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Rayon Demak\2024\PBPD\RAB\"/>
    </mc:Choice>
  </mc:AlternateContent>
  <bookViews>
    <workbookView xWindow="0" yWindow="0" windowWidth="20490" windowHeight="7620" tabRatio="859" firstSheet="1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RAB!$A$1:$K$175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50" i="11" l="1"/>
  <c r="H150" i="11" s="1"/>
  <c r="E150" i="11"/>
  <c r="G150" i="11"/>
  <c r="D151" i="11"/>
  <c r="E151" i="11"/>
  <c r="G151" i="11"/>
  <c r="D152" i="11"/>
  <c r="H152" i="11" s="1"/>
  <c r="E152" i="11"/>
  <c r="G152" i="11"/>
  <c r="D153" i="11"/>
  <c r="J153" i="11" s="1"/>
  <c r="E153" i="11"/>
  <c r="G153" i="11"/>
  <c r="F79" i="11"/>
  <c r="F78" i="11"/>
  <c r="F77" i="11"/>
  <c r="F76" i="11"/>
  <c r="F75" i="11"/>
  <c r="D74" i="11"/>
  <c r="J74" i="11" s="1"/>
  <c r="E74" i="11"/>
  <c r="G74" i="11"/>
  <c r="D75" i="11"/>
  <c r="J75" i="11" s="1"/>
  <c r="E75" i="11"/>
  <c r="G75" i="11"/>
  <c r="D76" i="11"/>
  <c r="H76" i="11" s="1"/>
  <c r="E76" i="11"/>
  <c r="G76" i="11"/>
  <c r="D77" i="11"/>
  <c r="J77" i="11" s="1"/>
  <c r="E77" i="11"/>
  <c r="G77" i="11"/>
  <c r="D78" i="11"/>
  <c r="J78" i="11" s="1"/>
  <c r="E78" i="11"/>
  <c r="G78" i="11"/>
  <c r="D79" i="11"/>
  <c r="I79" i="11" s="1"/>
  <c r="E79" i="11"/>
  <c r="G79" i="11"/>
  <c r="D80" i="11"/>
  <c r="J80" i="11" s="1"/>
  <c r="E80" i="11"/>
  <c r="G80" i="11"/>
  <c r="E7" i="64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D23" i="11"/>
  <c r="H23" i="11" s="1"/>
  <c r="E23" i="11"/>
  <c r="G23" i="11"/>
  <c r="D24" i="11"/>
  <c r="J24" i="11" s="1"/>
  <c r="E24" i="11"/>
  <c r="G24" i="11"/>
  <c r="D25" i="11"/>
  <c r="E25" i="11"/>
  <c r="G25" i="11"/>
  <c r="D26" i="11"/>
  <c r="J26" i="11" s="1"/>
  <c r="E26" i="11"/>
  <c r="G26" i="11"/>
  <c r="D27" i="11"/>
  <c r="J27" i="11" s="1"/>
  <c r="E27" i="11"/>
  <c r="G27" i="11"/>
  <c r="D28" i="11"/>
  <c r="J28" i="11" s="1"/>
  <c r="E28" i="11"/>
  <c r="G28" i="11"/>
  <c r="D29" i="11"/>
  <c r="H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J32" i="11" s="1"/>
  <c r="E32" i="11"/>
  <c r="G32" i="11"/>
  <c r="D33" i="11"/>
  <c r="H33" i="11" s="1"/>
  <c r="E33" i="11"/>
  <c r="G33" i="11"/>
  <c r="D34" i="11"/>
  <c r="H34" i="11" s="1"/>
  <c r="E34" i="11"/>
  <c r="G34" i="11"/>
  <c r="D35" i="11"/>
  <c r="H35" i="11" s="1"/>
  <c r="E35" i="11"/>
  <c r="G35" i="11"/>
  <c r="D36" i="11"/>
  <c r="J36" i="11" s="1"/>
  <c r="E36" i="11"/>
  <c r="G36" i="11"/>
  <c r="D37" i="11"/>
  <c r="H37" i="11" s="1"/>
  <c r="E37" i="11"/>
  <c r="G37" i="11"/>
  <c r="D38" i="11"/>
  <c r="E38" i="11"/>
  <c r="G38" i="11"/>
  <c r="D39" i="11"/>
  <c r="H39" i="11" s="1"/>
  <c r="E39" i="11"/>
  <c r="G39" i="11"/>
  <c r="D21" i="11"/>
  <c r="J21" i="11" s="1"/>
  <c r="E21" i="11"/>
  <c r="G21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3" i="11"/>
  <c r="G18" i="11"/>
  <c r="G19" i="11"/>
  <c r="G20" i="11"/>
  <c r="D18" i="11"/>
  <c r="H18" i="11" s="1"/>
  <c r="E18" i="11"/>
  <c r="D149" i="11"/>
  <c r="H149" i="11" s="1"/>
  <c r="E149" i="11"/>
  <c r="G149" i="11"/>
  <c r="D154" i="11"/>
  <c r="J154" i="11" s="1"/>
  <c r="E154" i="11"/>
  <c r="G154" i="11"/>
  <c r="F88" i="11"/>
  <c r="F85" i="11"/>
  <c r="F83" i="11"/>
  <c r="F82" i="11"/>
  <c r="F84" i="11" s="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D66" i="11"/>
  <c r="H66" i="11" s="1"/>
  <c r="E66" i="11"/>
  <c r="G66" i="11"/>
  <c r="D67" i="11"/>
  <c r="J67" i="11" s="1"/>
  <c r="E67" i="11"/>
  <c r="G67" i="11"/>
  <c r="D68" i="11"/>
  <c r="H68" i="11" s="1"/>
  <c r="E68" i="11"/>
  <c r="G68" i="11"/>
  <c r="D69" i="11"/>
  <c r="J69" i="11" s="1"/>
  <c r="E69" i="11"/>
  <c r="G69" i="11"/>
  <c r="D70" i="11"/>
  <c r="J70" i="11" s="1"/>
  <c r="E70" i="11"/>
  <c r="G70" i="11"/>
  <c r="D71" i="11"/>
  <c r="J71" i="11" s="1"/>
  <c r="E71" i="11"/>
  <c r="G71" i="11"/>
  <c r="D72" i="11"/>
  <c r="H72" i="11" s="1"/>
  <c r="E72" i="11"/>
  <c r="G72" i="11"/>
  <c r="D73" i="11"/>
  <c r="H73" i="11" s="1"/>
  <c r="E73" i="11"/>
  <c r="G73" i="11"/>
  <c r="D81" i="11"/>
  <c r="J81" i="11" s="1"/>
  <c r="E81" i="11"/>
  <c r="G81" i="11"/>
  <c r="D82" i="11"/>
  <c r="E82" i="11"/>
  <c r="G82" i="11"/>
  <c r="D83" i="11"/>
  <c r="H83" i="11" s="1"/>
  <c r="E83" i="11"/>
  <c r="G83" i="11"/>
  <c r="D84" i="11"/>
  <c r="J84" i="11" s="1"/>
  <c r="E84" i="11"/>
  <c r="G84" i="11"/>
  <c r="D85" i="11"/>
  <c r="E85" i="11"/>
  <c r="G85" i="11"/>
  <c r="D86" i="11"/>
  <c r="H86" i="11" s="1"/>
  <c r="E86" i="11"/>
  <c r="G86" i="11"/>
  <c r="D87" i="11"/>
  <c r="E87" i="11"/>
  <c r="G87" i="11"/>
  <c r="D88" i="11"/>
  <c r="E88" i="11"/>
  <c r="G88" i="11"/>
  <c r="D89" i="11"/>
  <c r="H89" i="11" s="1"/>
  <c r="E89" i="11"/>
  <c r="G89" i="11"/>
  <c r="D90" i="11"/>
  <c r="H90" i="11" s="1"/>
  <c r="E90" i="11"/>
  <c r="G90" i="11"/>
  <c r="D91" i="11"/>
  <c r="J91" i="11" s="1"/>
  <c r="E91" i="11"/>
  <c r="G91" i="11"/>
  <c r="D40" i="11"/>
  <c r="J40" i="11" s="1"/>
  <c r="E40" i="11"/>
  <c r="G40" i="11"/>
  <c r="D41" i="11"/>
  <c r="E41" i="11"/>
  <c r="G41" i="11"/>
  <c r="D42" i="11"/>
  <c r="J42" i="11" s="1"/>
  <c r="E42" i="11"/>
  <c r="G42" i="11"/>
  <c r="D43" i="11"/>
  <c r="J43" i="11" s="1"/>
  <c r="E43" i="11"/>
  <c r="G43" i="11"/>
  <c r="D44" i="11"/>
  <c r="J44" i="11" s="1"/>
  <c r="E44" i="11"/>
  <c r="G44" i="11"/>
  <c r="D45" i="11"/>
  <c r="H45" i="11" s="1"/>
  <c r="E45" i="11"/>
  <c r="G45" i="11"/>
  <c r="D46" i="11"/>
  <c r="J46" i="11" s="1"/>
  <c r="E46" i="11"/>
  <c r="G46" i="11"/>
  <c r="D47" i="11"/>
  <c r="J47" i="11" s="1"/>
  <c r="E47" i="11"/>
  <c r="G47" i="11"/>
  <c r="D48" i="11"/>
  <c r="J48" i="11" s="1"/>
  <c r="E48" i="11"/>
  <c r="G48" i="11"/>
  <c r="D49" i="11"/>
  <c r="H49" i="11" s="1"/>
  <c r="E49" i="11"/>
  <c r="G49" i="11"/>
  <c r="D50" i="11"/>
  <c r="J50" i="11" s="1"/>
  <c r="E50" i="11"/>
  <c r="G50" i="11"/>
  <c r="D51" i="11"/>
  <c r="J51" i="11" s="1"/>
  <c r="E51" i="11"/>
  <c r="G51" i="11"/>
  <c r="D52" i="11"/>
  <c r="E52" i="11"/>
  <c r="G52" i="11"/>
  <c r="D53" i="11"/>
  <c r="J53" i="11" s="1"/>
  <c r="E53" i="11"/>
  <c r="G53" i="11"/>
  <c r="D54" i="11"/>
  <c r="J54" i="11" s="1"/>
  <c r="E54" i="11"/>
  <c r="G54" i="11"/>
  <c r="D55" i="11"/>
  <c r="E55" i="11"/>
  <c r="G55" i="11"/>
  <c r="D56" i="11"/>
  <c r="H56" i="11" s="1"/>
  <c r="E56" i="11"/>
  <c r="G56" i="11"/>
  <c r="D57" i="11"/>
  <c r="J57" i="11" s="1"/>
  <c r="E57" i="11"/>
  <c r="G57" i="11"/>
  <c r="D58" i="11"/>
  <c r="J58" i="11" s="1"/>
  <c r="E58" i="11"/>
  <c r="G58" i="11"/>
  <c r="D59" i="11"/>
  <c r="H59" i="11" s="1"/>
  <c r="E59" i="11"/>
  <c r="G59" i="11"/>
  <c r="D60" i="11"/>
  <c r="H60" i="11" s="1"/>
  <c r="E60" i="11"/>
  <c r="G60" i="11"/>
  <c r="D61" i="11"/>
  <c r="J61" i="11" s="1"/>
  <c r="E61" i="11"/>
  <c r="G61" i="11"/>
  <c r="D62" i="11"/>
  <c r="J62" i="11" s="1"/>
  <c r="E62" i="11"/>
  <c r="G62" i="11"/>
  <c r="D63" i="11"/>
  <c r="H63" i="11" s="1"/>
  <c r="E63" i="11"/>
  <c r="G63" i="11"/>
  <c r="D64" i="11"/>
  <c r="J64" i="11" s="1"/>
  <c r="E64" i="11"/>
  <c r="G64" i="11"/>
  <c r="D65" i="11"/>
  <c r="J65" i="11" s="1"/>
  <c r="E65" i="11"/>
  <c r="G65" i="11"/>
  <c r="F140" i="11"/>
  <c r="F139" i="11"/>
  <c r="F138" i="11"/>
  <c r="F137" i="11"/>
  <c r="F136" i="11"/>
  <c r="F135" i="11"/>
  <c r="F134" i="11"/>
  <c r="D124" i="11"/>
  <c r="J124" i="11" s="1"/>
  <c r="E124" i="11"/>
  <c r="G124" i="11"/>
  <c r="D125" i="11"/>
  <c r="J125" i="11" s="1"/>
  <c r="E125" i="11"/>
  <c r="G125" i="11"/>
  <c r="F122" i="11"/>
  <c r="F121" i="11"/>
  <c r="F120" i="11"/>
  <c r="F119" i="11"/>
  <c r="F118" i="11"/>
  <c r="F117" i="11"/>
  <c r="F116" i="11"/>
  <c r="F115" i="11"/>
  <c r="F114" i="11"/>
  <c r="D113" i="11"/>
  <c r="J113" i="11" s="1"/>
  <c r="E113" i="11"/>
  <c r="G113" i="11"/>
  <c r="D114" i="11"/>
  <c r="E114" i="11"/>
  <c r="G114" i="11"/>
  <c r="D115" i="11"/>
  <c r="E115" i="11"/>
  <c r="G115" i="11"/>
  <c r="D116" i="11"/>
  <c r="E116" i="11"/>
  <c r="G116" i="11"/>
  <c r="D117" i="11"/>
  <c r="E117" i="11"/>
  <c r="G117" i="11"/>
  <c r="D118" i="11"/>
  <c r="E118" i="11"/>
  <c r="G118" i="11"/>
  <c r="D119" i="11"/>
  <c r="E119" i="11"/>
  <c r="G119" i="11"/>
  <c r="D120" i="11"/>
  <c r="E120" i="11"/>
  <c r="G120" i="11"/>
  <c r="D121" i="11"/>
  <c r="E121" i="11"/>
  <c r="G121" i="11"/>
  <c r="D122" i="11"/>
  <c r="I122" i="11" s="1"/>
  <c r="E122" i="11"/>
  <c r="G122" i="11"/>
  <c r="D123" i="11"/>
  <c r="J123" i="11" s="1"/>
  <c r="E123" i="11"/>
  <c r="G123" i="11"/>
  <c r="E110" i="11"/>
  <c r="G110" i="11"/>
  <c r="E111" i="11"/>
  <c r="G111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F131" i="11"/>
  <c r="F129" i="11"/>
  <c r="F128" i="11"/>
  <c r="F127" i="11"/>
  <c r="J150" i="11" l="1"/>
  <c r="J152" i="11"/>
  <c r="I152" i="11"/>
  <c r="K152" i="11" s="1"/>
  <c r="I150" i="11"/>
  <c r="K150" i="11" s="1"/>
  <c r="J151" i="11"/>
  <c r="I153" i="11"/>
  <c r="I151" i="11"/>
  <c r="H153" i="11"/>
  <c r="H151" i="11"/>
  <c r="I76" i="11"/>
  <c r="I77" i="11"/>
  <c r="I74" i="11"/>
  <c r="I80" i="11"/>
  <c r="I78" i="11"/>
  <c r="H77" i="11"/>
  <c r="J76" i="11"/>
  <c r="H74" i="11"/>
  <c r="H78" i="11"/>
  <c r="K78" i="11" s="1"/>
  <c r="J79" i="11"/>
  <c r="I75" i="11"/>
  <c r="H80" i="11"/>
  <c r="H79" i="11"/>
  <c r="H75" i="11"/>
  <c r="I29" i="11"/>
  <c r="J39" i="11"/>
  <c r="J34" i="11"/>
  <c r="I26" i="11"/>
  <c r="I34" i="11"/>
  <c r="I35" i="11"/>
  <c r="J38" i="11"/>
  <c r="J31" i="11"/>
  <c r="J30" i="11"/>
  <c r="J29" i="11"/>
  <c r="I28" i="11"/>
  <c r="H25" i="11"/>
  <c r="J23" i="11"/>
  <c r="I39" i="11"/>
  <c r="K39" i="11" s="1"/>
  <c r="I38" i="11"/>
  <c r="J35" i="11"/>
  <c r="I27" i="11"/>
  <c r="H26" i="11"/>
  <c r="J25" i="11"/>
  <c r="I23" i="11"/>
  <c r="I31" i="11"/>
  <c r="I30" i="11"/>
  <c r="H38" i="11"/>
  <c r="I25" i="11"/>
  <c r="J33" i="11"/>
  <c r="I33" i="11"/>
  <c r="I32" i="11"/>
  <c r="H27" i="11"/>
  <c r="J37" i="11"/>
  <c r="I37" i="11"/>
  <c r="I36" i="11"/>
  <c r="I21" i="11"/>
  <c r="I24" i="11"/>
  <c r="H21" i="11"/>
  <c r="H36" i="11"/>
  <c r="H32" i="11"/>
  <c r="H28" i="11"/>
  <c r="H24" i="11"/>
  <c r="J52" i="11"/>
  <c r="I110" i="11"/>
  <c r="J18" i="11"/>
  <c r="I18" i="11"/>
  <c r="J149" i="11"/>
  <c r="I149" i="11"/>
  <c r="I154" i="11"/>
  <c r="H154" i="11"/>
  <c r="H82" i="11"/>
  <c r="I69" i="11"/>
  <c r="J88" i="11"/>
  <c r="H87" i="11"/>
  <c r="J86" i="11"/>
  <c r="J85" i="11"/>
  <c r="I84" i="11"/>
  <c r="J90" i="11"/>
  <c r="H55" i="11"/>
  <c r="I86" i="11"/>
  <c r="H84" i="11"/>
  <c r="J83" i="11"/>
  <c r="J82" i="11"/>
  <c r="J63" i="11"/>
  <c r="I90" i="11"/>
  <c r="J89" i="11"/>
  <c r="J60" i="11"/>
  <c r="I88" i="11"/>
  <c r="J87" i="11"/>
  <c r="J49" i="11"/>
  <c r="I48" i="11"/>
  <c r="I47" i="11"/>
  <c r="I91" i="11"/>
  <c r="I82" i="11"/>
  <c r="J66" i="11"/>
  <c r="I50" i="11"/>
  <c r="I49" i="11"/>
  <c r="I87" i="11"/>
  <c r="I65" i="11"/>
  <c r="H41" i="11"/>
  <c r="H91" i="11"/>
  <c r="I70" i="11"/>
  <c r="H88" i="11"/>
  <c r="I73" i="11"/>
  <c r="J72" i="11"/>
  <c r="H69" i="11"/>
  <c r="J68" i="11"/>
  <c r="I66" i="11"/>
  <c r="J56" i="11"/>
  <c r="I89" i="11"/>
  <c r="I43" i="11"/>
  <c r="I42" i="11"/>
  <c r="J41" i="11"/>
  <c r="I56" i="11"/>
  <c r="J55" i="11"/>
  <c r="I54" i="11"/>
  <c r="I53" i="11"/>
  <c r="H50" i="11"/>
  <c r="H65" i="11"/>
  <c r="I63" i="11"/>
  <c r="I62" i="11"/>
  <c r="I60" i="11"/>
  <c r="I51" i="11"/>
  <c r="I83" i="11"/>
  <c r="I72" i="11"/>
  <c r="H70" i="11"/>
  <c r="I68" i="11"/>
  <c r="I46" i="11"/>
  <c r="I81" i="11"/>
  <c r="I71" i="11"/>
  <c r="H85" i="11"/>
  <c r="H81" i="11"/>
  <c r="J73" i="11"/>
  <c r="H71" i="11"/>
  <c r="H67" i="11"/>
  <c r="J59" i="11"/>
  <c r="I85" i="11"/>
  <c r="I67" i="11"/>
  <c r="I59" i="11"/>
  <c r="H46" i="11"/>
  <c r="J45" i="11"/>
  <c r="H51" i="11"/>
  <c r="I64" i="11"/>
  <c r="H64" i="11"/>
  <c r="H47" i="11"/>
  <c r="I45" i="11"/>
  <c r="I44" i="11"/>
  <c r="H42" i="11"/>
  <c r="I57" i="11"/>
  <c r="I55" i="11"/>
  <c r="H43" i="11"/>
  <c r="I41" i="11"/>
  <c r="I40" i="11"/>
  <c r="I61" i="11"/>
  <c r="H61" i="11"/>
  <c r="H53" i="11"/>
  <c r="I52" i="11"/>
  <c r="H57" i="11"/>
  <c r="H54" i="11"/>
  <c r="H52" i="11"/>
  <c r="H48" i="11"/>
  <c r="H44" i="11"/>
  <c r="H40" i="11"/>
  <c r="I58" i="11"/>
  <c r="H62" i="11"/>
  <c r="H58" i="11"/>
  <c r="I124" i="11"/>
  <c r="H124" i="11"/>
  <c r="I125" i="11"/>
  <c r="H125" i="11"/>
  <c r="I113" i="11"/>
  <c r="I120" i="11"/>
  <c r="I116" i="11"/>
  <c r="H113" i="11"/>
  <c r="I121" i="11"/>
  <c r="I117" i="11"/>
  <c r="I118" i="11"/>
  <c r="I114" i="11"/>
  <c r="I119" i="11"/>
  <c r="I115" i="11"/>
  <c r="I123" i="11"/>
  <c r="H123" i="11"/>
  <c r="H122" i="11"/>
  <c r="H121" i="11"/>
  <c r="H120" i="11"/>
  <c r="H119" i="11"/>
  <c r="H118" i="11"/>
  <c r="H117" i="11"/>
  <c r="H116" i="11"/>
  <c r="H115" i="11"/>
  <c r="H114" i="11"/>
  <c r="J122" i="11"/>
  <c r="J121" i="11"/>
  <c r="J120" i="11"/>
  <c r="J119" i="11"/>
  <c r="J118" i="11"/>
  <c r="J117" i="11"/>
  <c r="J116" i="11"/>
  <c r="J115" i="11"/>
  <c r="J114" i="11"/>
  <c r="H110" i="11"/>
  <c r="J110" i="11"/>
  <c r="K77" i="11" l="1"/>
  <c r="K29" i="11"/>
  <c r="K74" i="11"/>
  <c r="K28" i="11"/>
  <c r="K76" i="11"/>
  <c r="K151" i="11"/>
  <c r="K153" i="11"/>
  <c r="K35" i="11"/>
  <c r="K79" i="11"/>
  <c r="K80" i="11"/>
  <c r="K38" i="11"/>
  <c r="K36" i="11"/>
  <c r="K34" i="11"/>
  <c r="K25" i="11"/>
  <c r="K75" i="11"/>
  <c r="K31" i="11"/>
  <c r="K26" i="11"/>
  <c r="K27" i="11"/>
  <c r="K23" i="11"/>
  <c r="K37" i="11"/>
  <c r="K33" i="11"/>
  <c r="K30" i="11"/>
  <c r="K32" i="11"/>
  <c r="K24" i="11"/>
  <c r="K21" i="11"/>
  <c r="K69" i="11"/>
  <c r="K18" i="11"/>
  <c r="K154" i="11"/>
  <c r="K149" i="11"/>
  <c r="K46" i="11"/>
  <c r="K91" i="11"/>
  <c r="K81" i="11"/>
  <c r="K90" i="11"/>
  <c r="K59" i="11"/>
  <c r="K86" i="11"/>
  <c r="K84" i="11"/>
  <c r="K54" i="11"/>
  <c r="K42" i="11"/>
  <c r="K63" i="11"/>
  <c r="K40" i="11"/>
  <c r="K52" i="11"/>
  <c r="K60" i="11"/>
  <c r="K88" i="11"/>
  <c r="K49" i="11"/>
  <c r="K87" i="11"/>
  <c r="K73" i="11"/>
  <c r="K83" i="11"/>
  <c r="K89" i="11"/>
  <c r="K61" i="11"/>
  <c r="K82" i="11"/>
  <c r="K57" i="11"/>
  <c r="K56" i="11"/>
  <c r="K47" i="11"/>
  <c r="K43" i="11"/>
  <c r="K66" i="11"/>
  <c r="K50" i="11"/>
  <c r="K124" i="11"/>
  <c r="K55" i="11"/>
  <c r="K72" i="11"/>
  <c r="K68" i="11"/>
  <c r="K65" i="11"/>
  <c r="K48" i="11"/>
  <c r="K71" i="11"/>
  <c r="K70" i="11"/>
  <c r="K58" i="11"/>
  <c r="K44" i="11"/>
  <c r="K62" i="11"/>
  <c r="K53" i="11"/>
  <c r="K41" i="11"/>
  <c r="K51" i="11"/>
  <c r="K45" i="11"/>
  <c r="K67" i="11"/>
  <c r="K85" i="11"/>
  <c r="K64" i="11"/>
  <c r="K125" i="11"/>
  <c r="K122" i="11"/>
  <c r="K118" i="11"/>
  <c r="K113" i="11"/>
  <c r="K117" i="11"/>
  <c r="K121" i="11"/>
  <c r="K114" i="11"/>
  <c r="K123" i="11"/>
  <c r="K115" i="11"/>
  <c r="K119" i="11"/>
  <c r="K116" i="11"/>
  <c r="K120" i="11"/>
  <c r="K110" i="11"/>
  <c r="D92" i="11" l="1"/>
  <c r="J92" i="11" s="1"/>
  <c r="E92" i="11"/>
  <c r="G92" i="11"/>
  <c r="D93" i="11"/>
  <c r="E93" i="11"/>
  <c r="G93" i="11"/>
  <c r="H94" i="11"/>
  <c r="E94" i="11"/>
  <c r="G94" i="11"/>
  <c r="J95" i="11"/>
  <c r="E95" i="11"/>
  <c r="G95" i="11"/>
  <c r="J96" i="11"/>
  <c r="E96" i="11"/>
  <c r="G96" i="11"/>
  <c r="I97" i="11"/>
  <c r="E97" i="11"/>
  <c r="G97" i="11"/>
  <c r="E98" i="11"/>
  <c r="G98" i="11"/>
  <c r="J99" i="11"/>
  <c r="E99" i="11"/>
  <c r="G99" i="11"/>
  <c r="J100" i="11"/>
  <c r="E100" i="11"/>
  <c r="G100" i="11"/>
  <c r="J101" i="11"/>
  <c r="E101" i="11"/>
  <c r="G101" i="11"/>
  <c r="H102" i="11"/>
  <c r="E102" i="11"/>
  <c r="G102" i="11"/>
  <c r="H103" i="11"/>
  <c r="E103" i="11"/>
  <c r="G103" i="11"/>
  <c r="J104" i="11"/>
  <c r="E104" i="11"/>
  <c r="G104" i="11"/>
  <c r="H105" i="11"/>
  <c r="E105" i="11"/>
  <c r="G105" i="11"/>
  <c r="H106" i="11"/>
  <c r="E106" i="11"/>
  <c r="G106" i="11"/>
  <c r="H107" i="11"/>
  <c r="E107" i="11"/>
  <c r="G107" i="11"/>
  <c r="J108" i="11"/>
  <c r="E108" i="11"/>
  <c r="G108" i="11"/>
  <c r="H109" i="11"/>
  <c r="E109" i="11"/>
  <c r="G109" i="11"/>
  <c r="D111" i="11"/>
  <c r="D22" i="11"/>
  <c r="H22" i="11" s="1"/>
  <c r="E22" i="11"/>
  <c r="G22" i="11"/>
  <c r="F147" i="11"/>
  <c r="F146" i="11"/>
  <c r="F145" i="11"/>
  <c r="F144" i="11"/>
  <c r="F143" i="11"/>
  <c r="J111" i="11" l="1"/>
  <c r="I111" i="11"/>
  <c r="H111" i="11"/>
  <c r="H93" i="11"/>
  <c r="J107" i="11"/>
  <c r="J109" i="11"/>
  <c r="I106" i="11"/>
  <c r="J105" i="11"/>
  <c r="I109" i="11"/>
  <c r="H98" i="11"/>
  <c r="I107" i="11"/>
  <c r="H101" i="11"/>
  <c r="I101" i="11"/>
  <c r="J97" i="11"/>
  <c r="J93" i="11"/>
  <c r="I105" i="11"/>
  <c r="I99" i="11"/>
  <c r="H95" i="11"/>
  <c r="I94" i="11"/>
  <c r="H97" i="11"/>
  <c r="I93" i="11"/>
  <c r="I95" i="11"/>
  <c r="H99" i="11"/>
  <c r="I98" i="11"/>
  <c r="J103" i="11"/>
  <c r="I103" i="11"/>
  <c r="I102" i="11"/>
  <c r="I92" i="11"/>
  <c r="I100" i="11"/>
  <c r="I96" i="11"/>
  <c r="H108" i="11"/>
  <c r="J106" i="11"/>
  <c r="H104" i="11"/>
  <c r="J102" i="11"/>
  <c r="H100" i="11"/>
  <c r="J98" i="11"/>
  <c r="H96" i="11"/>
  <c r="J94" i="11"/>
  <c r="H92" i="11"/>
  <c r="I108" i="11"/>
  <c r="I104" i="11"/>
  <c r="J22" i="11"/>
  <c r="I22" i="11"/>
  <c r="D15" i="11"/>
  <c r="J15" i="11" s="1"/>
  <c r="E15" i="11"/>
  <c r="G15" i="11"/>
  <c r="D17" i="11"/>
  <c r="E17" i="11"/>
  <c r="G17" i="11"/>
  <c r="D19" i="11"/>
  <c r="E19" i="11"/>
  <c r="D20" i="11"/>
  <c r="E20" i="11"/>
  <c r="D126" i="11"/>
  <c r="J126" i="11" s="1"/>
  <c r="E126" i="11"/>
  <c r="G126" i="11"/>
  <c r="D127" i="11"/>
  <c r="I127" i="11" s="1"/>
  <c r="E127" i="11"/>
  <c r="G127" i="11"/>
  <c r="D128" i="11"/>
  <c r="E128" i="11"/>
  <c r="G128" i="11"/>
  <c r="D129" i="11"/>
  <c r="J129" i="11" s="1"/>
  <c r="E129" i="11"/>
  <c r="G129" i="11"/>
  <c r="D130" i="11"/>
  <c r="J130" i="11" s="1"/>
  <c r="E130" i="11"/>
  <c r="G130" i="11"/>
  <c r="D131" i="11"/>
  <c r="E131" i="11"/>
  <c r="G131" i="11"/>
  <c r="D132" i="11"/>
  <c r="H132" i="11" s="1"/>
  <c r="E132" i="11"/>
  <c r="G132" i="11"/>
  <c r="D133" i="11"/>
  <c r="H133" i="11" s="1"/>
  <c r="E133" i="11"/>
  <c r="G133" i="11"/>
  <c r="D134" i="11"/>
  <c r="J134" i="11" s="1"/>
  <c r="E134" i="11"/>
  <c r="G134" i="11"/>
  <c r="D135" i="11"/>
  <c r="J135" i="11" s="1"/>
  <c r="E135" i="11"/>
  <c r="G135" i="11"/>
  <c r="D136" i="11"/>
  <c r="H136" i="11" s="1"/>
  <c r="E136" i="11"/>
  <c r="G136" i="11"/>
  <c r="D137" i="11"/>
  <c r="H137" i="11" s="1"/>
  <c r="E137" i="11"/>
  <c r="G137" i="11"/>
  <c r="D138" i="11"/>
  <c r="J138" i="11" s="1"/>
  <c r="E138" i="11"/>
  <c r="G138" i="11"/>
  <c r="D139" i="11"/>
  <c r="J139" i="11" s="1"/>
  <c r="E139" i="11"/>
  <c r="G139" i="11"/>
  <c r="D140" i="11"/>
  <c r="H140" i="11" s="1"/>
  <c r="E140" i="11"/>
  <c r="G140" i="11"/>
  <c r="D141" i="11"/>
  <c r="H141" i="11" s="1"/>
  <c r="E141" i="11"/>
  <c r="G141" i="11"/>
  <c r="D142" i="11"/>
  <c r="J142" i="11" s="1"/>
  <c r="E142" i="11"/>
  <c r="G142" i="11"/>
  <c r="D143" i="11"/>
  <c r="H143" i="11" s="1"/>
  <c r="E143" i="11"/>
  <c r="G143" i="11"/>
  <c r="D144" i="11"/>
  <c r="H144" i="11" s="1"/>
  <c r="E144" i="11"/>
  <c r="G144" i="11"/>
  <c r="D145" i="11"/>
  <c r="H145" i="11" s="1"/>
  <c r="E145" i="11"/>
  <c r="G145" i="11"/>
  <c r="D146" i="11"/>
  <c r="J146" i="11" s="1"/>
  <c r="E146" i="11"/>
  <c r="G146" i="11"/>
  <c r="D147" i="11"/>
  <c r="E147" i="11"/>
  <c r="G147" i="11"/>
  <c r="D148" i="11"/>
  <c r="J148" i="11" s="1"/>
  <c r="E148" i="11"/>
  <c r="G148" i="11"/>
  <c r="I20" i="11" l="1"/>
  <c r="J20" i="11"/>
  <c r="H20" i="11"/>
  <c r="J19" i="11"/>
  <c r="H19" i="11"/>
  <c r="I19" i="11"/>
  <c r="K107" i="11"/>
  <c r="K111" i="11"/>
  <c r="K101" i="11"/>
  <c r="K93" i="11"/>
  <c r="K105" i="11"/>
  <c r="K99" i="11"/>
  <c r="K109" i="11"/>
  <c r="K95" i="11"/>
  <c r="K103" i="11"/>
  <c r="K106" i="11"/>
  <c r="K97" i="11"/>
  <c r="K92" i="11"/>
  <c r="K94" i="11"/>
  <c r="K96" i="11"/>
  <c r="K98" i="11"/>
  <c r="K102" i="11"/>
  <c r="K104" i="11"/>
  <c r="K100" i="11"/>
  <c r="K108" i="11"/>
  <c r="K22" i="11"/>
  <c r="J147" i="11"/>
  <c r="J133" i="11"/>
  <c r="I133" i="11"/>
  <c r="J141" i="11"/>
  <c r="H15" i="11"/>
  <c r="I15" i="11"/>
  <c r="I141" i="11"/>
  <c r="I126" i="11"/>
  <c r="H126" i="11"/>
  <c r="I129" i="11"/>
  <c r="H129" i="11"/>
  <c r="I147" i="11"/>
  <c r="I144" i="11"/>
  <c r="J143" i="11"/>
  <c r="I145" i="11"/>
  <c r="J144" i="11"/>
  <c r="H128" i="11"/>
  <c r="I146" i="11"/>
  <c r="I142" i="11"/>
  <c r="I130" i="11"/>
  <c r="H146" i="11"/>
  <c r="J145" i="11"/>
  <c r="H142" i="11"/>
  <c r="H139" i="11"/>
  <c r="I138" i="11"/>
  <c r="J137" i="11"/>
  <c r="I132" i="11"/>
  <c r="H130" i="11"/>
  <c r="I128" i="11"/>
  <c r="I139" i="11"/>
  <c r="J132" i="11"/>
  <c r="I135" i="11"/>
  <c r="J128" i="11"/>
  <c r="I137" i="11"/>
  <c r="H135" i="11"/>
  <c r="J140" i="11"/>
  <c r="I143" i="11"/>
  <c r="H138" i="11"/>
  <c r="J136" i="11"/>
  <c r="J131" i="11"/>
  <c r="H131" i="11"/>
  <c r="I148" i="11"/>
  <c r="H147" i="11"/>
  <c r="I140" i="11"/>
  <c r="I134" i="11"/>
  <c r="H148" i="11"/>
  <c r="K148" i="11" s="1"/>
  <c r="I136" i="11"/>
  <c r="H134" i="11"/>
  <c r="I131" i="11"/>
  <c r="J127" i="11"/>
  <c r="H127" i="11"/>
  <c r="J17" i="11"/>
  <c r="H17" i="11"/>
  <c r="I17" i="11"/>
  <c r="D14" i="11"/>
  <c r="J14" i="11" s="1"/>
  <c r="E14" i="11"/>
  <c r="G14" i="11"/>
  <c r="K19" i="60"/>
  <c r="D19" i="60"/>
  <c r="K20" i="11" l="1"/>
  <c r="K19" i="11"/>
  <c r="J155" i="11"/>
  <c r="K138" i="11"/>
  <c r="K130" i="11"/>
  <c r="K147" i="11"/>
  <c r="K142" i="11"/>
  <c r="K15" i="11"/>
  <c r="K144" i="11"/>
  <c r="K137" i="11"/>
  <c r="K133" i="11"/>
  <c r="K141" i="11"/>
  <c r="K136" i="11"/>
  <c r="K126" i="11"/>
  <c r="K132" i="11"/>
  <c r="K140" i="11"/>
  <c r="K128" i="11"/>
  <c r="K134" i="11"/>
  <c r="K143" i="11"/>
  <c r="K145" i="11"/>
  <c r="K135" i="11"/>
  <c r="K129" i="11"/>
  <c r="K146" i="11"/>
  <c r="K131" i="11"/>
  <c r="K139" i="11"/>
  <c r="K17" i="11"/>
  <c r="K127" i="11"/>
  <c r="H14" i="11"/>
  <c r="H155" i="11" s="1"/>
  <c r="I14" i="11"/>
  <c r="I155" i="11" s="1"/>
  <c r="K14" i="11" l="1"/>
  <c r="K155" i="11" l="1"/>
  <c r="G6" i="11"/>
  <c r="W48" i="64" s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l="1"/>
  <c r="K9" i="60"/>
  <c r="K16" i="60" s="1"/>
  <c r="D6" i="60"/>
  <c r="D9" i="60" s="1"/>
  <c r="K20" i="60" l="1"/>
  <c r="A19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55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55" i="11"/>
  <c r="D156" i="11"/>
  <c r="H156" i="11" s="1"/>
  <c r="E156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56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L42" i="39"/>
  <c r="L172" i="29"/>
  <c r="B171" i="29" l="1"/>
  <c r="B41" i="39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55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F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F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56" i="11"/>
  <c r="I156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F292" i="29"/>
  <c r="F317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E309" i="29"/>
  <c r="F240" i="29"/>
  <c r="F283" i="29"/>
  <c r="F271" i="29"/>
  <c r="F278" i="29"/>
  <c r="E252" i="29"/>
  <c r="E281" i="29"/>
  <c r="F232" i="29"/>
  <c r="F318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F224" i="29"/>
  <c r="E8" i="54"/>
  <c r="L8" i="54" s="1"/>
  <c r="M8" i="54" s="1"/>
  <c r="I9" i="54"/>
  <c r="H9" i="54"/>
  <c r="C10" i="54"/>
  <c r="D9" i="54"/>
  <c r="F290" i="29"/>
  <c r="K36" i="39"/>
  <c r="K156" i="11"/>
  <c r="K158" i="11" s="1"/>
  <c r="F57" i="39" l="1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F297" i="29"/>
  <c r="E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58" i="11"/>
  <c r="H159" i="11" s="1"/>
  <c r="I158" i="11"/>
  <c r="I159" i="11" s="1"/>
  <c r="F337" i="29"/>
  <c r="F330" i="29"/>
  <c r="F325" i="29"/>
  <c r="F714" i="41"/>
  <c r="F345" i="29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F340" i="29"/>
  <c r="E340" i="29"/>
  <c r="E329" i="29"/>
  <c r="E62" i="39"/>
  <c r="F65" i="39" s="1"/>
  <c r="F352" i="29"/>
  <c r="E352" i="29"/>
  <c r="E9" i="54"/>
  <c r="L9" i="54" s="1"/>
  <c r="M9" i="54" s="1"/>
  <c r="I10" i="54"/>
  <c r="H10" i="54"/>
  <c r="C11" i="54"/>
  <c r="D10" i="54"/>
  <c r="F355" i="29" l="1"/>
  <c r="F314" i="29"/>
  <c r="F59" i="39"/>
  <c r="F315" i="29"/>
  <c r="F298" i="29"/>
  <c r="F296" i="29"/>
  <c r="F294" i="29"/>
  <c r="F353" i="29"/>
  <c r="F339" i="29"/>
  <c r="F320" i="29"/>
  <c r="F336" i="29"/>
  <c r="F334" i="29"/>
  <c r="F300" i="29"/>
  <c r="F62" i="39"/>
  <c r="F230" i="29"/>
  <c r="F327" i="29"/>
  <c r="F287" i="29"/>
  <c r="F242" i="29"/>
  <c r="F228" i="29"/>
  <c r="F288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60" i="11"/>
  <c r="I160" i="11"/>
  <c r="F364" i="29"/>
  <c r="F69" i="39"/>
  <c r="F72" i="39"/>
  <c r="F367" i="29"/>
  <c r="K159" i="1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58" i="11"/>
  <c r="J159" i="11" s="1"/>
  <c r="K160" i="11"/>
  <c r="B161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/>
  <c r="H16" i="39" l="1"/>
  <c r="G16" i="29"/>
  <c r="H16" i="29" s="1"/>
  <c r="K16" i="29" s="1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60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04" i="41" l="1"/>
  <c r="F805" i="41"/>
  <c r="F788" i="41"/>
  <c r="F845" i="41"/>
  <c r="F786" i="41"/>
  <c r="K35" i="39"/>
  <c r="F784" i="41"/>
  <c r="F829" i="41"/>
  <c r="F843" i="41"/>
  <c r="K16" i="39"/>
  <c r="F810" i="41"/>
  <c r="F826" i="41"/>
  <c r="F720" i="41"/>
  <c r="F824" i="41"/>
  <c r="F790" i="41"/>
  <c r="F852" i="41"/>
  <c r="F817" i="41"/>
  <c r="F777" i="41"/>
  <c r="F732" i="41"/>
  <c r="F718" i="41"/>
  <c r="F778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<sst xmlns="http://schemas.openxmlformats.org/spreadsheetml/2006/main" count="4826" uniqueCount="1639">
  <si>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</si>
  <si>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</si>
  <si>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</si>
  <si>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</si>
  <si>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</si>
  <si>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</si>
  <si>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</si>
  <si>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</si>
  <si>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</si>
  <si>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</si>
  <si>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</si>
  <si>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</si>
  <si>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</si>
  <si>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</si>
  <si>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</si>
  <si>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</si>
  <si>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</si>
  <si>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</si>
  <si>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</si>
  <si>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</si>
  <si>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</si>
  <si>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</si>
  <si>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</si>
  <si>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</si>
  <si>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</si>
  <si>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</si>
  <si>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</si>
  <si>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</si>
  <si>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</si>
  <si>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</si>
  <si>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</si>
  <si>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</si>
  <si>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</si>
  <si>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</si>
  <si>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</si>
  <si>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</si>
  <si>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</si>
  <si>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</si>
  <si>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</si>
  <si>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</si>
  <si>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</si>
  <si>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</si>
  <si>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</si>
  <si>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</si>
  <si>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</si>
  <si>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</si>
  <si>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</si>
  <si>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</si>
  <si>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</si>
  <si>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</si>
  <si>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</si>
  <si>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</si>
  <si>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</si>
  <si>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</si>
  <si>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</si>
  <si>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</si>
  <si>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</si>
  <si>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</si>
  <si>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</si>
  <si>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</si>
  <si>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</si>
  <si>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</si>
  <si>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</si>
  <si>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</si>
  <si>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</si>
  <si>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</si>
  <si>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</si>
  <si>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</si>
  <si>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</si>
  <si>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</si>
  <si>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</si>
  <si>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</si>
  <si>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</si>
  <si>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</si>
  <si>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</si>
  <si>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</si>
  <si>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</si>
  <si>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</si>
  <si>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</si>
  <si>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</si>
  <si>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</si>
  <si>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</si>
  <si>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</si>
  <si>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</si>
  <si>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</si>
  <si>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</si>
  <si>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</si>
  <si>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</si>
  <si>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</si>
  <si>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</si>
  <si>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</si>
  <si>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</si>
  <si>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</si>
  <si>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</si>
  <si>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</si>
  <si>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</si>
  <si>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</si>
  <si>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</si>
  <si>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</si>
  <si>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</si>
  <si>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</si>
  <si>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</si>
  <si>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</si>
  <si>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</si>
  <si>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</si>
  <si>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</si>
  <si>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</si>
  <si>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</si>
  <si>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</si>
  <si>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</si>
  <si>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</si>
  <si>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</si>
  <si>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</si>
  <si>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</si>
  <si>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</si>
  <si>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</si>
  <si>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</si>
  <si>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</si>
  <si>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</si>
  <si>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</si>
  <si>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</si>
  <si>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</si>
  <si>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</si>
  <si>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</si>
  <si>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</si>
  <si>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</si>
  <si>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</si>
  <si>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</si>
  <si>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</si>
  <si>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</si>
  <si>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</si>
  <si>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</si>
  <si>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</si>
  <si>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</si>
  <si>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</si>
  <si>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</si>
  <si>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</si>
  <si>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</si>
  <si>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</si>
  <si>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</si>
  <si>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</si>
  <si>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</si>
  <si>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</si>
  <si>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</si>
  <si>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</si>
  <si>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</si>
  <si>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</si>
  <si>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</si>
  <si>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</si>
  <si>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</si>
  <si>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</si>
  <si>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</si>
  <si>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</si>
  <si>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</si>
  <si>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</si>
  <si>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</si>
  <si>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</si>
  <si>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</si>
  <si>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</si>
  <si>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</si>
  <si>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</si>
  <si>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</si>
  <si>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</si>
  <si>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</si>
  <si>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</si>
  <si>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</si>
  <si>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</si>
  <si>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</si>
  <si>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</si>
  <si>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</si>
  <si>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</si>
  <si>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</si>
  <si>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</si>
  <si>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</si>
  <si>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</si>
  <si>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</si>
  <si>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</si>
  <si>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</si>
  <si>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</si>
  <si>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</si>
  <si>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</si>
  <si>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</si>
  <si>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</si>
  <si>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</si>
  <si>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</si>
  <si>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</si>
  <si>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</si>
  <si>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</si>
  <si>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</si>
  <si>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</si>
  <si>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</si>
  <si>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</si>
  <si>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</si>
  <si>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</si>
  <si>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</si>
  <si>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</si>
  <si>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</si>
  <si>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</si>
  <si>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</si>
  <si>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</si>
  <si>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</si>
  <si>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</si>
  <si>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</si>
  <si>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</si>
  <si>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</si>
  <si>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</si>
  <si>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</si>
  <si>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</si>
  <si>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</si>
  <si>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</si>
  <si>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</si>
  <si>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</si>
  <si>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</si>
  <si>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</si>
  <si>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</si>
  <si>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</si>
  <si>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</si>
  <si>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</si>
  <si>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</si>
  <si>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</si>
  <si>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</si>
  <si>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</si>
  <si>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</si>
  <si>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</si>
  <si>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</si>
  <si>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</si>
  <si>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</si>
  <si>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</si>
  <si>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</si>
  <si>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</si>
  <si>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</si>
  <si>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</si>
  <si>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</si>
  <si>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</si>
  <si>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</si>
  <si>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</si>
  <si>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</si>
  <si>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</si>
  <si>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</si>
  <si>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</si>
  <si>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</si>
  <si>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</si>
  <si>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</si>
  <si>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</si>
  <si>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</si>
  <si>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</si>
  <si>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</si>
  <si>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</si>
  <si>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</si>
  <si>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</si>
  <si>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</si>
  <si>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</si>
  <si>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</si>
  <si>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</si>
  <si>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</si>
  <si>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</si>
  <si>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</si>
  <si>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</si>
  <si>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</si>
  <si>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</si>
  <si>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</si>
  <si>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</si>
  <si>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</si>
  <si>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</si>
  <si>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</si>
  <si>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</si>
  <si>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</si>
  <si>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</si>
  <si>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</si>
  <si>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</si>
  <si>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</si>
  <si>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</si>
  <si>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</si>
  <si>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</si>
  <si>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</si>
  <si>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</si>
  <si>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</si>
  <si>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</si>
  <si>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</si>
  <si>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</si>
  <si>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</si>
  <si>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</si>
  <si>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</si>
  <si>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</si>
  <si>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</si>
  <si>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</si>
  <si>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</si>
  <si>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</si>
  <si>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</si>
  <si>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</si>
  <si>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</si>
  <si>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</si>
  <si>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</si>
  <si>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</si>
  <si>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</si>
  <si>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</si>
  <si>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</si>
  <si>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</si>
  <si>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</si>
  <si>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</si>
  <si>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</si>
  <si>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</si>
  <si>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</si>
  <si>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</si>
  <si>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</si>
  <si>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</si>
  <si>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</si>
  <si>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</si>
  <si>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</si>
  <si>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</si>
  <si>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</si>
  <si>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</si>
  <si>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</si>
  <si>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</si>
  <si>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</si>
  <si>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</si>
  <si>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</si>
  <si>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</si>
  <si>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</si>
  <si>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</si>
  <si>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</si>
  <si>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</si>
  <si>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</si>
  <si>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</si>
  <si>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</si>
  <si>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</si>
  <si>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</si>
  <si>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</si>
  <si>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</si>
  <si>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</si>
  <si>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</si>
  <si>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</si>
  <si>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</si>
  <si>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</si>
  <si>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</si>
  <si>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</si>
  <si>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</si>
  <si>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</si>
  <si>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</si>
  <si>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</si>
  <si>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</si>
  <si>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</si>
  <si>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</si>
  <si>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</si>
  <si>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</si>
  <si>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</si>
  <si>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</si>
  <si>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</si>
  <si>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</si>
  <si>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</si>
  <si>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</si>
  <si>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</si>
  <si>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</si>
  <si>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</si>
  <si>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</si>
  <si>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</si>
  <si>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</si>
  <si>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</si>
  <si>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</si>
  <si>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</si>
  <si>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</si>
  <si>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</si>
  <si>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</si>
  <si>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</si>
  <si>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</si>
  <si>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</si>
  <si>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</si>
  <si>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</si>
  <si>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</si>
  <si>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</si>
  <si>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</si>
  <si>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</si>
  <si>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</si>
  <si>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</si>
  <si>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</si>
  <si>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</si>
  <si>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</si>
  <si>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</si>
  <si>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</si>
  <si>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</si>
  <si>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</si>
  <si>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</si>
  <si>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</si>
  <si>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</si>
  <si>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</si>
  <si>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</si>
  <si>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</si>
  <si>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</si>
  <si>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</si>
  <si>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</si>
  <si>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</si>
  <si>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</si>
  <si>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</si>
  <si>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</si>
  <si>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</si>
  <si>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</si>
  <si>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</si>
  <si>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</si>
  <si>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</si>
  <si>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</si>
  <si>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</si>
  <si>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</si>
  <si>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</si>
  <si>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</si>
  <si>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</si>
  <si>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</si>
  <si>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</si>
  <si>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</si>
  <si>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</si>
  <si>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</si>
  <si>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</si>
  <si>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</si>
  <si>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</si>
  <si>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</si>
  <si>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</si>
  <si>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</si>
  <si>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</si>
  <si>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</si>
  <si>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</si>
  <si>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</si>
  <si>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</si>
  <si>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</si>
  <si>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</si>
  <si>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</si>
  <si>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</si>
  <si>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</si>
  <si>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</si>
  <si>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</si>
  <si>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</si>
  <si>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</si>
  <si>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</si>
  <si>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</si>
  <si>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</si>
  <si>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</si>
  <si>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</si>
  <si>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</si>
  <si>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</si>
  <si>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</si>
  <si>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</si>
  <si>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</si>
  <si>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</si>
  <si>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</si>
  <si>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</si>
  <si>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</si>
  <si>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</si>
  <si>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</si>
  <si>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</si>
  <si>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</si>
  <si>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</si>
  <si>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</si>
  <si>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</si>
  <si>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</si>
  <si>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</si>
  <si>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</si>
  <si>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</si>
  <si>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</si>
  <si>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</si>
  <si>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</si>
  <si>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</si>
  <si>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</si>
  <si>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</si>
  <si>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</si>
  <si>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</si>
  <si>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</si>
  <si>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</si>
  <si>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</si>
  <si>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</si>
  <si>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</si>
  <si>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</si>
  <si>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</si>
  <si>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</si>
  <si>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</si>
  <si>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</si>
  <si>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</si>
  <si>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</si>
  <si>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</si>
  <si>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</si>
  <si>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</si>
  <si>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</si>
  <si>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</si>
  <si>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</si>
  <si>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</si>
  <si>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</si>
  <si>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</si>
  <si>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</si>
  <si>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</si>
  <si>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</si>
  <si>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</si>
  <si>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</si>
  <si>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</si>
  <si>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</si>
  <si>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</si>
  <si>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</si>
  <si>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</si>
  <si>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</si>
  <si>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</si>
  <si>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</si>
  <si>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</si>
  <si>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</si>
  <si>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</si>
  <si>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</si>
  <si>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</si>
  <si>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</si>
  <si>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</si>
  <si>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</si>
  <si>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</si>
  <si>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</si>
  <si>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</si>
  <si>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</si>
  <si>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</si>
  <si>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</si>
  <si>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</si>
  <si>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</si>
  <si>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</si>
  <si>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</si>
  <si>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</si>
  <si>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</si>
  <si>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</si>
  <si>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</si>
  <si>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</si>
  <si>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</si>
  <si>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</si>
  <si>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</si>
  <si>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</si>
  <si>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</si>
  <si>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</si>
  <si>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</si>
  <si>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</si>
  <si>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</si>
  <si>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</si>
  <si>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</si>
  <si>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</si>
  <si>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</si>
  <si>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</si>
  <si>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</si>
  <si>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</si>
  <si>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</si>
  <si>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</si>
  <si>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</si>
  <si>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</si>
  <si>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</si>
  <si>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</si>
  <si>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</si>
  <si>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</si>
  <si>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</si>
  <si>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</si>
  <si>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</si>
  <si>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</si>
  <si>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</si>
  <si>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</si>
  <si>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</si>
  <si>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</si>
  <si>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</si>
  <si>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</si>
  <si>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</si>
  <si>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</si>
  <si>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</si>
  <si>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</si>
  <si>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</si>
  <si>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</si>
  <si>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</si>
  <si>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</si>
  <si>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</si>
  <si>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</si>
  <si>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</si>
  <si>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</si>
  <si>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</si>
  <si>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</si>
  <si>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</si>
  <si>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</si>
  <si>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</si>
  <si>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</si>
  <si>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</si>
  <si>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</si>
  <si>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</si>
  <si>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</si>
  <si>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</si>
  <si>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</si>
  <si>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</si>
  <si>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</si>
  <si>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</si>
  <si>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</si>
  <si>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</si>
  <si>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</si>
  <si>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</si>
  <si>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</si>
  <si>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</si>
  <si>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</si>
  <si>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</si>
  <si>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</si>
  <si>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</si>
  <si>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</si>
  <si>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</si>
  <si>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</si>
  <si>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</si>
  <si>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</si>
  <si>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</si>
  <si>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</si>
  <si>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</si>
  <si>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</si>
  <si>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</si>
  <si>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</si>
  <si>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</si>
  <si>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</si>
  <si>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</si>
  <si>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</si>
  <si>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</si>
  <si>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</si>
  <si>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</si>
  <si>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</si>
  <si>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</si>
  <si>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</si>
  <si>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</si>
  <si>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</si>
  <si>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</si>
  <si>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</si>
  <si>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</si>
  <si>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</si>
  <si>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</si>
  <si>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</si>
  <si>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</si>
  <si>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</si>
  <si>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</si>
  <si>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</si>
  <si>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</si>
  <si>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</si>
  <si>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</si>
  <si>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</si>
  <si>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</si>
  <si>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</si>
  <si>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</si>
  <si>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</si>
  <si>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</si>
  <si>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</si>
  <si>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</si>
  <si>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</si>
  <si>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</si>
  <si>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</si>
  <si>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</si>
  <si>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</si>
  <si>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</si>
  <si>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</si>
  <si>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</si>
  <si>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</si>
  <si>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</si>
  <si>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</si>
  <si>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</si>
  <si>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</si>
  <si>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</si>
  <si>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</si>
  <si>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</si>
  <si>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</si>
  <si>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</si>
  <si>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</si>
  <si>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</si>
  <si>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</si>
  <si>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</si>
  <si>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</si>
  <si>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</si>
  <si>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</si>
  <si>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</si>
  <si>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</si>
  <si>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</si>
  <si>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</si>
  <si>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</si>
  <si>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</si>
  <si>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</si>
  <si>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</si>
  <si>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</si>
  <si>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</si>
  <si>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</si>
  <si>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</si>
  <si>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</si>
  <si>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</si>
  <si>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</si>
  <si>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</si>
  <si>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</si>
  <si>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</si>
  <si>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</si>
  <si>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</si>
  <si>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</si>
  <si>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</si>
  <si>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</si>
  <si>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</si>
  <si>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</si>
  <si>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</si>
  <si>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</si>
  <si>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</si>
  <si>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</si>
  <si>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</si>
  <si>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</si>
  <si>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</si>
  <si>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</si>
  <si>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</si>
  <si>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</si>
  <si>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</si>
  <si>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</si>
  <si>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</si>
  <si>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</si>
  <si>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</si>
  <si>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</si>
  <si>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</si>
  <si>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</si>
  <si>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</si>
  <si>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</si>
  <si>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</si>
  <si>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</si>
  <si>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</si>
  <si>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</si>
  <si>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</si>
  <si>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</si>
  <si>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</si>
  <si>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</si>
  <si>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</si>
  <si>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</si>
  <si>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</si>
  <si>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</si>
  <si>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</si>
  <si>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</si>
  <si>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</si>
  <si>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</si>
  <si>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</si>
  <si>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</si>
  <si>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</si>
  <si>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</si>
  <si>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</si>
  <si>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</si>
  <si>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</si>
  <si>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</si>
  <si>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</si>
  <si>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</si>
  <si>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</si>
  <si>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</si>
  <si>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</si>
  <si>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</si>
  <si>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</si>
  <si>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</si>
  <si>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</si>
  <si>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</si>
  <si>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</si>
  <si>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</si>
  <si>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</si>
  <si>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</si>
  <si>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</si>
  <si>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</si>
  <si>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</si>
  <si>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</si>
  <si>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</si>
  <si>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</si>
  <si>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</si>
  <si>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</si>
  <si>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</si>
  <si>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</si>
  <si>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</si>
  <si>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</si>
  <si>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</si>
  <si>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</si>
  <si>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</si>
  <si>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</si>
  <si>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</si>
  <si>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</si>
  <si>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</si>
  <si>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</si>
  <si>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</si>
  <si>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</si>
  <si>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</si>
  <si>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</si>
  <si>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</si>
  <si>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</si>
  <si>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</si>
  <si>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</si>
  <si>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</si>
  <si>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</si>
  <si>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</si>
  <si>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</si>
  <si>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</si>
  <si>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</si>
  <si>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</si>
  <si>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</si>
  <si>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</si>
  <si>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</si>
  <si>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</si>
  <si>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</si>
  <si>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</si>
  <si>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</si>
  <si>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</si>
  <si>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</si>
  <si>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</si>
  <si>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</si>
  <si>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</si>
  <si>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</si>
  <si>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</si>
  <si>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</si>
  <si>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</si>
  <si>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</si>
  <si>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</si>
  <si>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</si>
  <si>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</si>
  <si>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</si>
  <si>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</si>
  <si>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</si>
  <si>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</si>
  <si>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</si>
  <si>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</si>
  <si>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</si>
  <si>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</si>
  <si>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</si>
  <si>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</si>
  <si>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</si>
  <si>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</si>
  <si>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</si>
  <si>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</si>
  <si>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</si>
  <si>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</si>
  <si>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</si>
  <si>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</si>
  <si>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</si>
  <si>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</si>
  <si>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</si>
  <si>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</si>
  <si>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</si>
  <si>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</si>
  <si>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</si>
  <si>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</si>
  <si>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</si>
  <si>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</si>
  <si>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</si>
  <si>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</si>
  <si>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</si>
  <si>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</si>
  <si>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</si>
  <si>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</si>
  <si>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</si>
  <si>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</si>
  <si>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</si>
  <si>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</si>
  <si>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</si>
  <si>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</si>
  <si>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</si>
  <si>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</si>
  <si>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</si>
  <si>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</si>
  <si>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</si>
  <si>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</si>
  <si>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</si>
  <si>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</si>
  <si>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</si>
  <si>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</si>
  <si>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</si>
  <si>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</si>
  <si>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</si>
  <si>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</si>
  <si>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</si>
  <si>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</si>
  <si>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</si>
  <si>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</si>
  <si>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</si>
  <si>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</si>
  <si>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</si>
  <si>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</si>
  <si>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</si>
  <si>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</si>
  <si>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</si>
  <si>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</si>
  <si>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</si>
  <si>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</si>
  <si>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</si>
  <si>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</si>
  <si>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</si>
  <si>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</si>
  <si>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</si>
  <si>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</si>
  <si>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</si>
  <si>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</si>
  <si>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</si>
  <si>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</si>
  <si>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</si>
  <si>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</si>
  <si>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</si>
  <si>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</si>
  <si>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</si>
  <si>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</si>
  <si>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</si>
  <si>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</si>
  <si>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</si>
  <si>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</si>
  <si>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</si>
  <si>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</si>
  <si>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</si>
  <si>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</si>
  <si>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</si>
  <si>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</si>
  <si>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</si>
  <si>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</si>
  <si>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</si>
  <si>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</si>
  <si>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</si>
  <si>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</si>
  <si>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</si>
  <si>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</si>
  <si>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</si>
  <si>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</si>
  <si>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</si>
  <si>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</si>
  <si>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</si>
  <si>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</si>
  <si>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</si>
  <si>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</si>
  <si>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</si>
  <si>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</si>
  <si>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</si>
  <si>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</si>
  <si>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</si>
  <si>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</si>
  <si>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</si>
  <si>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</si>
  <si>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</si>
  <si>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</si>
  <si>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</si>
  <si>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</si>
  <si>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</si>
  <si>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</si>
  <si>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</si>
  <si>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</si>
  <si>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</si>
  <si>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</si>
  <si>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</si>
  <si>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</si>
  <si>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</si>
  <si>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</si>
  <si>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</si>
  <si>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</si>
  <si>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</si>
  <si>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</si>
  <si>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</si>
  <si>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</si>
  <si>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</si>
  <si>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</si>
  <si>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</si>
  <si>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</si>
  <si>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</si>
  <si>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</si>
  <si>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</si>
  <si>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</si>
  <si>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</si>
  <si>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</si>
  <si>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</si>
  <si>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</si>
  <si>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</si>
  <si>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</si>
  <si>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</si>
  <si>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</si>
  <si>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</si>
  <si>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</si>
  <si>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</si>
  <si>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</si>
  <si>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</si>
  <si>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</si>
  <si>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</si>
  <si>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</si>
  <si>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</si>
  <si>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</si>
  <si>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</si>
  <si>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</si>
  <si>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</si>
  <si>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</si>
  <si>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</si>
  <si>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</si>
  <si>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</si>
  <si>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</si>
  <si>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</si>
  <si>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</si>
  <si>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</si>
  <si>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</si>
  <si>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</si>
  <si>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</si>
  <si>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</si>
  <si>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</si>
  <si>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</si>
  <si>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</si>
  <si>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</si>
  <si>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</si>
  <si>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</si>
  <si>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</si>
  <si>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</si>
  <si>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</si>
  <si>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</si>
  <si>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</si>
  <si>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</si>
  <si>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</si>
  <si>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</si>
  <si>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</si>
  <si>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</si>
  <si>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</si>
  <si>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</si>
  <si>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</si>
  <si>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</si>
  <si>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</si>
  <si>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</si>
  <si>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</si>
  <si>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</si>
  <si>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</si>
  <si>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</si>
  <si>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</si>
  <si>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</si>
  <si>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</si>
  <si>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</si>
  <si>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</si>
  <si>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</si>
  <si>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</si>
  <si>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</si>
  <si>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</si>
  <si>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</si>
  <si>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</si>
  <si>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</si>
  <si>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</si>
  <si>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</si>
  <si>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</si>
  <si>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</si>
  <si>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</si>
  <si>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</si>
  <si>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</si>
  <si>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</si>
  <si>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</si>
  <si>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</si>
  <si>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</si>
  <si>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</si>
  <si>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</si>
  <si>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</si>
  <si>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</si>
  <si>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</si>
  <si>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</si>
  <si>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</si>
  <si>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</si>
  <si>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</si>
  <si>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</si>
  <si>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</si>
  <si>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</si>
  <si>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</si>
  <si>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</si>
  <si>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</si>
  <si>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</si>
  <si>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</si>
  <si>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</si>
  <si>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</si>
  <si>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</si>
  <si>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</si>
  <si>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</si>
  <si>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</si>
  <si>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</si>
  <si>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</si>
  <si>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</si>
  <si>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</si>
  <si>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</si>
  <si>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</si>
  <si>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</si>
  <si>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</si>
  <si>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</si>
  <si>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</si>
  <si>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</si>
  <si>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</si>
  <si>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</si>
  <si>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</si>
  <si>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</si>
  <si>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</si>
  <si>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</si>
  <si>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</si>
  <si>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</si>
  <si>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</si>
  <si>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</si>
  <si>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</si>
  <si>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</si>
  <si>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</si>
  <si>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</si>
  <si>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</si>
  <si>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</si>
  <si>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</si>
  <si>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</si>
  <si>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</si>
  <si>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</si>
  <si>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</si>
  <si>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</si>
  <si>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</si>
  <si>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</si>
  <si>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</si>
  <si>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</si>
  <si>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</si>
  <si>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</si>
  <si>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</si>
  <si>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</si>
  <si>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</si>
  <si>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</si>
  <si>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</si>
  <si>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</si>
  <si>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</si>
  <si>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</si>
  <si>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</si>
  <si>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</si>
  <si>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</si>
  <si>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</si>
  <si>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</si>
  <si>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</si>
  <si>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</si>
  <si>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</si>
  <si>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</si>
  <si>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</si>
  <si>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</si>
  <si>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</si>
  <si>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</si>
  <si>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</si>
  <si>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</si>
  <si>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</si>
  <si>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</si>
  <si>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</si>
  <si>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</si>
  <si>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</si>
  <si>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</si>
  <si>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</si>
  <si>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</si>
  <si>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</si>
  <si>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</si>
  <si>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</si>
  <si>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</si>
  <si>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</si>
  <si>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</si>
  <si>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</si>
  <si>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</si>
  <si>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</si>
  <si>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</si>
  <si>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</si>
  <si>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</si>
  <si>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</si>
  <si>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</si>
  <si>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</si>
  <si>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</si>
  <si>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</si>
  <si>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</si>
  <si>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</si>
  <si>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</si>
  <si>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</si>
  <si>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</si>
  <si>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</si>
  <si>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</si>
  <si>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</si>
  <si>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</si>
  <si>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</si>
  <si>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</si>
  <si>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</si>
  <si>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</si>
  <si>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</si>
  <si>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</si>
  <si>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</si>
  <si>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</si>
  <si>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</si>
  <si>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</si>
  <si>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</si>
  <si>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</si>
  <si>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</si>
  <si>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</si>
  <si>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</si>
  <si>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</si>
  <si>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</si>
  <si>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</si>
  <si>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</si>
  <si>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</si>
  <si>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</si>
  <si>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</si>
  <si>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</si>
  <si>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</si>
  <si>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</si>
  <si>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</si>
  <si>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</si>
  <si>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</si>
  <si>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</si>
  <si>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</si>
  <si>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</si>
  <si>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</si>
  <si>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</si>
  <si>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</si>
  <si>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</si>
  <si>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</si>
  <si>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</si>
  <si>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</si>
  <si>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</si>
  <si>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</si>
  <si>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</si>
  <si>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</si>
  <si>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</si>
  <si>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</si>
  <si>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</si>
  <si>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</si>
  <si>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</si>
  <si>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</si>
  <si>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</si>
  <si>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</si>
  <si>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</si>
  <si>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</si>
  <si>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</si>
  <si>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</si>
  <si>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</si>
  <si>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</si>
  <si>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</si>
  <si>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</si>
  <si>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</si>
  <si>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</si>
  <si>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</si>
  <si>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</si>
  <si>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</si>
  <si>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</si>
  <si>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</si>
  <si>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</si>
  <si>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</si>
  <si>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</si>
  <si>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</si>
  <si>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</si>
  <si>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</si>
  <si>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</si>
  <si>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</si>
  <si>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</si>
  <si>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</si>
  <si>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</si>
  <si>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</si>
  <si>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</si>
  <si>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</si>
  <si>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</si>
  <si>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</si>
  <si>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</si>
  <si>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</si>
  <si>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</si>
  <si>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</si>
  <si>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</si>
  <si>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</si>
  <si>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</si>
  <si>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</si>
  <si>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</si>
  <si>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</si>
  <si>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</si>
  <si>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</si>
  <si>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</si>
  <si>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</si>
  <si>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</si>
  <si>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</si>
  <si>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</si>
  <si>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</si>
  <si>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</si>
  <si>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</si>
  <si>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</si>
  <si>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</si>
  <si>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</si>
  <si>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</si>
  <si>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</si>
  <si>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</si>
  <si>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</si>
  <si>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</si>
  <si>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</si>
  <si>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</si>
  <si>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</si>
  <si>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</si>
  <si>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</si>
  <si>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</si>
  <si>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</si>
  <si>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</si>
  <si>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</si>
  <si>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</si>
  <si>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</si>
  <si>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</si>
  <si>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</si>
  <si>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</si>
  <si>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</si>
  <si>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</si>
  <si>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</si>
  <si>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</si>
  <si>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</si>
  <si>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</si>
  <si>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</si>
  <si>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</si>
  <si>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</si>
  <si>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</si>
  <si>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</si>
  <si>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</si>
  <si>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</si>
  <si>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</si>
  <si>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</si>
  <si>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</si>
  <si>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</si>
  <si>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</si>
  <si>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</si>
  <si>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</si>
  <si>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</si>
  <si>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</si>
  <si>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</si>
  <si>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</si>
  <si>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</si>
  <si>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</si>
  <si>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</si>
  <si>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</si>
  <si>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</si>
  <si>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</si>
  <si>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</si>
  <si>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</si>
  <si>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</si>
  <si>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</si>
  <si>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</si>
  <si>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</si>
  <si>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</si>
  <si>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</si>
  <si>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</si>
  <si>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</si>
  <si>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</si>
  <si>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</si>
  <si>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</si>
  <si>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</si>
  <si>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</si>
  <si>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</si>
  <si>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</si>
  <si>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</si>
  <si>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</si>
  <si>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</si>
  <si>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</si>
  <si>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</si>
  <si>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</si>
  <si>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</si>
  <si>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</si>
  <si>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</si>
  <si>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</si>
  <si>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</si>
  <si>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</si>
  <si>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</si>
  <si>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</si>
  <si>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</si>
  <si>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</si>
  <si>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</si>
  <si>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</si>
  <si>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</si>
  <si>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</si>
  <si>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</si>
  <si>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</si>
  <si>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</si>
  <si>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</si>
  <si>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</si>
  <si>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</si>
  <si>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</si>
  <si>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</si>
  <si>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</si>
  <si>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</si>
  <si>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</si>
  <si>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</si>
  <si>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</si>
  <si>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</si>
  <si>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</si>
  <si>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</si>
  <si>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</si>
  <si>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</si>
  <si>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</si>
  <si>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</si>
  <si>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</si>
  <si>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</si>
  <si>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</si>
  <si>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</si>
  <si>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</si>
  <si>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</si>
  <si>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</si>
  <si>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</si>
  <si>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</si>
  <si>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</si>
  <si>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</si>
  <si>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</si>
  <si>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</si>
  <si>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</si>
  <si>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</si>
  <si>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</si>
  <si>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</si>
  <si>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</si>
  <si>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</si>
  <si>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</si>
  <si>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</si>
  <si>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</si>
  <si>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</si>
  <si>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</si>
  <si>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</si>
  <si>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</si>
  <si>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</si>
  <si>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</si>
  <si>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</si>
  <si>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</si>
  <si>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</si>
  <si>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</si>
  <si>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</si>
  <si>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</si>
  <si>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</si>
  <si>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</si>
  <si>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</si>
  <si>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</si>
  <si>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</si>
  <si>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</si>
  <si>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</si>
  <si>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</si>
  <si>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</si>
  <si>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</si>
  <si>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</si>
  <si>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</si>
  <si>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</si>
  <si>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</si>
  <si>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</si>
  <si>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</si>
  <si>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</si>
  <si>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</si>
  <si>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</si>
  <si>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</si>
  <si>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</si>
  <si>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</si>
  <si>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</si>
  <si>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</si>
  <si>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</si>
  <si>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</si>
  <si>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</si>
  <si>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</si>
  <si>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</si>
  <si>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</si>
  <si>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</si>
  <si>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</si>
  <si>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</si>
  <si>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</si>
  <si>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</si>
  <si>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</si>
  <si>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</si>
  <si>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</si>
  <si>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</si>
  <si>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</si>
  <si>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</si>
  <si>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</si>
  <si>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</si>
  <si>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</si>
  <si>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</si>
  <si>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</si>
  <si>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</si>
  <si>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</si>
  <si>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</si>
  <si>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</si>
  <si>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</si>
  <si>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</si>
  <si>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</si>
  <si>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</si>
  <si>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</si>
  <si>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</si>
  <si>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</si>
  <si>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</si>
  <si>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</si>
  <si>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</si>
  <si>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</si>
  <si>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</si>
  <si>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</si>
  <si>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</si>
  <si>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</si>
  <si>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</si>
  <si>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</si>
  <si>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</si>
  <si>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</si>
  <si>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</si>
  <si>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</si>
  <si>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</si>
  <si>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</si>
  <si>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</si>
  <si>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</si>
  <si>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</si>
  <si>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</si>
  <si>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</si>
  <si>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</si>
  <si>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</si>
  <si>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</si>
  <si>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</si>
  <si>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</si>
  <si>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</si>
  <si>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</si>
  <si>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</si>
  <si>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</si>
  <si>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</si>
  <si>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</si>
  <si>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</si>
  <si>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</si>
  <si>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</si>
  <si>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</si>
  <si>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</si>
  <si>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</si>
  <si>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</si>
  <si>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</si>
  <si>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</si>
  <si>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</si>
  <si>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</si>
  <si>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</si>
  <si>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</si>
  <si>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</si>
  <si>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</si>
  <si>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</si>
  <si>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</si>
  <si>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</si>
  <si>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</si>
  <si>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</si>
  <si>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</si>
  <si>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</si>
  <si>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</si>
  <si>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</si>
  <si>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</si>
  <si>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</si>
  <si>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</si>
  <si>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</si>
  <si>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</si>
  <si>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</si>
  <si>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</si>
  <si>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</si>
  <si>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</si>
  <si>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</si>
  <si>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</si>
  <si>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</si>
  <si>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</si>
  <si>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</si>
  <si>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</si>
  <si>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</si>
  <si>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</si>
  <si>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</si>
  <si>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</si>
  <si>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</si>
  <si>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</si>
  <si>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</si>
  <si>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</si>
  <si>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</si>
  <si>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</si>
  <si>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</si>
  <si>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</si>
  <si>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</si>
  <si>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</si>
  <si>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</si>
  <si>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</si>
  <si>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</si>
  <si>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</si>
  <si>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</si>
  <si>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</si>
  <si>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</si>
  <si>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</si>
  <si>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</si>
  <si>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</si>
  <si>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</si>
  <si>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</si>
  <si>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</si>
  <si>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</si>
  <si>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</si>
  <si>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</si>
  <si>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</si>
  <si>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</si>
  <si>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</si>
  <si>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</si>
  <si>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</si>
  <si>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</si>
  <si>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</si>
  <si>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</si>
  <si>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</si>
  <si>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</si>
  <si>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</si>
  <si>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</si>
  <si>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</si>
  <si>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</si>
  <si>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</si>
  <si>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</si>
  <si>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</si>
  <si>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</si>
  <si>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</si>
  <si>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</si>
  <si>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</si>
  <si>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</si>
  <si>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</si>
  <si>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</si>
  <si>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</si>
  <si>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</si>
  <si>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</si>
  <si>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</si>
  <si>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</si>
  <si>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</si>
  <si>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</si>
  <si>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</si>
  <si>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</si>
  <si>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</si>
  <si>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</si>
  <si>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</si>
  <si>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</si>
  <si>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</si>
  <si>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</si>
  <si>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</si>
  <si>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</si>
  <si>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</si>
  <si>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</si>
  <si>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</si>
  <si>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</si>
  <si>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</si>
  <si>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</si>
  <si>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</si>
  <si>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</si>
  <si>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</si>
  <si>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</si>
  <si>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</si>
  <si>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</si>
  <si>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</si>
  <si>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</si>
  <si>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</si>
  <si>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</si>
  <si>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</si>
  <si>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</si>
  <si>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</si>
  <si>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</si>
  <si>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</si>
  <si>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</si>
  <si>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</si>
  <si>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</si>
  <si>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</si>
  <si>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 xml:space="preserve"> </t>
  </si>
  <si>
    <t>PEMASANGAN TIANG</t>
  </si>
  <si>
    <t>PEKERJAAN PEMASANGAN KONSTRUKSI TR</t>
  </si>
  <si>
    <t>CM2-11</t>
  </si>
  <si>
    <t xml:space="preserve">Jumper Wire : </t>
  </si>
  <si>
    <t>CM2-11M</t>
  </si>
  <si>
    <t>Stainless Steel Strap 20 X 0.7 mm</t>
  </si>
  <si>
    <t>Pemasangan APP 3 Fasa Di Bangunan</t>
  </si>
  <si>
    <t>CC1-A</t>
  </si>
  <si>
    <t>CC7</t>
  </si>
  <si>
    <t>CM5-5</t>
  </si>
  <si>
    <t>PEMASANGAN TRAFO</t>
  </si>
  <si>
    <t>PEMBONGKARAN</t>
  </si>
  <si>
    <t>C12-200</t>
  </si>
  <si>
    <t>C12-350</t>
  </si>
  <si>
    <t>CG313</t>
  </si>
  <si>
    <t>Trafo 3 Fasa 100 KVA 1 Tiang (G312-A)</t>
  </si>
  <si>
    <t>Daya 105.000 VA</t>
  </si>
  <si>
    <t>K3-169/19/56/27/2</t>
  </si>
  <si>
    <t>KDS 16</t>
  </si>
  <si>
    <t>PABRIK ES BATU NUR ALI MAWARDI</t>
  </si>
  <si>
    <t>CC1-1</t>
  </si>
  <si>
    <t>KOORDINAT : -6.877668, 110.618877</t>
  </si>
  <si>
    <t>P12C-2</t>
  </si>
  <si>
    <t>DS KARANGMLATI KEC DEMAK</t>
  </si>
  <si>
    <t>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</si>
</sst>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1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</borders>
  <cellStyleXfs count="16388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32" fillId="7" borderId="102" applyNumberFormat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6" fillId="0" borderId="0"/>
    <xf numFmtId="41" fontId="21" fillId="0" borderId="0" applyFont="0" applyFill="0" applyBorder="0" applyAlignment="0" applyProtection="0"/>
    <xf numFmtId="0" fontId="6" fillId="0" borderId="0"/>
    <xf numFmtId="43" fontId="21" fillId="0" borderId="0" applyFont="0" applyFill="0" applyBorder="0" applyAlignment="0" applyProtection="0"/>
    <xf numFmtId="0" fontId="25" fillId="20" borderId="102" applyNumberFormat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8" fillId="23" borderId="106"/>
    <xf numFmtId="0" fontId="78" fillId="0" borderId="106"/>
    <xf numFmtId="0" fontId="73" fillId="0" borderId="106"/>
    <xf numFmtId="0" fontId="73" fillId="0" borderId="106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0" borderId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0" borderId="0"/>
    <xf numFmtId="0" fontId="25" fillId="20" borderId="102" applyNumberForma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100"/>
    <xf numFmtId="0" fontId="88" fillId="0" borderId="101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43" fontId="21" fillId="0" borderId="0" applyFont="0" applyFill="0" applyBorder="0" applyAlignment="0" applyProtection="0"/>
    <xf numFmtId="0" fontId="6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0" borderId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73" fillId="0" borderId="106"/>
    <xf numFmtId="0" fontId="73" fillId="0" borderId="106"/>
    <xf numFmtId="0" fontId="78" fillId="0" borderId="109"/>
    <xf numFmtId="0" fontId="78" fillId="0" borderId="109"/>
    <xf numFmtId="0" fontId="78" fillId="0" borderId="109"/>
    <xf numFmtId="0" fontId="78" fillId="0" borderId="109"/>
    <xf numFmtId="0" fontId="78" fillId="0" borderId="106"/>
    <xf numFmtId="0" fontId="78" fillId="23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9" fontId="15" fillId="0" borderId="0" applyFont="0" applyFill="0" applyBorder="0" applyAlignment="0" applyProtection="0"/>
    <xf numFmtId="0" fontId="88" fillId="0" borderId="110"/>
    <xf numFmtId="0" fontId="88" fillId="0" borderId="11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0" borderId="0"/>
    <xf numFmtId="0" fontId="5" fillId="0" borderId="0"/>
    <xf numFmtId="43" fontId="10" fillId="0" borderId="0" applyFont="0" applyFill="0" applyBorder="0" applyAlignment="0" applyProtection="0"/>
    <xf numFmtId="0" fontId="5" fillId="0" borderId="0"/>
    <xf numFmtId="41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41" fontId="21" fillId="0" borderId="0" applyFont="0" applyFill="0" applyBorder="0" applyAlignment="0" applyProtection="0"/>
    <xf numFmtId="0" fontId="5" fillId="0" borderId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21" fillId="0" borderId="3"/>
    <xf numFmtId="10" fontId="40" fillId="25" borderId="3" applyNumberFormat="0" applyBorder="0" applyAlignment="0" applyProtection="0"/>
    <xf numFmtId="0" fontId="5" fillId="0" borderId="0"/>
    <xf numFmtId="0" fontId="5" fillId="0" borderId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87" fillId="0" borderId="14"/>
    <xf numFmtId="43" fontId="21" fillId="0" borderId="0" applyFont="0" applyFill="0" applyBorder="0" applyAlignment="0" applyProtection="0"/>
    <xf numFmtId="0" fontId="5" fillId="0" borderId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2" fillId="7" borderId="102" applyNumberFormat="0" applyAlignment="0" applyProtection="0"/>
    <xf numFmtId="41" fontId="21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6" fontId="21" fillId="0" borderId="3"/>
    <xf numFmtId="186" fontId="21" fillId="0" borderId="3"/>
    <xf numFmtId="164" fontId="15" fillId="0" borderId="0" applyFont="0" applyFill="0" applyBorder="0" applyAlignment="0" applyProtection="0"/>
    <xf numFmtId="0" fontId="73" fillId="0" borderId="106"/>
    <xf numFmtId="0" fontId="73" fillId="0" borderId="106"/>
    <xf numFmtId="0" fontId="78" fillId="0" borderId="109"/>
    <xf numFmtId="0" fontId="78" fillId="0" borderId="109"/>
    <xf numFmtId="0" fontId="78" fillId="0" borderId="109"/>
    <xf numFmtId="0" fontId="78" fillId="0" borderId="109"/>
    <xf numFmtId="0" fontId="78" fillId="0" borderId="106"/>
    <xf numFmtId="0" fontId="78" fillId="23" borderId="106"/>
    <xf numFmtId="0" fontId="80" fillId="0" borderId="7">
      <alignment horizontal="left" vertical="center"/>
    </xf>
    <xf numFmtId="0" fontId="80" fillId="0" borderId="7">
      <alignment horizontal="left" vertical="center"/>
    </xf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21" fillId="0" borderId="0" applyFont="0" applyFill="0" applyBorder="0" applyAlignment="0" applyProtection="0"/>
    <xf numFmtId="0" fontId="5" fillId="0" borderId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43" fontId="21" fillId="0" borderId="0" applyFont="0" applyFill="0" applyBorder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9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87" fillId="0" borderId="14"/>
    <xf numFmtId="0" fontId="87" fillId="0" borderId="14"/>
    <xf numFmtId="0" fontId="88" fillId="0" borderId="110"/>
    <xf numFmtId="0" fontId="88" fillId="0" borderId="11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11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5" fillId="0" borderId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5" fillId="0" borderId="0"/>
    <xf numFmtId="194" fontId="42" fillId="28" borderId="103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8" fillId="23" borderId="106"/>
    <xf numFmtId="0" fontId="78" fillId="0" borderId="106"/>
    <xf numFmtId="0" fontId="73" fillId="0" borderId="106"/>
    <xf numFmtId="0" fontId="73" fillId="0" borderId="106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78" fillId="23" borderId="106"/>
    <xf numFmtId="43" fontId="5" fillId="0" borderId="0" applyFont="0" applyFill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78" fillId="23" borderId="106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0" fontId="5" fillId="0" borderId="0"/>
    <xf numFmtId="0" fontId="78" fillId="23" borderId="106"/>
    <xf numFmtId="0" fontId="5" fillId="0" borderId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43" fontId="5" fillId="0" borderId="0" applyFont="0" applyFill="0" applyBorder="0" applyAlignment="0" applyProtection="0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3" fillId="0" borderId="106"/>
    <xf numFmtId="0" fontId="73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78" fillId="23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5" fillId="0" borderId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87" fillId="0" borderId="107"/>
    <xf numFmtId="0" fontId="15" fillId="27" borderId="103" applyNumberFormat="0" applyFont="0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78" fillId="23" borderId="106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1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5" fillId="0" borderId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5" fillId="0" borderId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8" fillId="23" borderId="106"/>
    <xf numFmtId="0" fontId="78" fillId="0" borderId="106"/>
    <xf numFmtId="0" fontId="73" fillId="0" borderId="106"/>
    <xf numFmtId="0" fontId="73" fillId="0" borderId="106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78" fillId="23" borderId="106"/>
    <xf numFmtId="43" fontId="5" fillId="0" borderId="0" applyFont="0" applyFill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78" fillId="23" borderId="106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38" fillId="0" borderId="105" applyNumberFormat="0" applyFill="0" applyAlignment="0" applyProtection="0"/>
    <xf numFmtId="0" fontId="5" fillId="0" borderId="0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5" fillId="0" borderId="0"/>
    <xf numFmtId="194" fontId="42" fillId="28" borderId="103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43" fontId="5" fillId="0" borderId="0" applyFont="0" applyFill="0" applyBorder="0" applyAlignment="0" applyProtection="0"/>
    <xf numFmtId="0" fontId="78" fillId="23" borderId="106"/>
    <xf numFmtId="0" fontId="78" fillId="23" borderId="106"/>
    <xf numFmtId="0" fontId="78" fillId="0" borderId="106"/>
    <xf numFmtId="0" fontId="78" fillId="23" borderId="106"/>
    <xf numFmtId="0" fontId="78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8" fillId="0" borderId="106"/>
    <xf numFmtId="0" fontId="78" fillId="23" borderId="106"/>
    <xf numFmtId="0" fontId="78" fillId="0" borderId="106"/>
    <xf numFmtId="0" fontId="78" fillId="23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5" fillId="0" borderId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87" fillId="0" borderId="107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5" fillId="0" borderId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5" fillId="0" borderId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5" fillId="0" borderId="0"/>
    <xf numFmtId="194" fontId="42" fillId="28" borderId="103" applyAlignment="0" applyProtection="0"/>
    <xf numFmtId="0" fontId="38" fillId="0" borderId="105" applyNumberFormat="0" applyFill="0" applyAlignment="0" applyProtection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43" fontId="21" fillId="0" borderId="0" applyFont="0" applyFill="0" applyBorder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8" fillId="23" borderId="106"/>
    <xf numFmtId="0" fontId="78" fillId="0" borderId="106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10" fontId="40" fillId="25" borderId="3" applyNumberFormat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3" fillId="0" borderId="106"/>
    <xf numFmtId="0" fontId="73" fillId="0" borderId="106"/>
    <xf numFmtId="0" fontId="80" fillId="0" borderId="7">
      <alignment horizontal="left" vertical="center"/>
    </xf>
    <xf numFmtId="0" fontId="78" fillId="23" borderId="106"/>
    <xf numFmtId="0" fontId="78" fillId="0" borderId="106"/>
    <xf numFmtId="0" fontId="78" fillId="23" borderId="106"/>
    <xf numFmtId="0" fontId="78" fillId="0" borderId="106"/>
    <xf numFmtId="0" fontId="73" fillId="0" borderId="106"/>
    <xf numFmtId="0" fontId="73" fillId="0" borderId="106"/>
    <xf numFmtId="0" fontId="78" fillId="23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8" fillId="0" borderId="106"/>
    <xf numFmtId="0" fontId="78" fillId="23" borderId="106"/>
    <xf numFmtId="43" fontId="5" fillId="0" borderId="0" applyFont="0" applyFill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3" fillId="0" borderId="106"/>
    <xf numFmtId="0" fontId="73" fillId="0" borderId="106"/>
    <xf numFmtId="0" fontId="73" fillId="0" borderId="106"/>
    <xf numFmtId="0" fontId="78" fillId="23" borderId="106"/>
    <xf numFmtId="0" fontId="78" fillId="0" borderId="106"/>
    <xf numFmtId="0" fontId="5" fillId="0" borderId="0"/>
    <xf numFmtId="0" fontId="5" fillId="0" borderId="0"/>
    <xf numFmtId="0" fontId="5" fillId="0" borderId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5" fillId="0" borderId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87" fillId="0" borderId="107"/>
    <xf numFmtId="0" fontId="32" fillId="7" borderId="102" applyNumberFormat="0" applyAlignment="0" applyProtection="0"/>
    <xf numFmtId="0" fontId="32" fillId="7" borderId="102" applyNumberFormat="0" applyAlignment="0" applyProtection="0"/>
    <xf numFmtId="0" fontId="5" fillId="0" borderId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8" fillId="23" borderId="106"/>
    <xf numFmtId="194" fontId="42" fillId="28" borderId="103" applyAlignment="0" applyProtection="0"/>
    <xf numFmtId="0" fontId="38" fillId="0" borderId="105" applyNumberFormat="0" applyFill="0" applyAlignment="0" applyProtection="0"/>
    <xf numFmtId="0" fontId="78" fillId="0" borderId="106"/>
    <xf numFmtId="0" fontId="25" fillId="20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5" fillId="0" borderId="0"/>
    <xf numFmtId="0" fontId="32" fillId="7" borderId="102" applyNumberFormat="0" applyAlignment="0" applyProtection="0"/>
    <xf numFmtId="0" fontId="5" fillId="0" borderId="0"/>
    <xf numFmtId="194" fontId="42" fillId="28" borderId="103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87" fillId="0" borderId="107"/>
    <xf numFmtId="0" fontId="5" fillId="0" borderId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186" fontId="21" fillId="0" borderId="3"/>
    <xf numFmtId="0" fontId="25" fillId="20" borderId="102" applyNumberForma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0" borderId="0"/>
    <xf numFmtId="0" fontId="15" fillId="27" borderId="103" applyNumberFormat="0" applyFont="0" applyAlignment="0" applyProtection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9" fontId="21" fillId="0" borderId="0" applyFont="0" applyFill="0" applyBorder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73" fillId="0" borderId="106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0" borderId="0"/>
    <xf numFmtId="0" fontId="21" fillId="0" borderId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25" fillId="20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0" borderId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0" borderId="0"/>
    <xf numFmtId="0" fontId="25" fillId="20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78" fillId="0" borderId="106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0" borderId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0" borderId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2" fillId="7" borderId="102" applyNumberFormat="0" applyAlignment="0" applyProtection="0"/>
    <xf numFmtId="186" fontId="21" fillId="0" borderId="3"/>
    <xf numFmtId="0" fontId="73" fillId="0" borderId="106"/>
    <xf numFmtId="0" fontId="73" fillId="0" borderId="106"/>
    <xf numFmtId="0" fontId="78" fillId="0" borderId="106"/>
    <xf numFmtId="0" fontId="78" fillId="23" borderId="106"/>
    <xf numFmtId="0" fontId="80" fillId="0" borderId="7">
      <alignment horizontal="left" vertical="center"/>
    </xf>
    <xf numFmtId="0" fontId="32" fillId="7" borderId="102" applyNumberFormat="0" applyAlignment="0" applyProtection="0"/>
    <xf numFmtId="10" fontId="40" fillId="25" borderId="3" applyNumberFormat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9" fontId="21" fillId="0" borderId="0" applyFont="0" applyFill="0" applyBorder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5" fillId="0" borderId="0"/>
    <xf numFmtId="43" fontId="10" fillId="0" borderId="0" applyFont="0" applyFill="0" applyBorder="0" applyAlignment="0" applyProtection="0"/>
    <xf numFmtId="0" fontId="5" fillId="0" borderId="0"/>
    <xf numFmtId="41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41" fontId="21" fillId="0" borderId="0" applyFont="0" applyFill="0" applyBorder="0" applyAlignment="0" applyProtection="0"/>
    <xf numFmtId="0" fontId="5" fillId="0" borderId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21" fillId="0" borderId="3"/>
    <xf numFmtId="10" fontId="40" fillId="25" borderId="3" applyNumberFormat="0" applyBorder="0" applyAlignment="0" applyProtection="0"/>
    <xf numFmtId="0" fontId="5" fillId="0" borderId="0"/>
    <xf numFmtId="0" fontId="5" fillId="0" borderId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32" fillId="7" borderId="102" applyNumberFormat="0" applyAlignment="0" applyProtection="0"/>
    <xf numFmtId="0" fontId="87" fillId="0" borderId="107"/>
    <xf numFmtId="0" fontId="88" fillId="0" borderId="110"/>
    <xf numFmtId="43" fontId="21" fillId="0" borderId="0" applyFont="0" applyFill="0" applyBorder="0" applyAlignment="0" applyProtection="0"/>
    <xf numFmtId="0" fontId="5" fillId="0" borderId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2" fillId="7" borderId="102" applyNumberFormat="0" applyAlignment="0" applyProtection="0"/>
    <xf numFmtId="41" fontId="21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6" fontId="21" fillId="0" borderId="3"/>
    <xf numFmtId="186" fontId="21" fillId="0" borderId="3"/>
    <xf numFmtId="0" fontId="73" fillId="0" borderId="106"/>
    <xf numFmtId="0" fontId="73" fillId="0" borderId="106"/>
    <xf numFmtId="0" fontId="73" fillId="0" borderId="106"/>
    <xf numFmtId="0" fontId="73" fillId="0" borderId="106"/>
    <xf numFmtId="0" fontId="78" fillId="0" borderId="106"/>
    <xf numFmtId="0" fontId="78" fillId="0" borderId="106"/>
    <xf numFmtId="0" fontId="78" fillId="23" borderId="106"/>
    <xf numFmtId="0" fontId="78" fillId="23" borderId="106"/>
    <xf numFmtId="0" fontId="80" fillId="0" borderId="7">
      <alignment horizontal="left" vertical="center"/>
    </xf>
    <xf numFmtId="0" fontId="80" fillId="0" borderId="7">
      <alignment horizontal="left" vertical="center"/>
    </xf>
    <xf numFmtId="0" fontId="32" fillId="7" borderId="102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43" fontId="21" fillId="0" borderId="0" applyFont="0" applyFill="0" applyBorder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5" fillId="0" borderId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5" fillId="0" borderId="0"/>
    <xf numFmtId="194" fontId="42" fillId="28" borderId="103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8" fillId="23" borderId="106"/>
    <xf numFmtId="0" fontId="78" fillId="0" borderId="106"/>
    <xf numFmtId="0" fontId="73" fillId="0" borderId="106"/>
    <xf numFmtId="0" fontId="73" fillId="0" borderId="106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78" fillId="23" borderId="106"/>
    <xf numFmtId="43" fontId="5" fillId="0" borderId="0" applyFont="0" applyFill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78" fillId="23" borderId="106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0" fontId="5" fillId="0" borderId="0"/>
    <xf numFmtId="0" fontId="78" fillId="23" borderId="106"/>
    <xf numFmtId="0" fontId="5" fillId="0" borderId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43" fontId="5" fillId="0" borderId="0" applyFont="0" applyFill="0" applyBorder="0" applyAlignment="0" applyProtection="0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3" fillId="0" borderId="106"/>
    <xf numFmtId="0" fontId="73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78" fillId="23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5" fillId="0" borderId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87" fillId="0" borderId="107"/>
    <xf numFmtId="0" fontId="15" fillId="27" borderId="103" applyNumberFormat="0" applyFont="0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78" fillId="23" borderId="106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1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5" fillId="0" borderId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5" fillId="0" borderId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8" fillId="23" borderId="106"/>
    <xf numFmtId="0" fontId="78" fillId="0" borderId="106"/>
    <xf numFmtId="0" fontId="73" fillId="0" borderId="106"/>
    <xf numFmtId="0" fontId="73" fillId="0" borderId="106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78" fillId="23" borderId="106"/>
    <xf numFmtId="43" fontId="5" fillId="0" borderId="0" applyFont="0" applyFill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78" fillId="23" borderId="106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38" fillId="0" borderId="105" applyNumberFormat="0" applyFill="0" applyAlignment="0" applyProtection="0"/>
    <xf numFmtId="0" fontId="5" fillId="0" borderId="0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5" fillId="0" borderId="0"/>
    <xf numFmtId="194" fontId="42" fillId="28" borderId="103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43" fontId="5" fillId="0" borderId="0" applyFont="0" applyFill="0" applyBorder="0" applyAlignment="0" applyProtection="0"/>
    <xf numFmtId="0" fontId="78" fillId="23" borderId="106"/>
    <xf numFmtId="0" fontId="78" fillId="23" borderId="106"/>
    <xf numFmtId="0" fontId="78" fillId="0" borderId="106"/>
    <xf numFmtId="0" fontId="78" fillId="23" borderId="106"/>
    <xf numFmtId="0" fontId="78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8" fillId="0" borderId="106"/>
    <xf numFmtId="0" fontId="78" fillId="23" borderId="106"/>
    <xf numFmtId="0" fontId="78" fillId="0" borderId="106"/>
    <xf numFmtId="0" fontId="78" fillId="23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5" fillId="0" borderId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87" fillId="0" borderId="107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7" borderId="102" applyNumberFormat="0" applyAlignment="0" applyProtection="0"/>
    <xf numFmtId="0" fontId="87" fillId="0" borderId="14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0" fontId="87" fillId="0" borderId="107"/>
    <xf numFmtId="0" fontId="5" fillId="0" borderId="0"/>
    <xf numFmtId="0" fontId="5" fillId="0" borderId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43" fontId="5" fillId="0" borderId="0" applyFont="0" applyFill="0" applyBorder="0" applyAlignment="0" applyProtection="0"/>
    <xf numFmtId="0" fontId="73" fillId="0" borderId="106"/>
    <xf numFmtId="0" fontId="73" fillId="0" borderId="106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5" fillId="0" borderId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0" borderId="0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78" fillId="23" borderId="106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25" fillId="20" borderId="102" applyNumberFormat="0" applyAlignment="0" applyProtection="0"/>
    <xf numFmtId="0" fontId="21" fillId="0" borderId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8" fillId="0" borderId="106"/>
    <xf numFmtId="0" fontId="25" fillId="20" borderId="102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5" fillId="0" borderId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38" fillId="0" borderId="105" applyNumberFormat="0" applyFill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8" fillId="23" borderId="106"/>
    <xf numFmtId="0" fontId="78" fillId="23" borderId="106"/>
    <xf numFmtId="0" fontId="73" fillId="0" borderId="106"/>
    <xf numFmtId="0" fontId="73" fillId="0" borderId="106"/>
    <xf numFmtId="0" fontId="73" fillId="0" borderId="106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3" fillId="0" borderId="106"/>
    <xf numFmtId="0" fontId="73" fillId="0" borderId="106"/>
    <xf numFmtId="0" fontId="78" fillId="23" borderId="106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43" fontId="5" fillId="0" borderId="0" applyFont="0" applyFill="0" applyBorder="0" applyAlignment="0" applyProtection="0"/>
    <xf numFmtId="0" fontId="73" fillId="0" borderId="106"/>
    <xf numFmtId="0" fontId="73" fillId="0" borderId="106"/>
    <xf numFmtId="0" fontId="78" fillId="0" borderId="106"/>
    <xf numFmtId="0" fontId="78" fillId="23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5" fillId="0" borderId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5" fillId="0" borderId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25" fillId="20" borderId="102" applyNumberFormat="0" applyAlignment="0" applyProtection="0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78" fillId="0" borderId="106"/>
    <xf numFmtId="194" fontId="42" fillId="28" borderId="103" applyAlignment="0" applyProtection="0"/>
    <xf numFmtId="0" fontId="78" fillId="23" borderId="106"/>
    <xf numFmtId="0" fontId="15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43" fontId="21" fillId="0" borderId="0" applyFont="0" applyFill="0" applyBorder="0" applyAlignment="0" applyProtection="0"/>
    <xf numFmtId="0" fontId="21" fillId="0" borderId="0"/>
    <xf numFmtId="43" fontId="21" fillId="0" borderId="0" applyFont="0" applyFill="0" applyBorder="0" applyAlignment="0" applyProtection="0"/>
  </cellStyleXfs>
  <cellXfs count="714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9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40" fillId="0" borderId="3" xfId="1026" applyFont="1" applyBorder="1" applyProtection="1"/>
    <xf numFmtId="167" fontId="0" fillId="0" borderId="3" xfId="1026" applyFont="1" applyBorder="1" applyProtection="1"/>
    <xf numFmtId="167" fontId="128" fillId="0" borderId="3" xfId="1538" applyNumberFormat="1" applyFont="1" applyBorder="1"/>
    <xf numFmtId="0" fontId="61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167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2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7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165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167" fontId="141" fillId="40" borderId="85" xfId="2672" applyFont="1" applyFill="1" applyBorder="1" applyAlignment="1" applyProtection="1">
      <alignment horizontal="right" vertical="center" wrapText="1"/>
      <protection locked="0"/>
    </xf>
    <xf numFmtId="167" fontId="141" fillId="40" borderId="87" xfId="2672" applyFont="1" applyFill="1" applyBorder="1" applyAlignment="1" applyProtection="1">
      <alignment horizontal="right" vertical="center"/>
      <protection locked="0"/>
    </xf>
    <xf numFmtId="169" fontId="141" fillId="40" borderId="87" xfId="2672" applyNumberFormat="1" applyFont="1" applyFill="1" applyBorder="1" applyAlignment="1" applyProtection="1">
      <alignment horizontal="right" vertical="center"/>
      <protection locked="0"/>
    </xf>
    <xf numFmtId="169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41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9" fontId="145" fillId="47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75" fillId="0" borderId="99" xfId="1450" applyFont="1" applyBorder="1" applyAlignment="1">
      <alignment horizontal="center" vertical="center"/>
    </xf>
    <xf numFmtId="0" fontId="114" fillId="0" borderId="20" xfId="1652" applyFont="1" applyBorder="1" applyAlignment="1">
      <alignment horizontal="center" vertical="center"/>
    </xf>
    <xf numFmtId="0" fontId="44" fillId="0" borderId="21" xfId="1450" applyFont="1" applyBorder="1" applyAlignment="1">
      <alignment vertical="center" wrapText="1"/>
    </xf>
    <xf numFmtId="0" fontId="114" fillId="0" borderId="21" xfId="1652" applyFont="1" applyBorder="1" applyAlignment="1">
      <alignment vertical="center"/>
    </xf>
    <xf numFmtId="0" fontId="10" fillId="0" borderId="21" xfId="1614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43" fillId="33" borderId="20" xfId="1615" applyFont="1" applyFill="1" applyBorder="1" applyAlignment="1">
      <alignment horizontal="center" vertical="center"/>
    </xf>
    <xf numFmtId="0" fontId="43" fillId="33" borderId="21" xfId="1615" applyFont="1" applyFill="1" applyBorder="1" applyAlignment="1">
      <alignment horizontal="left" vertical="center" wrapText="1"/>
    </xf>
    <xf numFmtId="0" fontId="44" fillId="33" borderId="20" xfId="1615" applyFont="1" applyFill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" fillId="0" borderId="42" xfId="1652" applyFont="1" applyBorder="1" applyAlignment="1">
      <alignment vertical="center" wrapText="1"/>
    </xf>
    <xf numFmtId="0" fontId="43" fillId="0" borderId="20" xfId="1615" applyFont="1" applyBorder="1" applyAlignment="1">
      <alignment horizontal="center" vertical="center"/>
    </xf>
    <xf numFmtId="0" fontId="43" fillId="0" borderId="21" xfId="1615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115" fillId="33" borderId="0" xfId="0" quotePrefix="1" applyFont="1" applyFill="1" applyAlignment="1">
      <alignment horizontal="center"/>
    </xf>
    <xf numFmtId="0" fontId="43" fillId="33" borderId="42" xfId="1615" applyFont="1" applyFill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4" fillId="0" borderId="21" xfId="0" applyFont="1" applyBorder="1" applyAlignment="1">
      <alignment horizontal="left" vertical="center" wrapText="1"/>
    </xf>
    <xf numFmtId="3" fontId="10" fillId="0" borderId="21" xfId="1599" applyNumberFormat="1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10" fillId="0" borderId="21" xfId="1614" applyFont="1" applyBorder="1" applyAlignment="1">
      <alignment horizontal="center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43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43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43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horizontal="center" vertical="center"/>
    </xf>
    <xf numFmtId="0" fontId="112" fillId="38" borderId="3" xfId="1538" applyFill="1" applyBorder="1" applyAlignment="1">
      <alignment horizontal="center" vertical="center" wrapText="1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8" fontId="120" fillId="0" borderId="73" xfId="1450" applyNumberFormat="1" applyFont="1" applyBorder="1" applyAlignment="1">
      <alignment horizontal="left" vertical="center"/>
    </xf>
    <xf numFmtId="208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49" fontId="115" fillId="33" borderId="50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92" fillId="33" borderId="61" xfId="0" applyFont="1" applyFill="1" applyBorder="1" applyAlignment="1">
      <alignment horizontal="left" vertical="center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115" fillId="33" borderId="64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16388">
    <cellStyle name="&gt;? MK/l" xfId="1"/>
    <cellStyle name="20% - Accent1" xfId="2" builtinId="30" customBuiltin="1"/>
    <cellStyle name="20% - Accent1 10" xfId="3"/>
    <cellStyle name="20% - Accent1 10 2" xfId="2702"/>
    <cellStyle name="20% - Accent1 11" xfId="4"/>
    <cellStyle name="20% - Accent1 11 2" xfId="2703"/>
    <cellStyle name="20% - Accent1 12" xfId="5"/>
    <cellStyle name="20% - Accent1 12 2" xfId="2704"/>
    <cellStyle name="20% - Accent1 13" xfId="6"/>
    <cellStyle name="20% - Accent1 13 2" xfId="2705"/>
    <cellStyle name="20% - Accent1 14" xfId="7"/>
    <cellStyle name="20% - Accent1 14 2" xfId="2706"/>
    <cellStyle name="20% - Accent1 15" xfId="8"/>
    <cellStyle name="20% - Accent1 15 2" xfId="2707"/>
    <cellStyle name="20% - Accent1 16" xfId="9"/>
    <cellStyle name="20% - Accent1 16 2" xfId="2708"/>
    <cellStyle name="20% - Accent1 17" xfId="2678"/>
    <cellStyle name="20% - Accent1 2" xfId="10"/>
    <cellStyle name="20% - Accent1 2 2" xfId="11"/>
    <cellStyle name="20% - Accent1 2 2 2" xfId="2710"/>
    <cellStyle name="20% - Accent1 2 3" xfId="12"/>
    <cellStyle name="20% - Accent1 2 3 2" xfId="2711"/>
    <cellStyle name="20% - Accent1 2 4" xfId="2709"/>
    <cellStyle name="20% - Accent1 3" xfId="13"/>
    <cellStyle name="20% - Accent1 3 2" xfId="2712"/>
    <cellStyle name="20% - Accent1 4" xfId="14"/>
    <cellStyle name="20% - Accent1 4 2" xfId="2713"/>
    <cellStyle name="20% - Accent1 5" xfId="15"/>
    <cellStyle name="20% - Accent1 5 2" xfId="2714"/>
    <cellStyle name="20% - Accent1 6" xfId="16"/>
    <cellStyle name="20% - Accent1 6 2" xfId="2715"/>
    <cellStyle name="20% - Accent1 7" xfId="17"/>
    <cellStyle name="20% - Accent1 7 2" xfId="2716"/>
    <cellStyle name="20% - Accent1 8" xfId="18"/>
    <cellStyle name="20% - Accent1 8 2" xfId="2717"/>
    <cellStyle name="20% - Accent1 9" xfId="19"/>
    <cellStyle name="20% - Accent1 9 2" xfId="2718"/>
    <cellStyle name="20% - Accent2" xfId="20" builtinId="34" customBuiltin="1"/>
    <cellStyle name="20% - Accent2 10" xfId="21"/>
    <cellStyle name="20% - Accent2 10 2" xfId="2719"/>
    <cellStyle name="20% - Accent2 11" xfId="22"/>
    <cellStyle name="20% - Accent2 11 2" xfId="2720"/>
    <cellStyle name="20% - Accent2 12" xfId="23"/>
    <cellStyle name="20% - Accent2 12 2" xfId="2721"/>
    <cellStyle name="20% - Accent2 13" xfId="24"/>
    <cellStyle name="20% - Accent2 13 2" xfId="2722"/>
    <cellStyle name="20% - Accent2 14" xfId="25"/>
    <cellStyle name="20% - Accent2 14 2" xfId="2723"/>
    <cellStyle name="20% - Accent2 15" xfId="26"/>
    <cellStyle name="20% - Accent2 15 2" xfId="2724"/>
    <cellStyle name="20% - Accent2 16" xfId="27"/>
    <cellStyle name="20% - Accent2 16 2" xfId="2725"/>
    <cellStyle name="20% - Accent2 17" xfId="2679"/>
    <cellStyle name="20% - Accent2 2" xfId="28"/>
    <cellStyle name="20% - Accent2 2 2" xfId="29"/>
    <cellStyle name="20% - Accent2 2 2 2" xfId="2727"/>
    <cellStyle name="20% - Accent2 2 3" xfId="30"/>
    <cellStyle name="20% - Accent2 2 3 2" xfId="2728"/>
    <cellStyle name="20% - Accent2 2 4" xfId="2726"/>
    <cellStyle name="20% - Accent2 3" xfId="31"/>
    <cellStyle name="20% - Accent2 3 2" xfId="2729"/>
    <cellStyle name="20% - Accent2 4" xfId="32"/>
    <cellStyle name="20% - Accent2 4 2" xfId="2730"/>
    <cellStyle name="20% - Accent2 5" xfId="33"/>
    <cellStyle name="20% - Accent2 5 2" xfId="2731"/>
    <cellStyle name="20% - Accent2 6" xfId="34"/>
    <cellStyle name="20% - Accent2 6 2" xfId="2732"/>
    <cellStyle name="20% - Accent2 7" xfId="35"/>
    <cellStyle name="20% - Accent2 7 2" xfId="2733"/>
    <cellStyle name="20% - Accent2 8" xfId="36"/>
    <cellStyle name="20% - Accent2 8 2" xfId="2734"/>
    <cellStyle name="20% - Accent2 9" xfId="37"/>
    <cellStyle name="20% - Accent2 9 2" xfId="2735"/>
    <cellStyle name="20% - Accent3" xfId="38" builtinId="38" customBuiltin="1"/>
    <cellStyle name="20% - Accent3 10" xfId="39"/>
    <cellStyle name="20% - Accent3 10 2" xfId="2736"/>
    <cellStyle name="20% - Accent3 11" xfId="40"/>
    <cellStyle name="20% - Accent3 11 2" xfId="2737"/>
    <cellStyle name="20% - Accent3 12" xfId="41"/>
    <cellStyle name="20% - Accent3 12 2" xfId="2738"/>
    <cellStyle name="20% - Accent3 13" xfId="42"/>
    <cellStyle name="20% - Accent3 13 2" xfId="2739"/>
    <cellStyle name="20% - Accent3 14" xfId="43"/>
    <cellStyle name="20% - Accent3 14 2" xfId="2740"/>
    <cellStyle name="20% - Accent3 15" xfId="44"/>
    <cellStyle name="20% - Accent3 15 2" xfId="2741"/>
    <cellStyle name="20% - Accent3 16" xfId="45"/>
    <cellStyle name="20% - Accent3 16 2" xfId="2742"/>
    <cellStyle name="20% - Accent3 17" xfId="2680"/>
    <cellStyle name="20% - Accent3 2" xfId="46"/>
    <cellStyle name="20% - Accent3 2 2" xfId="47"/>
    <cellStyle name="20% - Accent3 2 2 2" xfId="2744"/>
    <cellStyle name="20% - Accent3 2 3" xfId="48"/>
    <cellStyle name="20% - Accent3 2 3 2" xfId="2745"/>
    <cellStyle name="20% - Accent3 2 4" xfId="2743"/>
    <cellStyle name="20% - Accent3 3" xfId="49"/>
    <cellStyle name="20% - Accent3 3 2" xfId="2746"/>
    <cellStyle name="20% - Accent3 4" xfId="50"/>
    <cellStyle name="20% - Accent3 4 2" xfId="2747"/>
    <cellStyle name="20% - Accent3 5" xfId="51"/>
    <cellStyle name="20% - Accent3 5 2" xfId="2748"/>
    <cellStyle name="20% - Accent3 6" xfId="52"/>
    <cellStyle name="20% - Accent3 6 2" xfId="2749"/>
    <cellStyle name="20% - Accent3 7" xfId="53"/>
    <cellStyle name="20% - Accent3 7 2" xfId="2750"/>
    <cellStyle name="20% - Accent3 8" xfId="54"/>
    <cellStyle name="20% - Accent3 8 2" xfId="2751"/>
    <cellStyle name="20% - Accent3 9" xfId="55"/>
    <cellStyle name="20% - Accent3 9 2" xfId="2752"/>
    <cellStyle name="20% - Accent4" xfId="56" builtinId="42" customBuiltin="1"/>
    <cellStyle name="20% - Accent4 10" xfId="57"/>
    <cellStyle name="20% - Accent4 10 2" xfId="2753"/>
    <cellStyle name="20% - Accent4 11" xfId="58"/>
    <cellStyle name="20% - Accent4 11 2" xfId="2754"/>
    <cellStyle name="20% - Accent4 12" xfId="59"/>
    <cellStyle name="20% - Accent4 12 2" xfId="2755"/>
    <cellStyle name="20% - Accent4 13" xfId="60"/>
    <cellStyle name="20% - Accent4 13 2" xfId="2756"/>
    <cellStyle name="20% - Accent4 14" xfId="61"/>
    <cellStyle name="20% - Accent4 14 2" xfId="2757"/>
    <cellStyle name="20% - Accent4 15" xfId="62"/>
    <cellStyle name="20% - Accent4 15 2" xfId="2758"/>
    <cellStyle name="20% - Accent4 16" xfId="63"/>
    <cellStyle name="20% - Accent4 16 2" xfId="2759"/>
    <cellStyle name="20% - Accent4 17" xfId="2681"/>
    <cellStyle name="20% - Accent4 2" xfId="64"/>
    <cellStyle name="20% - Accent4 2 2" xfId="65"/>
    <cellStyle name="20% - Accent4 2 2 2" xfId="2761"/>
    <cellStyle name="20% - Accent4 2 3" xfId="66"/>
    <cellStyle name="20% - Accent4 2 3 2" xfId="2762"/>
    <cellStyle name="20% - Accent4 2 4" xfId="2760"/>
    <cellStyle name="20% - Accent4 3" xfId="67"/>
    <cellStyle name="20% - Accent4 3 2" xfId="2763"/>
    <cellStyle name="20% - Accent4 4" xfId="68"/>
    <cellStyle name="20% - Accent4 4 2" xfId="2764"/>
    <cellStyle name="20% - Accent4 5" xfId="69"/>
    <cellStyle name="20% - Accent4 5 2" xfId="2765"/>
    <cellStyle name="20% - Accent4 6" xfId="70"/>
    <cellStyle name="20% - Accent4 6 2" xfId="2766"/>
    <cellStyle name="20% - Accent4 7" xfId="71"/>
    <cellStyle name="20% - Accent4 7 2" xfId="2767"/>
    <cellStyle name="20% - Accent4 8" xfId="72"/>
    <cellStyle name="20% - Accent4 8 2" xfId="2768"/>
    <cellStyle name="20% - Accent4 9" xfId="73"/>
    <cellStyle name="20% - Accent4 9 2" xfId="2769"/>
    <cellStyle name="20% - Accent5" xfId="74" builtinId="46" customBuiltin="1"/>
    <cellStyle name="20% - Accent5 10" xfId="75"/>
    <cellStyle name="20% - Accent5 10 2" xfId="2770"/>
    <cellStyle name="20% - Accent5 11" xfId="76"/>
    <cellStyle name="20% - Accent5 11 2" xfId="2771"/>
    <cellStyle name="20% - Accent5 12" xfId="77"/>
    <cellStyle name="20% - Accent5 12 2" xfId="2772"/>
    <cellStyle name="20% - Accent5 13" xfId="78"/>
    <cellStyle name="20% - Accent5 13 2" xfId="2773"/>
    <cellStyle name="20% - Accent5 14" xfId="79"/>
    <cellStyle name="20% - Accent5 14 2" xfId="2774"/>
    <cellStyle name="20% - Accent5 15" xfId="80"/>
    <cellStyle name="20% - Accent5 15 2" xfId="2775"/>
    <cellStyle name="20% - Accent5 16" xfId="81"/>
    <cellStyle name="20% - Accent5 16 2" xfId="2776"/>
    <cellStyle name="20% - Accent5 17" xfId="2682"/>
    <cellStyle name="20% - Accent5 2" xfId="82"/>
    <cellStyle name="20% - Accent5 2 2" xfId="83"/>
    <cellStyle name="20% - Accent5 2 2 2" xfId="2778"/>
    <cellStyle name="20% - Accent5 2 3" xfId="84"/>
    <cellStyle name="20% - Accent5 2 3 2" xfId="2779"/>
    <cellStyle name="20% - Accent5 2 4" xfId="2777"/>
    <cellStyle name="20% - Accent5 3" xfId="85"/>
    <cellStyle name="20% - Accent5 3 2" xfId="2780"/>
    <cellStyle name="20% - Accent5 4" xfId="86"/>
    <cellStyle name="20% - Accent5 4 2" xfId="2781"/>
    <cellStyle name="20% - Accent5 5" xfId="87"/>
    <cellStyle name="20% - Accent5 5 2" xfId="2782"/>
    <cellStyle name="20% - Accent5 6" xfId="88"/>
    <cellStyle name="20% - Accent5 6 2" xfId="2783"/>
    <cellStyle name="20% - Accent5 7" xfId="89"/>
    <cellStyle name="20% - Accent5 7 2" xfId="2784"/>
    <cellStyle name="20% - Accent5 8" xfId="90"/>
    <cellStyle name="20% - Accent5 8 2" xfId="2785"/>
    <cellStyle name="20% - Accent5 9" xfId="91"/>
    <cellStyle name="20% - Accent5 9 2" xfId="2786"/>
    <cellStyle name="20% - Accent6" xfId="92" builtinId="50" customBuiltin="1"/>
    <cellStyle name="20% - Accent6 10" xfId="93"/>
    <cellStyle name="20% - Accent6 10 2" xfId="2787"/>
    <cellStyle name="20% - Accent6 11" xfId="94"/>
    <cellStyle name="20% - Accent6 11 2" xfId="2788"/>
    <cellStyle name="20% - Accent6 12" xfId="95"/>
    <cellStyle name="20% - Accent6 12 2" xfId="2789"/>
    <cellStyle name="20% - Accent6 13" xfId="96"/>
    <cellStyle name="20% - Accent6 13 2" xfId="2790"/>
    <cellStyle name="20% - Accent6 14" xfId="97"/>
    <cellStyle name="20% - Accent6 14 2" xfId="2791"/>
    <cellStyle name="20% - Accent6 15" xfId="98"/>
    <cellStyle name="20% - Accent6 15 2" xfId="2792"/>
    <cellStyle name="20% - Accent6 16" xfId="99"/>
    <cellStyle name="20% - Accent6 16 2" xfId="2793"/>
    <cellStyle name="20% - Accent6 17" xfId="2683"/>
    <cellStyle name="20% - Accent6 2" xfId="100"/>
    <cellStyle name="20% - Accent6 2 2" xfId="101"/>
    <cellStyle name="20% - Accent6 2 2 2" xfId="2795"/>
    <cellStyle name="20% - Accent6 2 3" xfId="102"/>
    <cellStyle name="20% - Accent6 2 3 2" xfId="2796"/>
    <cellStyle name="20% - Accent6 2 4" xfId="2794"/>
    <cellStyle name="20% - Accent6 3" xfId="103"/>
    <cellStyle name="20% - Accent6 3 2" xfId="2797"/>
    <cellStyle name="20% - Accent6 4" xfId="104"/>
    <cellStyle name="20% - Accent6 4 2" xfId="2798"/>
    <cellStyle name="20% - Accent6 5" xfId="105"/>
    <cellStyle name="20% - Accent6 5 2" xfId="2799"/>
    <cellStyle name="20% - Accent6 6" xfId="106"/>
    <cellStyle name="20% - Accent6 6 2" xfId="2800"/>
    <cellStyle name="20% - Accent6 7" xfId="107"/>
    <cellStyle name="20% - Accent6 7 2" xfId="2801"/>
    <cellStyle name="20% - Accent6 8" xfId="108"/>
    <cellStyle name="20% - Accent6 8 2" xfId="2802"/>
    <cellStyle name="20% - Accent6 9" xfId="109"/>
    <cellStyle name="20% - Accent6 9 2" xfId="2803"/>
    <cellStyle name="40% - Accent1" xfId="110" builtinId="31" customBuiltin="1"/>
    <cellStyle name="40% - Accent1 10" xfId="111"/>
    <cellStyle name="40% - Accent1 10 2" xfId="2804"/>
    <cellStyle name="40% - Accent1 11" xfId="112"/>
    <cellStyle name="40% - Accent1 11 2" xfId="2805"/>
    <cellStyle name="40% - Accent1 12" xfId="113"/>
    <cellStyle name="40% - Accent1 12 2" xfId="2806"/>
    <cellStyle name="40% - Accent1 13" xfId="114"/>
    <cellStyle name="40% - Accent1 13 2" xfId="2807"/>
    <cellStyle name="40% - Accent1 14" xfId="115"/>
    <cellStyle name="40% - Accent1 14 2" xfId="2808"/>
    <cellStyle name="40% - Accent1 15" xfId="116"/>
    <cellStyle name="40% - Accent1 15 2" xfId="2809"/>
    <cellStyle name="40% - Accent1 16" xfId="117"/>
    <cellStyle name="40% - Accent1 16 2" xfId="2810"/>
    <cellStyle name="40% - Accent1 17" xfId="2684"/>
    <cellStyle name="40% - Accent1 2" xfId="118"/>
    <cellStyle name="40% - Accent1 2 2" xfId="119"/>
    <cellStyle name="40% - Accent1 2 2 2" xfId="2812"/>
    <cellStyle name="40% - Accent1 2 3" xfId="120"/>
    <cellStyle name="40% - Accent1 2 3 2" xfId="2813"/>
    <cellStyle name="40% - Accent1 2 4" xfId="2811"/>
    <cellStyle name="40% - Accent1 3" xfId="121"/>
    <cellStyle name="40% - Accent1 3 2" xfId="2814"/>
    <cellStyle name="40% - Accent1 4" xfId="122"/>
    <cellStyle name="40% - Accent1 4 2" xfId="2815"/>
    <cellStyle name="40% - Accent1 5" xfId="123"/>
    <cellStyle name="40% - Accent1 5 2" xfId="2816"/>
    <cellStyle name="40% - Accent1 6" xfId="124"/>
    <cellStyle name="40% - Accent1 6 2" xfId="2817"/>
    <cellStyle name="40% - Accent1 7" xfId="125"/>
    <cellStyle name="40% - Accent1 7 2" xfId="2818"/>
    <cellStyle name="40% - Accent1 8" xfId="126"/>
    <cellStyle name="40% - Accent1 8 2" xfId="2819"/>
    <cellStyle name="40% - Accent1 9" xfId="127"/>
    <cellStyle name="40% - Accent1 9 2" xfId="2820"/>
    <cellStyle name="40% - Accent2" xfId="128" builtinId="35" customBuiltin="1"/>
    <cellStyle name="40% - Accent2 10" xfId="129"/>
    <cellStyle name="40% - Accent2 10 2" xfId="2821"/>
    <cellStyle name="40% - Accent2 11" xfId="130"/>
    <cellStyle name="40% - Accent2 11 2" xfId="2822"/>
    <cellStyle name="40% - Accent2 12" xfId="131"/>
    <cellStyle name="40% - Accent2 12 2" xfId="2823"/>
    <cellStyle name="40% - Accent2 13" xfId="132"/>
    <cellStyle name="40% - Accent2 13 2" xfId="2824"/>
    <cellStyle name="40% - Accent2 14" xfId="133"/>
    <cellStyle name="40% - Accent2 14 2" xfId="2825"/>
    <cellStyle name="40% - Accent2 15" xfId="134"/>
    <cellStyle name="40% - Accent2 15 2" xfId="2826"/>
    <cellStyle name="40% - Accent2 16" xfId="135"/>
    <cellStyle name="40% - Accent2 16 2" xfId="2827"/>
    <cellStyle name="40% - Accent2 17" xfId="2685"/>
    <cellStyle name="40% - Accent2 2" xfId="136"/>
    <cellStyle name="40% - Accent2 2 2" xfId="137"/>
    <cellStyle name="40% - Accent2 2 2 2" xfId="2829"/>
    <cellStyle name="40% - Accent2 2 3" xfId="138"/>
    <cellStyle name="40% - Accent2 2 3 2" xfId="2830"/>
    <cellStyle name="40% - Accent2 2 4" xfId="2828"/>
    <cellStyle name="40% - Accent2 3" xfId="139"/>
    <cellStyle name="40% - Accent2 3 2" xfId="2831"/>
    <cellStyle name="40% - Accent2 4" xfId="140"/>
    <cellStyle name="40% - Accent2 4 2" xfId="2832"/>
    <cellStyle name="40% - Accent2 5" xfId="141"/>
    <cellStyle name="40% - Accent2 5 2" xfId="2833"/>
    <cellStyle name="40% - Accent2 6" xfId="142"/>
    <cellStyle name="40% - Accent2 6 2" xfId="2834"/>
    <cellStyle name="40% - Accent2 7" xfId="143"/>
    <cellStyle name="40% - Accent2 7 2" xfId="2835"/>
    <cellStyle name="40% - Accent2 8" xfId="144"/>
    <cellStyle name="40% - Accent2 8 2" xfId="2836"/>
    <cellStyle name="40% - Accent2 9" xfId="145"/>
    <cellStyle name="40% - Accent2 9 2" xfId="2837"/>
    <cellStyle name="40% - Accent3" xfId="146" builtinId="39" customBuiltin="1"/>
    <cellStyle name="40% - Accent3 10" xfId="147"/>
    <cellStyle name="40% - Accent3 10 2" xfId="2838"/>
    <cellStyle name="40% - Accent3 11" xfId="148"/>
    <cellStyle name="40% - Accent3 11 2" xfId="2839"/>
    <cellStyle name="40% - Accent3 12" xfId="149"/>
    <cellStyle name="40% - Accent3 12 2" xfId="2840"/>
    <cellStyle name="40% - Accent3 13" xfId="150"/>
    <cellStyle name="40% - Accent3 13 2" xfId="2841"/>
    <cellStyle name="40% - Accent3 14" xfId="151"/>
    <cellStyle name="40% - Accent3 14 2" xfId="2842"/>
    <cellStyle name="40% - Accent3 15" xfId="152"/>
    <cellStyle name="40% - Accent3 15 2" xfId="2843"/>
    <cellStyle name="40% - Accent3 16" xfId="153"/>
    <cellStyle name="40% - Accent3 16 2" xfId="2844"/>
    <cellStyle name="40% - Accent3 17" xfId="2686"/>
    <cellStyle name="40% - Accent3 2" xfId="154"/>
    <cellStyle name="40% - Accent3 2 2" xfId="155"/>
    <cellStyle name="40% - Accent3 2 2 2" xfId="2846"/>
    <cellStyle name="40% - Accent3 2 3" xfId="156"/>
    <cellStyle name="40% - Accent3 2 3 2" xfId="2847"/>
    <cellStyle name="40% - Accent3 2 4" xfId="2845"/>
    <cellStyle name="40% - Accent3 3" xfId="157"/>
    <cellStyle name="40% - Accent3 3 2" xfId="2848"/>
    <cellStyle name="40% - Accent3 4" xfId="158"/>
    <cellStyle name="40% - Accent3 4 2" xfId="2849"/>
    <cellStyle name="40% - Accent3 5" xfId="159"/>
    <cellStyle name="40% - Accent3 5 2" xfId="2850"/>
    <cellStyle name="40% - Accent3 6" xfId="160"/>
    <cellStyle name="40% - Accent3 6 2" xfId="2851"/>
    <cellStyle name="40% - Accent3 7" xfId="161"/>
    <cellStyle name="40% - Accent3 7 2" xfId="2852"/>
    <cellStyle name="40% - Accent3 8" xfId="162"/>
    <cellStyle name="40% - Accent3 8 2" xfId="2853"/>
    <cellStyle name="40% - Accent3 9" xfId="163"/>
    <cellStyle name="40% - Accent3 9 2" xfId="2854"/>
    <cellStyle name="40% - Accent4" xfId="164" builtinId="43" customBuiltin="1"/>
    <cellStyle name="40% - Accent4 10" xfId="165"/>
    <cellStyle name="40% - Accent4 10 2" xfId="2855"/>
    <cellStyle name="40% - Accent4 11" xfId="166"/>
    <cellStyle name="40% - Accent4 11 2" xfId="2856"/>
    <cellStyle name="40% - Accent4 12" xfId="167"/>
    <cellStyle name="40% - Accent4 12 2" xfId="2857"/>
    <cellStyle name="40% - Accent4 13" xfId="168"/>
    <cellStyle name="40% - Accent4 13 2" xfId="2858"/>
    <cellStyle name="40% - Accent4 14" xfId="169"/>
    <cellStyle name="40% - Accent4 14 2" xfId="2859"/>
    <cellStyle name="40% - Accent4 15" xfId="170"/>
    <cellStyle name="40% - Accent4 15 2" xfId="2860"/>
    <cellStyle name="40% - Accent4 16" xfId="171"/>
    <cellStyle name="40% - Accent4 16 2" xfId="2861"/>
    <cellStyle name="40% - Accent4 17" xfId="2687"/>
    <cellStyle name="40% - Accent4 2" xfId="172"/>
    <cellStyle name="40% - Accent4 2 2" xfId="173"/>
    <cellStyle name="40% - Accent4 2 2 2" xfId="2863"/>
    <cellStyle name="40% - Accent4 2 3" xfId="174"/>
    <cellStyle name="40% - Accent4 2 3 2" xfId="2864"/>
    <cellStyle name="40% - Accent4 2 4" xfId="2862"/>
    <cellStyle name="40% - Accent4 3" xfId="175"/>
    <cellStyle name="40% - Accent4 3 2" xfId="2865"/>
    <cellStyle name="40% - Accent4 4" xfId="176"/>
    <cellStyle name="40% - Accent4 4 2" xfId="2866"/>
    <cellStyle name="40% - Accent4 5" xfId="177"/>
    <cellStyle name="40% - Accent4 5 2" xfId="2867"/>
    <cellStyle name="40% - Accent4 6" xfId="178"/>
    <cellStyle name="40% - Accent4 6 2" xfId="2868"/>
    <cellStyle name="40% - Accent4 7" xfId="179"/>
    <cellStyle name="40% - Accent4 7 2" xfId="2869"/>
    <cellStyle name="40% - Accent4 8" xfId="180"/>
    <cellStyle name="40% - Accent4 8 2" xfId="2870"/>
    <cellStyle name="40% - Accent4 9" xfId="181"/>
    <cellStyle name="40% - Accent4 9 2" xfId="2871"/>
    <cellStyle name="40% - Accent5" xfId="182" builtinId="47" customBuiltin="1"/>
    <cellStyle name="40% - Accent5 10" xfId="183"/>
    <cellStyle name="40% - Accent5 10 2" xfId="2872"/>
    <cellStyle name="40% - Accent5 11" xfId="184"/>
    <cellStyle name="40% - Accent5 11 2" xfId="2873"/>
    <cellStyle name="40% - Accent5 12" xfId="185"/>
    <cellStyle name="40% - Accent5 12 2" xfId="2874"/>
    <cellStyle name="40% - Accent5 13" xfId="186"/>
    <cellStyle name="40% - Accent5 13 2" xfId="2875"/>
    <cellStyle name="40% - Accent5 14" xfId="187"/>
    <cellStyle name="40% - Accent5 14 2" xfId="2876"/>
    <cellStyle name="40% - Accent5 15" xfId="188"/>
    <cellStyle name="40% - Accent5 15 2" xfId="2877"/>
    <cellStyle name="40% - Accent5 16" xfId="189"/>
    <cellStyle name="40% - Accent5 16 2" xfId="2878"/>
    <cellStyle name="40% - Accent5 17" xfId="2688"/>
    <cellStyle name="40% - Accent5 2" xfId="190"/>
    <cellStyle name="40% - Accent5 2 2" xfId="191"/>
    <cellStyle name="40% - Accent5 2 2 2" xfId="2880"/>
    <cellStyle name="40% - Accent5 2 3" xfId="192"/>
    <cellStyle name="40% - Accent5 2 3 2" xfId="2881"/>
    <cellStyle name="40% - Accent5 2 4" xfId="2879"/>
    <cellStyle name="40% - Accent5 3" xfId="193"/>
    <cellStyle name="40% - Accent5 3 2" xfId="2882"/>
    <cellStyle name="40% - Accent5 4" xfId="194"/>
    <cellStyle name="40% - Accent5 4 2" xfId="2883"/>
    <cellStyle name="40% - Accent5 5" xfId="195"/>
    <cellStyle name="40% - Accent5 5 2" xfId="2884"/>
    <cellStyle name="40% - Accent5 6" xfId="196"/>
    <cellStyle name="40% - Accent5 6 2" xfId="2885"/>
    <cellStyle name="40% - Accent5 7" xfId="197"/>
    <cellStyle name="40% - Accent5 7 2" xfId="2886"/>
    <cellStyle name="40% - Accent5 8" xfId="198"/>
    <cellStyle name="40% - Accent5 8 2" xfId="2887"/>
    <cellStyle name="40% - Accent5 9" xfId="199"/>
    <cellStyle name="40% - Accent5 9 2" xfId="2888"/>
    <cellStyle name="40% - Accent6" xfId="200" builtinId="51" customBuiltin="1"/>
    <cellStyle name="40% - Accent6 10" xfId="201"/>
    <cellStyle name="40% - Accent6 10 2" xfId="2889"/>
    <cellStyle name="40% - Accent6 11" xfId="202"/>
    <cellStyle name="40% - Accent6 11 2" xfId="2890"/>
    <cellStyle name="40% - Accent6 12" xfId="203"/>
    <cellStyle name="40% - Accent6 12 2" xfId="2891"/>
    <cellStyle name="40% - Accent6 13" xfId="204"/>
    <cellStyle name="40% - Accent6 13 2" xfId="2892"/>
    <cellStyle name="40% - Accent6 14" xfId="205"/>
    <cellStyle name="40% - Accent6 14 2" xfId="2893"/>
    <cellStyle name="40% - Accent6 15" xfId="206"/>
    <cellStyle name="40% - Accent6 15 2" xfId="2894"/>
    <cellStyle name="40% - Accent6 16" xfId="207"/>
    <cellStyle name="40% - Accent6 16 2" xfId="2895"/>
    <cellStyle name="40% - Accent6 17" xfId="2689"/>
    <cellStyle name="40% - Accent6 2" xfId="208"/>
    <cellStyle name="40% - Accent6 2 2" xfId="209"/>
    <cellStyle name="40% - Accent6 2 2 2" xfId="2897"/>
    <cellStyle name="40% - Accent6 2 3" xfId="210"/>
    <cellStyle name="40% - Accent6 2 3 2" xfId="2898"/>
    <cellStyle name="40% - Accent6 2 4" xfId="2896"/>
    <cellStyle name="40% - Accent6 3" xfId="211"/>
    <cellStyle name="40% - Accent6 3 2" xfId="2899"/>
    <cellStyle name="40% - Accent6 4" xfId="212"/>
    <cellStyle name="40% - Accent6 4 2" xfId="2900"/>
    <cellStyle name="40% - Accent6 5" xfId="213"/>
    <cellStyle name="40% - Accent6 5 2" xfId="2901"/>
    <cellStyle name="40% - Accent6 6" xfId="214"/>
    <cellStyle name="40% - Accent6 6 2" xfId="2902"/>
    <cellStyle name="40% - Accent6 7" xfId="215"/>
    <cellStyle name="40% - Accent6 7 2" xfId="2903"/>
    <cellStyle name="40% - Accent6 8" xfId="216"/>
    <cellStyle name="40% - Accent6 8 2" xfId="2904"/>
    <cellStyle name="40% - Accent6 9" xfId="217"/>
    <cellStyle name="40% - Accent6 9 2" xfId="2905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10" xfId="6591"/>
    <cellStyle name="Calculation 10 10 2" xfId="13062"/>
    <cellStyle name="Calculation 10 11" xfId="6572"/>
    <cellStyle name="Calculation 10 11 2" xfId="13043"/>
    <cellStyle name="Calculation 10 12" xfId="7626"/>
    <cellStyle name="Calculation 10 12 2" xfId="14097"/>
    <cellStyle name="Calculation 10 13" xfId="7471"/>
    <cellStyle name="Calculation 10 13 2" xfId="13942"/>
    <cellStyle name="Calculation 10 14" xfId="7643"/>
    <cellStyle name="Calculation 10 14 2" xfId="14114"/>
    <cellStyle name="Calculation 10 15" xfId="7457"/>
    <cellStyle name="Calculation 10 15 2" xfId="13928"/>
    <cellStyle name="Calculation 10 16" xfId="7659"/>
    <cellStyle name="Calculation 10 16 2" xfId="14130"/>
    <cellStyle name="Calculation 10 17" xfId="8644"/>
    <cellStyle name="Calculation 10 18" xfId="8536"/>
    <cellStyle name="Calculation 10 19" xfId="8872"/>
    <cellStyle name="Calculation 10 2" xfId="469"/>
    <cellStyle name="Calculation 10 2 2" xfId="4552"/>
    <cellStyle name="Calculation 10 2 2 2" xfId="10822"/>
    <cellStyle name="Calculation 10 2 3" xfId="9093"/>
    <cellStyle name="Calculation 10 2 4" xfId="10151"/>
    <cellStyle name="Calculation 10 2 5" xfId="3631"/>
    <cellStyle name="Calculation 10 20" xfId="8662"/>
    <cellStyle name="Calculation 10 21" xfId="8886"/>
    <cellStyle name="Calculation 10 22" xfId="8680"/>
    <cellStyle name="Calculation 10 23" xfId="14931"/>
    <cellStyle name="Calculation 10 24" xfId="15288"/>
    <cellStyle name="Calculation 10 25" xfId="15228"/>
    <cellStyle name="Calculation 10 26" xfId="15370"/>
    <cellStyle name="Calculation 10 27" xfId="15826"/>
    <cellStyle name="Calculation 10 28" xfId="15386"/>
    <cellStyle name="Calculation 10 3" xfId="3284"/>
    <cellStyle name="Calculation 10 3 2" xfId="10821"/>
    <cellStyle name="Calculation 10 4" xfId="5148"/>
    <cellStyle name="Calculation 10 4 2" xfId="11619"/>
    <cellStyle name="Calculation 10 5" xfId="5107"/>
    <cellStyle name="Calculation 10 5 2" xfId="11578"/>
    <cellStyle name="Calculation 10 6" xfId="5201"/>
    <cellStyle name="Calculation 10 6 2" xfId="11672"/>
    <cellStyle name="Calculation 10 7" xfId="6025"/>
    <cellStyle name="Calculation 10 7 2" xfId="12496"/>
    <cellStyle name="Calculation 10 8" xfId="6023"/>
    <cellStyle name="Calculation 10 8 2" xfId="12494"/>
    <cellStyle name="Calculation 10 9" xfId="6009"/>
    <cellStyle name="Calculation 10 9 2" xfId="12480"/>
    <cellStyle name="Calculation 11" xfId="470"/>
    <cellStyle name="Calculation 11 10" xfId="6592"/>
    <cellStyle name="Calculation 11 10 2" xfId="13063"/>
    <cellStyle name="Calculation 11 11" xfId="6573"/>
    <cellStyle name="Calculation 11 11 2" xfId="13044"/>
    <cellStyle name="Calculation 11 12" xfId="7253"/>
    <cellStyle name="Calculation 11 12 2" xfId="13724"/>
    <cellStyle name="Calculation 11 13" xfId="7472"/>
    <cellStyle name="Calculation 11 13 2" xfId="13943"/>
    <cellStyle name="Calculation 11 14" xfId="7642"/>
    <cellStyle name="Calculation 11 14 2" xfId="14113"/>
    <cellStyle name="Calculation 11 15" xfId="7458"/>
    <cellStyle name="Calculation 11 15 2" xfId="13929"/>
    <cellStyle name="Calculation 11 16" xfId="7658"/>
    <cellStyle name="Calculation 11 16 2" xfId="14129"/>
    <cellStyle name="Calculation 11 17" xfId="8645"/>
    <cellStyle name="Calculation 11 18" xfId="9058"/>
    <cellStyle name="Calculation 11 19" xfId="8871"/>
    <cellStyle name="Calculation 11 2" xfId="471"/>
    <cellStyle name="Calculation 11 2 2" xfId="4553"/>
    <cellStyle name="Calculation 11 2 2 2" xfId="10824"/>
    <cellStyle name="Calculation 11 2 3" xfId="8537"/>
    <cellStyle name="Calculation 11 2 4" xfId="10152"/>
    <cellStyle name="Calculation 11 2 5" xfId="3632"/>
    <cellStyle name="Calculation 11 20" xfId="8663"/>
    <cellStyle name="Calculation 11 21" xfId="9147"/>
    <cellStyle name="Calculation 11 22" xfId="8681"/>
    <cellStyle name="Calculation 11 23" xfId="14932"/>
    <cellStyle name="Calculation 11 24" xfId="15289"/>
    <cellStyle name="Calculation 11 25" xfId="15229"/>
    <cellStyle name="Calculation 11 26" xfId="15369"/>
    <cellStyle name="Calculation 11 27" xfId="15214"/>
    <cellStyle name="Calculation 11 28" xfId="15385"/>
    <cellStyle name="Calculation 11 3" xfId="3283"/>
    <cellStyle name="Calculation 11 3 2" xfId="10823"/>
    <cellStyle name="Calculation 11 4" xfId="5149"/>
    <cellStyle name="Calculation 11 4 2" xfId="11620"/>
    <cellStyle name="Calculation 11 5" xfId="5108"/>
    <cellStyle name="Calculation 11 5 2" xfId="11579"/>
    <cellStyle name="Calculation 11 6" xfId="5200"/>
    <cellStyle name="Calculation 11 6 2" xfId="11671"/>
    <cellStyle name="Calculation 11 7" xfId="6026"/>
    <cellStyle name="Calculation 11 7 2" xfId="12497"/>
    <cellStyle name="Calculation 11 8" xfId="6024"/>
    <cellStyle name="Calculation 11 8 2" xfId="12495"/>
    <cellStyle name="Calculation 11 9" xfId="5818"/>
    <cellStyle name="Calculation 11 9 2" xfId="12289"/>
    <cellStyle name="Calculation 12" xfId="472"/>
    <cellStyle name="Calculation 12 10" xfId="6593"/>
    <cellStyle name="Calculation 12 10 2" xfId="13064"/>
    <cellStyle name="Calculation 12 11" xfId="6574"/>
    <cellStyle name="Calculation 12 11 2" xfId="13045"/>
    <cellStyle name="Calculation 12 12" xfId="7625"/>
    <cellStyle name="Calculation 12 12 2" xfId="14096"/>
    <cellStyle name="Calculation 12 13" xfId="7473"/>
    <cellStyle name="Calculation 12 13 2" xfId="13944"/>
    <cellStyle name="Calculation 12 14" xfId="7641"/>
    <cellStyle name="Calculation 12 14 2" xfId="14112"/>
    <cellStyle name="Calculation 12 15" xfId="7459"/>
    <cellStyle name="Calculation 12 15 2" xfId="13930"/>
    <cellStyle name="Calculation 12 16" xfId="7657"/>
    <cellStyle name="Calculation 12 16 2" xfId="14128"/>
    <cellStyle name="Calculation 12 17" xfId="8646"/>
    <cellStyle name="Calculation 12 18" xfId="8538"/>
    <cellStyle name="Calculation 12 19" xfId="8870"/>
    <cellStyle name="Calculation 12 2" xfId="473"/>
    <cellStyle name="Calculation 12 2 2" xfId="4554"/>
    <cellStyle name="Calculation 12 2 2 2" xfId="10826"/>
    <cellStyle name="Calculation 12 2 3" xfId="8539"/>
    <cellStyle name="Calculation 12 2 4" xfId="10153"/>
    <cellStyle name="Calculation 12 2 5" xfId="3633"/>
    <cellStyle name="Calculation 12 20" xfId="8664"/>
    <cellStyle name="Calculation 12 21" xfId="8885"/>
    <cellStyle name="Calculation 12 22" xfId="8682"/>
    <cellStyle name="Calculation 12 23" xfId="14933"/>
    <cellStyle name="Calculation 12 24" xfId="15290"/>
    <cellStyle name="Calculation 12 25" xfId="15230"/>
    <cellStyle name="Calculation 12 26" xfId="15368"/>
    <cellStyle name="Calculation 12 27" xfId="15215"/>
    <cellStyle name="Calculation 12 28" xfId="15384"/>
    <cellStyle name="Calculation 12 3" xfId="2695"/>
    <cellStyle name="Calculation 12 3 2" xfId="10825"/>
    <cellStyle name="Calculation 12 4" xfId="5150"/>
    <cellStyle name="Calculation 12 4 2" xfId="11621"/>
    <cellStyle name="Calculation 12 5" xfId="5109"/>
    <cellStyle name="Calculation 12 5 2" xfId="11580"/>
    <cellStyle name="Calculation 12 6" xfId="5199"/>
    <cellStyle name="Calculation 12 6 2" xfId="11670"/>
    <cellStyle name="Calculation 12 7" xfId="6027"/>
    <cellStyle name="Calculation 12 7 2" xfId="12498"/>
    <cellStyle name="Calculation 12 8" xfId="6407"/>
    <cellStyle name="Calculation 12 8 2" xfId="12878"/>
    <cellStyle name="Calculation 12 9" xfId="6010"/>
    <cellStyle name="Calculation 12 9 2" xfId="12481"/>
    <cellStyle name="Calculation 13" xfId="474"/>
    <cellStyle name="Calculation 13 10" xfId="6594"/>
    <cellStyle name="Calculation 13 10 2" xfId="13065"/>
    <cellStyle name="Calculation 13 11" xfId="6575"/>
    <cellStyle name="Calculation 13 11 2" xfId="13046"/>
    <cellStyle name="Calculation 13 12" xfId="7624"/>
    <cellStyle name="Calculation 13 12 2" xfId="14095"/>
    <cellStyle name="Calculation 13 13" xfId="7474"/>
    <cellStyle name="Calculation 13 13 2" xfId="13945"/>
    <cellStyle name="Calculation 13 14" xfId="7640"/>
    <cellStyle name="Calculation 13 14 2" xfId="14111"/>
    <cellStyle name="Calculation 13 15" xfId="7460"/>
    <cellStyle name="Calculation 13 15 2" xfId="13931"/>
    <cellStyle name="Calculation 13 16" xfId="7656"/>
    <cellStyle name="Calculation 13 16 2" xfId="14127"/>
    <cellStyle name="Calculation 13 17" xfId="8647"/>
    <cellStyle name="Calculation 13 18" xfId="9063"/>
    <cellStyle name="Calculation 13 19" xfId="8466"/>
    <cellStyle name="Calculation 13 2" xfId="475"/>
    <cellStyle name="Calculation 13 2 2" xfId="4555"/>
    <cellStyle name="Calculation 13 2 2 2" xfId="10828"/>
    <cellStyle name="Calculation 13 2 3" xfId="9064"/>
    <cellStyle name="Calculation 13 2 4" xfId="10154"/>
    <cellStyle name="Calculation 13 2 5" xfId="3634"/>
    <cellStyle name="Calculation 13 20" xfId="8667"/>
    <cellStyle name="Calculation 13 21" xfId="8884"/>
    <cellStyle name="Calculation 13 22" xfId="10002"/>
    <cellStyle name="Calculation 13 23" xfId="14934"/>
    <cellStyle name="Calculation 13 24" xfId="15291"/>
    <cellStyle name="Calculation 13 25" xfId="15231"/>
    <cellStyle name="Calculation 13 26" xfId="15367"/>
    <cellStyle name="Calculation 13 27" xfId="15216"/>
    <cellStyle name="Calculation 13 28" xfId="15383"/>
    <cellStyle name="Calculation 13 3" xfId="2701"/>
    <cellStyle name="Calculation 13 3 2" xfId="10827"/>
    <cellStyle name="Calculation 13 4" xfId="5151"/>
    <cellStyle name="Calculation 13 4 2" xfId="11622"/>
    <cellStyle name="Calculation 13 5" xfId="5110"/>
    <cellStyle name="Calculation 13 5 2" xfId="11581"/>
    <cellStyle name="Calculation 13 6" xfId="5594"/>
    <cellStyle name="Calculation 13 6 2" xfId="12065"/>
    <cellStyle name="Calculation 13 7" xfId="6028"/>
    <cellStyle name="Calculation 13 7 2" xfId="12499"/>
    <cellStyle name="Calculation 13 8" xfId="6042"/>
    <cellStyle name="Calculation 13 8 2" xfId="12513"/>
    <cellStyle name="Calculation 13 9" xfId="6011"/>
    <cellStyle name="Calculation 13 9 2" xfId="12482"/>
    <cellStyle name="Calculation 14" xfId="476"/>
    <cellStyle name="Calculation 14 10" xfId="6595"/>
    <cellStyle name="Calculation 14 10 2" xfId="13066"/>
    <cellStyle name="Calculation 14 11" xfId="6576"/>
    <cellStyle name="Calculation 14 11 2" xfId="13047"/>
    <cellStyle name="Calculation 14 12" xfId="7261"/>
    <cellStyle name="Calculation 14 12 2" xfId="13732"/>
    <cellStyle name="Calculation 14 13" xfId="7475"/>
    <cellStyle name="Calculation 14 13 2" xfId="13946"/>
    <cellStyle name="Calculation 14 14" xfId="7639"/>
    <cellStyle name="Calculation 14 14 2" xfId="14110"/>
    <cellStyle name="Calculation 14 15" xfId="7461"/>
    <cellStyle name="Calculation 14 15 2" xfId="13932"/>
    <cellStyle name="Calculation 14 16" xfId="7655"/>
    <cellStyle name="Calculation 14 16 2" xfId="14126"/>
    <cellStyle name="Calculation 14 17" xfId="8648"/>
    <cellStyle name="Calculation 14 18" xfId="8540"/>
    <cellStyle name="Calculation 14 19" xfId="9102"/>
    <cellStyle name="Calculation 14 2" xfId="477"/>
    <cellStyle name="Calculation 14 2 2" xfId="4556"/>
    <cellStyle name="Calculation 14 2 2 2" xfId="10830"/>
    <cellStyle name="Calculation 14 2 3" xfId="8541"/>
    <cellStyle name="Calculation 14 2 4" xfId="10155"/>
    <cellStyle name="Calculation 14 2 5" xfId="3635"/>
    <cellStyle name="Calculation 14 20" xfId="8668"/>
    <cellStyle name="Calculation 14 21" xfId="8883"/>
    <cellStyle name="Calculation 14 22" xfId="8683"/>
    <cellStyle name="Calculation 14 23" xfId="14935"/>
    <cellStyle name="Calculation 14 24" xfId="15292"/>
    <cellStyle name="Calculation 14 25" xfId="15232"/>
    <cellStyle name="Calculation 14 26" xfId="15366"/>
    <cellStyle name="Calculation 14 27" xfId="15217"/>
    <cellStyle name="Calculation 14 28" xfId="15382"/>
    <cellStyle name="Calculation 14 3" xfId="3274"/>
    <cellStyle name="Calculation 14 3 2" xfId="10829"/>
    <cellStyle name="Calculation 14 4" xfId="5152"/>
    <cellStyle name="Calculation 14 4 2" xfId="11623"/>
    <cellStyle name="Calculation 14 5" xfId="5111"/>
    <cellStyle name="Calculation 14 5 2" xfId="11582"/>
    <cellStyle name="Calculation 14 6" xfId="5198"/>
    <cellStyle name="Calculation 14 6 2" xfId="11669"/>
    <cellStyle name="Calculation 14 7" xfId="6029"/>
    <cellStyle name="Calculation 14 7 2" xfId="12500"/>
    <cellStyle name="Calculation 14 8" xfId="5819"/>
    <cellStyle name="Calculation 14 8 2" xfId="12290"/>
    <cellStyle name="Calculation 14 9" xfId="6012"/>
    <cellStyle name="Calculation 14 9 2" xfId="12483"/>
    <cellStyle name="Calculation 15" xfId="478"/>
    <cellStyle name="Calculation 15 10" xfId="6596"/>
    <cellStyle name="Calculation 15 10 2" xfId="13067"/>
    <cellStyle name="Calculation 15 11" xfId="6577"/>
    <cellStyle name="Calculation 15 11 2" xfId="13048"/>
    <cellStyle name="Calculation 15 12" xfId="7252"/>
    <cellStyle name="Calculation 15 12 2" xfId="13723"/>
    <cellStyle name="Calculation 15 13" xfId="7476"/>
    <cellStyle name="Calculation 15 13 2" xfId="13947"/>
    <cellStyle name="Calculation 15 14" xfId="7638"/>
    <cellStyle name="Calculation 15 14 2" xfId="14109"/>
    <cellStyle name="Calculation 15 15" xfId="7462"/>
    <cellStyle name="Calculation 15 15 2" xfId="13933"/>
    <cellStyle name="Calculation 15 16" xfId="7654"/>
    <cellStyle name="Calculation 15 16 2" xfId="14125"/>
    <cellStyle name="Calculation 15 17" xfId="8649"/>
    <cellStyle name="Calculation 15 18" xfId="8444"/>
    <cellStyle name="Calculation 15 19" xfId="8465"/>
    <cellStyle name="Calculation 15 2" xfId="479"/>
    <cellStyle name="Calculation 15 2 2" xfId="4557"/>
    <cellStyle name="Calculation 15 2 2 2" xfId="10832"/>
    <cellStyle name="Calculation 15 2 3" xfId="8542"/>
    <cellStyle name="Calculation 15 2 4" xfId="10156"/>
    <cellStyle name="Calculation 15 2 5" xfId="3636"/>
    <cellStyle name="Calculation 15 20" xfId="8669"/>
    <cellStyle name="Calculation 15 21" xfId="8882"/>
    <cellStyle name="Calculation 15 22" xfId="8684"/>
    <cellStyle name="Calculation 15 23" xfId="14936"/>
    <cellStyle name="Calculation 15 24" xfId="15293"/>
    <cellStyle name="Calculation 15 25" xfId="15233"/>
    <cellStyle name="Calculation 15 26" xfId="15365"/>
    <cellStyle name="Calculation 15 27" xfId="15218"/>
    <cellStyle name="Calculation 15 28" xfId="15381"/>
    <cellStyle name="Calculation 15 3" xfId="3272"/>
    <cellStyle name="Calculation 15 3 2" xfId="10831"/>
    <cellStyle name="Calculation 15 4" xfId="5153"/>
    <cellStyle name="Calculation 15 4 2" xfId="11624"/>
    <cellStyle name="Calculation 15 5" xfId="5112"/>
    <cellStyle name="Calculation 15 5 2" xfId="11583"/>
    <cellStyle name="Calculation 15 6" xfId="5197"/>
    <cellStyle name="Calculation 15 6 2" xfId="11668"/>
    <cellStyle name="Calculation 15 7" xfId="6030"/>
    <cellStyle name="Calculation 15 7 2" xfId="12501"/>
    <cellStyle name="Calculation 15 8" xfId="6043"/>
    <cellStyle name="Calculation 15 8 2" xfId="12514"/>
    <cellStyle name="Calculation 15 9" xfId="6013"/>
    <cellStyle name="Calculation 15 9 2" xfId="12484"/>
    <cellStyle name="Calculation 16" xfId="480"/>
    <cellStyle name="Calculation 16 10" xfId="6597"/>
    <cellStyle name="Calculation 16 10 2" xfId="13068"/>
    <cellStyle name="Calculation 16 11" xfId="6578"/>
    <cellStyle name="Calculation 16 11 2" xfId="13049"/>
    <cellStyle name="Calculation 16 12" xfId="7251"/>
    <cellStyle name="Calculation 16 12 2" xfId="13722"/>
    <cellStyle name="Calculation 16 13" xfId="7477"/>
    <cellStyle name="Calculation 16 13 2" xfId="13948"/>
    <cellStyle name="Calculation 16 14" xfId="7637"/>
    <cellStyle name="Calculation 16 14 2" xfId="14108"/>
    <cellStyle name="Calculation 16 15" xfId="7264"/>
    <cellStyle name="Calculation 16 15 2" xfId="13735"/>
    <cellStyle name="Calculation 16 16" xfId="7653"/>
    <cellStyle name="Calculation 16 16 2" xfId="14124"/>
    <cellStyle name="Calculation 16 17" xfId="8650"/>
    <cellStyle name="Calculation 16 18" xfId="8543"/>
    <cellStyle name="Calculation 16 19" xfId="8869"/>
    <cellStyle name="Calculation 16 2" xfId="481"/>
    <cellStyle name="Calculation 16 2 2" xfId="4558"/>
    <cellStyle name="Calculation 16 2 2 2" xfId="10834"/>
    <cellStyle name="Calculation 16 2 3" xfId="8544"/>
    <cellStyle name="Calculation 16 2 4" xfId="10157"/>
    <cellStyle name="Calculation 16 2 5" xfId="3637"/>
    <cellStyle name="Calculation 16 20" xfId="8670"/>
    <cellStyle name="Calculation 16 21" xfId="8881"/>
    <cellStyle name="Calculation 16 22" xfId="8685"/>
    <cellStyle name="Calculation 16 23" xfId="14937"/>
    <cellStyle name="Calculation 16 24" xfId="15294"/>
    <cellStyle name="Calculation 16 25" xfId="15234"/>
    <cellStyle name="Calculation 16 26" xfId="15364"/>
    <cellStyle name="Calculation 16 27" xfId="15219"/>
    <cellStyle name="Calculation 16 28" xfId="15380"/>
    <cellStyle name="Calculation 16 3" xfId="3271"/>
    <cellStyle name="Calculation 16 3 2" xfId="10833"/>
    <cellStyle name="Calculation 16 4" xfId="5154"/>
    <cellStyle name="Calculation 16 4 2" xfId="11625"/>
    <cellStyle name="Calculation 16 5" xfId="5113"/>
    <cellStyle name="Calculation 16 5 2" xfId="11584"/>
    <cellStyle name="Calculation 16 6" xfId="5196"/>
    <cellStyle name="Calculation 16 6 2" xfId="11667"/>
    <cellStyle name="Calculation 16 7" xfId="6031"/>
    <cellStyle name="Calculation 16 7 2" xfId="12502"/>
    <cellStyle name="Calculation 16 8" xfId="6427"/>
    <cellStyle name="Calculation 16 8 2" xfId="12898"/>
    <cellStyle name="Calculation 16 9" xfId="6014"/>
    <cellStyle name="Calculation 16 9 2" xfId="12485"/>
    <cellStyle name="Calculation 17" xfId="3437"/>
    <cellStyle name="Calculation 17 2" xfId="10820"/>
    <cellStyle name="Calculation 18" xfId="5611"/>
    <cellStyle name="Calculation 18 2" xfId="12082"/>
    <cellStyle name="Calculation 19" xfId="5650"/>
    <cellStyle name="Calculation 19 2" xfId="12121"/>
    <cellStyle name="Calculation 2" xfId="482"/>
    <cellStyle name="Calculation 2 10" xfId="6428"/>
    <cellStyle name="Calculation 2 10 2" xfId="12899"/>
    <cellStyle name="Calculation 2 11" xfId="6015"/>
    <cellStyle name="Calculation 2 11 2" xfId="12486"/>
    <cellStyle name="Calculation 2 12" xfId="6598"/>
    <cellStyle name="Calculation 2 12 2" xfId="13069"/>
    <cellStyle name="Calculation 2 13" xfId="6579"/>
    <cellStyle name="Calculation 2 13 2" xfId="13050"/>
    <cellStyle name="Calculation 2 14" xfId="7623"/>
    <cellStyle name="Calculation 2 14 2" xfId="14094"/>
    <cellStyle name="Calculation 2 15" xfId="7478"/>
    <cellStyle name="Calculation 2 15 2" xfId="13949"/>
    <cellStyle name="Calculation 2 16" xfId="7636"/>
    <cellStyle name="Calculation 2 16 2" xfId="14107"/>
    <cellStyle name="Calculation 2 17" xfId="7463"/>
    <cellStyle name="Calculation 2 17 2" xfId="13934"/>
    <cellStyle name="Calculation 2 18" xfId="7652"/>
    <cellStyle name="Calculation 2 18 2" xfId="14123"/>
    <cellStyle name="Calculation 2 19" xfId="8651"/>
    <cellStyle name="Calculation 2 2" xfId="483"/>
    <cellStyle name="Calculation 2 2 10" xfId="6599"/>
    <cellStyle name="Calculation 2 2 10 2" xfId="13070"/>
    <cellStyle name="Calculation 2 2 11" xfId="6580"/>
    <cellStyle name="Calculation 2 2 11 2" xfId="13051"/>
    <cellStyle name="Calculation 2 2 12" xfId="7622"/>
    <cellStyle name="Calculation 2 2 12 2" xfId="14093"/>
    <cellStyle name="Calculation 2 2 13" xfId="7479"/>
    <cellStyle name="Calculation 2 2 13 2" xfId="13950"/>
    <cellStyle name="Calculation 2 2 14" xfId="7635"/>
    <cellStyle name="Calculation 2 2 14 2" xfId="14106"/>
    <cellStyle name="Calculation 2 2 15" xfId="7464"/>
    <cellStyle name="Calculation 2 2 15 2" xfId="13935"/>
    <cellStyle name="Calculation 2 2 16" xfId="7651"/>
    <cellStyle name="Calculation 2 2 16 2" xfId="14122"/>
    <cellStyle name="Calculation 2 2 17" xfId="8652"/>
    <cellStyle name="Calculation 2 2 18" xfId="8546"/>
    <cellStyle name="Calculation 2 2 19" xfId="8868"/>
    <cellStyle name="Calculation 2 2 2" xfId="484"/>
    <cellStyle name="Calculation 2 2 2 2" xfId="4559"/>
    <cellStyle name="Calculation 2 2 2 2 2" xfId="10837"/>
    <cellStyle name="Calculation 2 2 2 3" xfId="9061"/>
    <cellStyle name="Calculation 2 2 2 4" xfId="10158"/>
    <cellStyle name="Calculation 2 2 2 5" xfId="3638"/>
    <cellStyle name="Calculation 2 2 20" xfId="8672"/>
    <cellStyle name="Calculation 2 2 21" xfId="8879"/>
    <cellStyle name="Calculation 2 2 22" xfId="8686"/>
    <cellStyle name="Calculation 2 2 23" xfId="14939"/>
    <cellStyle name="Calculation 2 2 24" xfId="15296"/>
    <cellStyle name="Calculation 2 2 25" xfId="15235"/>
    <cellStyle name="Calculation 2 2 26" xfId="15362"/>
    <cellStyle name="Calculation 2 2 27" xfId="15172"/>
    <cellStyle name="Calculation 2 2 28" xfId="15378"/>
    <cellStyle name="Calculation 2 2 3" xfId="3269"/>
    <cellStyle name="Calculation 2 2 3 2" xfId="10836"/>
    <cellStyle name="Calculation 2 2 4" xfId="5156"/>
    <cellStyle name="Calculation 2 2 4 2" xfId="11627"/>
    <cellStyle name="Calculation 2 2 5" xfId="5115"/>
    <cellStyle name="Calculation 2 2 5 2" xfId="11586"/>
    <cellStyle name="Calculation 2 2 6" xfId="5194"/>
    <cellStyle name="Calculation 2 2 6 2" xfId="11665"/>
    <cellStyle name="Calculation 2 2 7" xfId="6033"/>
    <cellStyle name="Calculation 2 2 7 2" xfId="12504"/>
    <cellStyle name="Calculation 2 2 8" xfId="6044"/>
    <cellStyle name="Calculation 2 2 8 2" xfId="12515"/>
    <cellStyle name="Calculation 2 2 9" xfId="6016"/>
    <cellStyle name="Calculation 2 2 9 2" xfId="12487"/>
    <cellStyle name="Calculation 2 20" xfId="8545"/>
    <cellStyle name="Calculation 2 21" xfId="9090"/>
    <cellStyle name="Calculation 2 22" xfId="8671"/>
    <cellStyle name="Calculation 2 23" xfId="8880"/>
    <cellStyle name="Calculation 2 24" xfId="9836"/>
    <cellStyle name="Calculation 2 25" xfId="14938"/>
    <cellStyle name="Calculation 2 26" xfId="15295"/>
    <cellStyle name="Calculation 2 27" xfId="15173"/>
    <cellStyle name="Calculation 2 28" xfId="15363"/>
    <cellStyle name="Calculation 2 29" xfId="15220"/>
    <cellStyle name="Calculation 2 3" xfId="485"/>
    <cellStyle name="Calculation 2 3 10" xfId="6600"/>
    <cellStyle name="Calculation 2 3 10 2" xfId="13071"/>
    <cellStyle name="Calculation 2 3 11" xfId="6581"/>
    <cellStyle name="Calculation 2 3 11 2" xfId="13052"/>
    <cellStyle name="Calculation 2 3 12" xfId="7621"/>
    <cellStyle name="Calculation 2 3 12 2" xfId="14092"/>
    <cellStyle name="Calculation 2 3 13" xfId="7480"/>
    <cellStyle name="Calculation 2 3 13 2" xfId="13951"/>
    <cellStyle name="Calculation 2 3 14" xfId="7634"/>
    <cellStyle name="Calculation 2 3 14 2" xfId="14105"/>
    <cellStyle name="Calculation 2 3 15" xfId="7720"/>
    <cellStyle name="Calculation 2 3 15 2" xfId="14191"/>
    <cellStyle name="Calculation 2 3 16" xfId="7650"/>
    <cellStyle name="Calculation 2 3 16 2" xfId="14121"/>
    <cellStyle name="Calculation 2 3 17" xfId="8653"/>
    <cellStyle name="Calculation 2 3 18" xfId="8547"/>
    <cellStyle name="Calculation 2 3 19" xfId="8867"/>
    <cellStyle name="Calculation 2 3 2" xfId="486"/>
    <cellStyle name="Calculation 2 3 2 2" xfId="4560"/>
    <cellStyle name="Calculation 2 3 2 2 2" xfId="10839"/>
    <cellStyle name="Calculation 2 3 2 3" xfId="9065"/>
    <cellStyle name="Calculation 2 3 2 4" xfId="10159"/>
    <cellStyle name="Calculation 2 3 2 5" xfId="3639"/>
    <cellStyle name="Calculation 2 3 20" xfId="8673"/>
    <cellStyle name="Calculation 2 3 21" xfId="9094"/>
    <cellStyle name="Calculation 2 3 22" xfId="8687"/>
    <cellStyle name="Calculation 2 3 23" xfId="14940"/>
    <cellStyle name="Calculation 2 3 24" xfId="15297"/>
    <cellStyle name="Calculation 2 3 25" xfId="15236"/>
    <cellStyle name="Calculation 2 3 26" xfId="15361"/>
    <cellStyle name="Calculation 2 3 27" xfId="15221"/>
    <cellStyle name="Calculation 2 3 28" xfId="15377"/>
    <cellStyle name="Calculation 2 3 3" xfId="3268"/>
    <cellStyle name="Calculation 2 3 3 2" xfId="10838"/>
    <cellStyle name="Calculation 2 3 4" xfId="5157"/>
    <cellStyle name="Calculation 2 3 4 2" xfId="11628"/>
    <cellStyle name="Calculation 2 3 5" xfId="5116"/>
    <cellStyle name="Calculation 2 3 5 2" xfId="11587"/>
    <cellStyle name="Calculation 2 3 6" xfId="5193"/>
    <cellStyle name="Calculation 2 3 6 2" xfId="11664"/>
    <cellStyle name="Calculation 2 3 7" xfId="6034"/>
    <cellStyle name="Calculation 2 3 7 2" xfId="12505"/>
    <cellStyle name="Calculation 2 3 8" xfId="6362"/>
    <cellStyle name="Calculation 2 3 8 2" xfId="12833"/>
    <cellStyle name="Calculation 2 3 9" xfId="6017"/>
    <cellStyle name="Calculation 2 3 9 2" xfId="12488"/>
    <cellStyle name="Calculation 2 30" xfId="15379"/>
    <cellStyle name="Calculation 2 4" xfId="487"/>
    <cellStyle name="Calculation 2 4 2" xfId="4561"/>
    <cellStyle name="Calculation 2 4 2 2" xfId="10840"/>
    <cellStyle name="Calculation 2 4 3" xfId="9158"/>
    <cellStyle name="Calculation 2 4 4" xfId="10160"/>
    <cellStyle name="Calculation 2 4 5" xfId="3640"/>
    <cellStyle name="Calculation 2 5" xfId="3270"/>
    <cellStyle name="Calculation 2 5 2" xfId="10835"/>
    <cellStyle name="Calculation 2 6" xfId="5155"/>
    <cellStyle name="Calculation 2 6 2" xfId="11626"/>
    <cellStyle name="Calculation 2 7" xfId="5114"/>
    <cellStyle name="Calculation 2 7 2" xfId="11585"/>
    <cellStyle name="Calculation 2 8" xfId="5195"/>
    <cellStyle name="Calculation 2 8 2" xfId="11666"/>
    <cellStyle name="Calculation 2 9" xfId="6032"/>
    <cellStyle name="Calculation 2 9 2" xfId="12503"/>
    <cellStyle name="Calculation 20" xfId="5372"/>
    <cellStyle name="Calculation 20 2" xfId="11843"/>
    <cellStyle name="Calculation 21" xfId="6408"/>
    <cellStyle name="Calculation 21 2" xfId="12879"/>
    <cellStyle name="Calculation 22" xfId="6536"/>
    <cellStyle name="Calculation 22 2" xfId="13007"/>
    <cellStyle name="Calculation 23" xfId="6543"/>
    <cellStyle name="Calculation 23 2" xfId="13014"/>
    <cellStyle name="Calculation 24" xfId="7034"/>
    <cellStyle name="Calculation 24 2" xfId="13505"/>
    <cellStyle name="Calculation 25" xfId="7072"/>
    <cellStyle name="Calculation 25 2" xfId="13543"/>
    <cellStyle name="Calculation 26" xfId="7714"/>
    <cellStyle name="Calculation 26 2" xfId="14185"/>
    <cellStyle name="Calculation 27" xfId="7743"/>
    <cellStyle name="Calculation 27 2" xfId="14214"/>
    <cellStyle name="Calculation 28" xfId="7923"/>
    <cellStyle name="Calculation 28 2" xfId="14394"/>
    <cellStyle name="Calculation 29" xfId="8100"/>
    <cellStyle name="Calculation 29 2" xfId="14571"/>
    <cellStyle name="Calculation 3" xfId="488"/>
    <cellStyle name="Calculation 3 10" xfId="6601"/>
    <cellStyle name="Calculation 3 10 2" xfId="13072"/>
    <cellStyle name="Calculation 3 11" xfId="6582"/>
    <cellStyle name="Calculation 3 11 2" xfId="13053"/>
    <cellStyle name="Calculation 3 12" xfId="7620"/>
    <cellStyle name="Calculation 3 12 2" xfId="14091"/>
    <cellStyle name="Calculation 3 13" xfId="7481"/>
    <cellStyle name="Calculation 3 13 2" xfId="13952"/>
    <cellStyle name="Calculation 3 14" xfId="7633"/>
    <cellStyle name="Calculation 3 14 2" xfId="14104"/>
    <cellStyle name="Calculation 3 15" xfId="7465"/>
    <cellStyle name="Calculation 3 15 2" xfId="13936"/>
    <cellStyle name="Calculation 3 16" xfId="7649"/>
    <cellStyle name="Calculation 3 16 2" xfId="14120"/>
    <cellStyle name="Calculation 3 17" xfId="8654"/>
    <cellStyle name="Calculation 3 18" xfId="8548"/>
    <cellStyle name="Calculation 3 19" xfId="8866"/>
    <cellStyle name="Calculation 3 2" xfId="489"/>
    <cellStyle name="Calculation 3 2 2" xfId="4562"/>
    <cellStyle name="Calculation 3 2 2 2" xfId="10842"/>
    <cellStyle name="Calculation 3 2 3" xfId="8549"/>
    <cellStyle name="Calculation 3 2 4" xfId="10161"/>
    <cellStyle name="Calculation 3 2 5" xfId="3641"/>
    <cellStyle name="Calculation 3 20" xfId="8674"/>
    <cellStyle name="Calculation 3 21" xfId="8878"/>
    <cellStyle name="Calculation 3 22" xfId="8688"/>
    <cellStyle name="Calculation 3 23" xfId="14941"/>
    <cellStyle name="Calculation 3 24" xfId="15298"/>
    <cellStyle name="Calculation 3 25" xfId="15237"/>
    <cellStyle name="Calculation 3 26" xfId="15360"/>
    <cellStyle name="Calculation 3 27" xfId="15222"/>
    <cellStyle name="Calculation 3 28" xfId="15376"/>
    <cellStyle name="Calculation 3 3" xfId="3267"/>
    <cellStyle name="Calculation 3 3 2" xfId="10841"/>
    <cellStyle name="Calculation 3 4" xfId="5158"/>
    <cellStyle name="Calculation 3 4 2" xfId="11629"/>
    <cellStyle name="Calculation 3 5" xfId="5117"/>
    <cellStyle name="Calculation 3 5 2" xfId="11588"/>
    <cellStyle name="Calculation 3 6" xfId="5192"/>
    <cellStyle name="Calculation 3 6 2" xfId="11663"/>
    <cellStyle name="Calculation 3 7" xfId="6035"/>
    <cellStyle name="Calculation 3 7 2" xfId="12506"/>
    <cellStyle name="Calculation 3 8" xfId="6045"/>
    <cellStyle name="Calculation 3 8 2" xfId="12516"/>
    <cellStyle name="Calculation 3 9" xfId="6018"/>
    <cellStyle name="Calculation 3 9 2" xfId="12489"/>
    <cellStyle name="Calculation 30" xfId="8264"/>
    <cellStyle name="Calculation 30 2" xfId="14735"/>
    <cellStyle name="Calculation 31" xfId="9155"/>
    <cellStyle name="Calculation 32" xfId="8535"/>
    <cellStyle name="Calculation 33" xfId="9633"/>
    <cellStyle name="Calculation 34" xfId="9179"/>
    <cellStyle name="Calculation 35" xfId="9838"/>
    <cellStyle name="Calculation 36" xfId="8640"/>
    <cellStyle name="Calculation 37" xfId="15170"/>
    <cellStyle name="Calculation 38" xfId="15820"/>
    <cellStyle name="Calculation 39" xfId="15880"/>
    <cellStyle name="Calculation 4" xfId="490"/>
    <cellStyle name="Calculation 4 10" xfId="6602"/>
    <cellStyle name="Calculation 4 10 2" xfId="13073"/>
    <cellStyle name="Calculation 4 11" xfId="6583"/>
    <cellStyle name="Calculation 4 11 2" xfId="13054"/>
    <cellStyle name="Calculation 4 12" xfId="7619"/>
    <cellStyle name="Calculation 4 12 2" xfId="14090"/>
    <cellStyle name="Calculation 4 13" xfId="7482"/>
    <cellStyle name="Calculation 4 13 2" xfId="13953"/>
    <cellStyle name="Calculation 4 14" xfId="7632"/>
    <cellStyle name="Calculation 4 14 2" xfId="14103"/>
    <cellStyle name="Calculation 4 15" xfId="7466"/>
    <cellStyle name="Calculation 4 15 2" xfId="13937"/>
    <cellStyle name="Calculation 4 16" xfId="7648"/>
    <cellStyle name="Calculation 4 16 2" xfId="14119"/>
    <cellStyle name="Calculation 4 17" xfId="8451"/>
    <cellStyle name="Calculation 4 18" xfId="8550"/>
    <cellStyle name="Calculation 4 19" xfId="8865"/>
    <cellStyle name="Calculation 4 2" xfId="491"/>
    <cellStyle name="Calculation 4 2 2" xfId="4563"/>
    <cellStyle name="Calculation 4 2 2 2" xfId="10844"/>
    <cellStyle name="Calculation 4 2 3" xfId="8551"/>
    <cellStyle name="Calculation 4 2 4" xfId="10162"/>
    <cellStyle name="Calculation 4 2 5" xfId="3642"/>
    <cellStyle name="Calculation 4 20" xfId="8675"/>
    <cellStyle name="Calculation 4 21" xfId="8877"/>
    <cellStyle name="Calculation 4 22" xfId="8463"/>
    <cellStyle name="Calculation 4 23" xfId="14942"/>
    <cellStyle name="Calculation 4 24" xfId="15299"/>
    <cellStyle name="Calculation 4 25" xfId="15238"/>
    <cellStyle name="Calculation 4 26" xfId="15359"/>
    <cellStyle name="Calculation 4 27" xfId="15223"/>
    <cellStyle name="Calculation 4 28" xfId="15375"/>
    <cellStyle name="Calculation 4 3" xfId="3266"/>
    <cellStyle name="Calculation 4 3 2" xfId="10843"/>
    <cellStyle name="Calculation 4 4" xfId="5159"/>
    <cellStyle name="Calculation 4 4 2" xfId="11630"/>
    <cellStyle name="Calculation 4 5" xfId="5118"/>
    <cellStyle name="Calculation 4 5 2" xfId="11589"/>
    <cellStyle name="Calculation 4 6" xfId="5191"/>
    <cellStyle name="Calculation 4 6 2" xfId="11662"/>
    <cellStyle name="Calculation 4 7" xfId="6036"/>
    <cellStyle name="Calculation 4 7 2" xfId="12507"/>
    <cellStyle name="Calculation 4 8" xfId="6380"/>
    <cellStyle name="Calculation 4 8 2" xfId="12851"/>
    <cellStyle name="Calculation 4 9" xfId="6019"/>
    <cellStyle name="Calculation 4 9 2" xfId="12490"/>
    <cellStyle name="Calculation 40" xfId="15580"/>
    <cellStyle name="Calculation 41" xfId="16040"/>
    <cellStyle name="Calculation 42" xfId="16204"/>
    <cellStyle name="Calculation 5" xfId="492"/>
    <cellStyle name="Calculation 5 10" xfId="6603"/>
    <cellStyle name="Calculation 5 10 2" xfId="13074"/>
    <cellStyle name="Calculation 5 11" xfId="6584"/>
    <cellStyle name="Calculation 5 11 2" xfId="13055"/>
    <cellStyle name="Calculation 5 12" xfId="7618"/>
    <cellStyle name="Calculation 5 12 2" xfId="14089"/>
    <cellStyle name="Calculation 5 13" xfId="7483"/>
    <cellStyle name="Calculation 5 13 2" xfId="13954"/>
    <cellStyle name="Calculation 5 14" xfId="7631"/>
    <cellStyle name="Calculation 5 14 2" xfId="14102"/>
    <cellStyle name="Calculation 5 15" xfId="7467"/>
    <cellStyle name="Calculation 5 15 2" xfId="13938"/>
    <cellStyle name="Calculation 5 16" xfId="7647"/>
    <cellStyle name="Calculation 5 16 2" xfId="14118"/>
    <cellStyle name="Calculation 5 17" xfId="8655"/>
    <cellStyle name="Calculation 5 18" xfId="8552"/>
    <cellStyle name="Calculation 5 19" xfId="8864"/>
    <cellStyle name="Calculation 5 2" xfId="493"/>
    <cellStyle name="Calculation 5 2 2" xfId="4564"/>
    <cellStyle name="Calculation 5 2 2 2" xfId="10846"/>
    <cellStyle name="Calculation 5 2 3" xfId="8553"/>
    <cellStyle name="Calculation 5 2 4" xfId="10163"/>
    <cellStyle name="Calculation 5 2 5" xfId="3643"/>
    <cellStyle name="Calculation 5 20" xfId="8676"/>
    <cellStyle name="Calculation 5 21" xfId="8876"/>
    <cellStyle name="Calculation 5 22" xfId="8689"/>
    <cellStyle name="Calculation 5 23" xfId="14922"/>
    <cellStyle name="Calculation 5 24" xfId="15300"/>
    <cellStyle name="Calculation 5 25" xfId="15239"/>
    <cellStyle name="Calculation 5 26" xfId="15358"/>
    <cellStyle name="Calculation 5 27" xfId="15224"/>
    <cellStyle name="Calculation 5 28" xfId="15797"/>
    <cellStyle name="Calculation 5 3" xfId="2694"/>
    <cellStyle name="Calculation 5 3 2" xfId="10845"/>
    <cellStyle name="Calculation 5 4" xfId="5083"/>
    <cellStyle name="Calculation 5 4 2" xfId="11554"/>
    <cellStyle name="Calculation 5 5" xfId="5081"/>
    <cellStyle name="Calculation 5 5 2" xfId="11552"/>
    <cellStyle name="Calculation 5 6" xfId="5190"/>
    <cellStyle name="Calculation 5 6 2" xfId="11661"/>
    <cellStyle name="Calculation 5 7" xfId="6037"/>
    <cellStyle name="Calculation 5 7 2" xfId="12508"/>
    <cellStyle name="Calculation 5 8" xfId="6046"/>
    <cellStyle name="Calculation 5 8 2" xfId="12517"/>
    <cellStyle name="Calculation 5 9" xfId="6426"/>
    <cellStyle name="Calculation 5 9 2" xfId="12897"/>
    <cellStyle name="Calculation 6" xfId="494"/>
    <cellStyle name="Calculation 6 10" xfId="6546"/>
    <cellStyle name="Calculation 6 10 2" xfId="13017"/>
    <cellStyle name="Calculation 6 11" xfId="6545"/>
    <cellStyle name="Calculation 6 11 2" xfId="13016"/>
    <cellStyle name="Calculation 6 12" xfId="7617"/>
    <cellStyle name="Calculation 6 12 2" xfId="14088"/>
    <cellStyle name="Calculation 6 13" xfId="7484"/>
    <cellStyle name="Calculation 6 13 2" xfId="13955"/>
    <cellStyle name="Calculation 6 14" xfId="7630"/>
    <cellStyle name="Calculation 6 14 2" xfId="14101"/>
    <cellStyle name="Calculation 6 15" xfId="7468"/>
    <cellStyle name="Calculation 6 15 2" xfId="13939"/>
    <cellStyle name="Calculation 6 16" xfId="7646"/>
    <cellStyle name="Calculation 6 16 2" xfId="14117"/>
    <cellStyle name="Calculation 6 17" xfId="8656"/>
    <cellStyle name="Calculation 6 18" xfId="8554"/>
    <cellStyle name="Calculation 6 19" xfId="8863"/>
    <cellStyle name="Calculation 6 2" xfId="495"/>
    <cellStyle name="Calculation 6 2 2" xfId="4565"/>
    <cellStyle name="Calculation 6 2 2 2" xfId="10848"/>
    <cellStyle name="Calculation 6 2 3" xfId="8555"/>
    <cellStyle name="Calculation 6 2 4" xfId="10164"/>
    <cellStyle name="Calculation 6 2 5" xfId="3644"/>
    <cellStyle name="Calculation 6 20" xfId="9092"/>
    <cellStyle name="Calculation 6 21" xfId="8875"/>
    <cellStyle name="Calculation 6 22" xfId="8690"/>
    <cellStyle name="Calculation 6 23" xfId="14943"/>
    <cellStyle name="Calculation 6 24" xfId="15301"/>
    <cellStyle name="Calculation 6 25" xfId="15240"/>
    <cellStyle name="Calculation 6 26" xfId="15796"/>
    <cellStyle name="Calculation 6 27" xfId="15225"/>
    <cellStyle name="Calculation 6 28" xfId="15374"/>
    <cellStyle name="Calculation 6 3" xfId="2693"/>
    <cellStyle name="Calculation 6 3 2" xfId="10847"/>
    <cellStyle name="Calculation 6 4" xfId="5160"/>
    <cellStyle name="Calculation 6 4 2" xfId="11631"/>
    <cellStyle name="Calculation 6 5" xfId="5119"/>
    <cellStyle name="Calculation 6 5 2" xfId="11590"/>
    <cellStyle name="Calculation 6 6" xfId="5586"/>
    <cellStyle name="Calculation 6 6 2" xfId="12057"/>
    <cellStyle name="Calculation 6 7" xfId="6038"/>
    <cellStyle name="Calculation 6 7 2" xfId="12509"/>
    <cellStyle name="Calculation 6 8" xfId="6047"/>
    <cellStyle name="Calculation 6 8 2" xfId="12518"/>
    <cellStyle name="Calculation 6 9" xfId="6020"/>
    <cellStyle name="Calculation 6 9 2" xfId="12491"/>
    <cellStyle name="Calculation 7" xfId="496"/>
    <cellStyle name="Calculation 7 10" xfId="6604"/>
    <cellStyle name="Calculation 7 10 2" xfId="13075"/>
    <cellStyle name="Calculation 7 11" xfId="6585"/>
    <cellStyle name="Calculation 7 11 2" xfId="13056"/>
    <cellStyle name="Calculation 7 12" xfId="7616"/>
    <cellStyle name="Calculation 7 12 2" xfId="14087"/>
    <cellStyle name="Calculation 7 13" xfId="7485"/>
    <cellStyle name="Calculation 7 13 2" xfId="13956"/>
    <cellStyle name="Calculation 7 14" xfId="7629"/>
    <cellStyle name="Calculation 7 14 2" xfId="14100"/>
    <cellStyle name="Calculation 7 15" xfId="7721"/>
    <cellStyle name="Calculation 7 15 2" xfId="14192"/>
    <cellStyle name="Calculation 7 16" xfId="7645"/>
    <cellStyle name="Calculation 7 16 2" xfId="14116"/>
    <cellStyle name="Calculation 7 17" xfId="8657"/>
    <cellStyle name="Calculation 7 18" xfId="8556"/>
    <cellStyle name="Calculation 7 19" xfId="8862"/>
    <cellStyle name="Calculation 7 2" xfId="497"/>
    <cellStyle name="Calculation 7 2 2" xfId="4566"/>
    <cellStyle name="Calculation 7 2 2 2" xfId="10850"/>
    <cellStyle name="Calculation 7 2 3" xfId="8557"/>
    <cellStyle name="Calculation 7 2 4" xfId="10165"/>
    <cellStyle name="Calculation 7 2 5" xfId="3645"/>
    <cellStyle name="Calculation 7 20" xfId="8677"/>
    <cellStyle name="Calculation 7 21" xfId="9091"/>
    <cellStyle name="Calculation 7 22" xfId="9172"/>
    <cellStyle name="Calculation 7 23" xfId="14944"/>
    <cellStyle name="Calculation 7 24" xfId="15302"/>
    <cellStyle name="Calculation 7 25" xfId="15241"/>
    <cellStyle name="Calculation 7 26" xfId="15357"/>
    <cellStyle name="Calculation 7 27" xfId="15226"/>
    <cellStyle name="Calculation 7 28" xfId="15373"/>
    <cellStyle name="Calculation 7 3" xfId="3264"/>
    <cellStyle name="Calculation 7 3 2" xfId="10849"/>
    <cellStyle name="Calculation 7 4" xfId="5161"/>
    <cellStyle name="Calculation 7 4 2" xfId="11632"/>
    <cellStyle name="Calculation 7 5" xfId="5120"/>
    <cellStyle name="Calculation 7 5 2" xfId="11591"/>
    <cellStyle name="Calculation 7 6" xfId="5189"/>
    <cellStyle name="Calculation 7 6 2" xfId="11660"/>
    <cellStyle name="Calculation 7 7" xfId="6039"/>
    <cellStyle name="Calculation 7 7 2" xfId="12510"/>
    <cellStyle name="Calculation 7 8" xfId="6048"/>
    <cellStyle name="Calculation 7 8 2" xfId="12519"/>
    <cellStyle name="Calculation 7 9" xfId="6021"/>
    <cellStyle name="Calculation 7 9 2" xfId="12492"/>
    <cellStyle name="Calculation 8" xfId="498"/>
    <cellStyle name="Calculation 8 10" xfId="6605"/>
    <cellStyle name="Calculation 8 10 2" xfId="13076"/>
    <cellStyle name="Calculation 8 11" xfId="6586"/>
    <cellStyle name="Calculation 8 11 2" xfId="13057"/>
    <cellStyle name="Calculation 8 12" xfId="7615"/>
    <cellStyle name="Calculation 8 12 2" xfId="14086"/>
    <cellStyle name="Calculation 8 13" xfId="7486"/>
    <cellStyle name="Calculation 8 13 2" xfId="13957"/>
    <cellStyle name="Calculation 8 14" xfId="7628"/>
    <cellStyle name="Calculation 8 14 2" xfId="14099"/>
    <cellStyle name="Calculation 8 15" xfId="7469"/>
    <cellStyle name="Calculation 8 15 2" xfId="13940"/>
    <cellStyle name="Calculation 8 16" xfId="7644"/>
    <cellStyle name="Calculation 8 16 2" xfId="14115"/>
    <cellStyle name="Calculation 8 17" xfId="8658"/>
    <cellStyle name="Calculation 8 18" xfId="8558"/>
    <cellStyle name="Calculation 8 19" xfId="8464"/>
    <cellStyle name="Calculation 8 2" xfId="499"/>
    <cellStyle name="Calculation 8 2 2" xfId="4567"/>
    <cellStyle name="Calculation 8 2 2 2" xfId="10852"/>
    <cellStyle name="Calculation 8 2 3" xfId="8445"/>
    <cellStyle name="Calculation 8 2 4" xfId="10166"/>
    <cellStyle name="Calculation 8 2 5" xfId="3646"/>
    <cellStyle name="Calculation 8 20" xfId="8678"/>
    <cellStyle name="Calculation 8 21" xfId="8874"/>
    <cellStyle name="Calculation 8 22" xfId="8691"/>
    <cellStyle name="Calculation 8 23" xfId="14945"/>
    <cellStyle name="Calculation 8 24" xfId="15177"/>
    <cellStyle name="Calculation 8 25" xfId="15242"/>
    <cellStyle name="Calculation 8 26" xfId="15356"/>
    <cellStyle name="Calculation 8 27" xfId="15761"/>
    <cellStyle name="Calculation 8 28" xfId="15372"/>
    <cellStyle name="Calculation 8 3" xfId="3263"/>
    <cellStyle name="Calculation 8 3 2" xfId="10851"/>
    <cellStyle name="Calculation 8 4" xfId="5162"/>
    <cellStyle name="Calculation 8 4 2" xfId="11633"/>
    <cellStyle name="Calculation 8 5" xfId="5121"/>
    <cellStyle name="Calculation 8 5 2" xfId="11592"/>
    <cellStyle name="Calculation 8 6" xfId="5188"/>
    <cellStyle name="Calculation 8 6 2" xfId="11659"/>
    <cellStyle name="Calculation 8 7" xfId="6040"/>
    <cellStyle name="Calculation 8 7 2" xfId="12511"/>
    <cellStyle name="Calculation 8 8" xfId="6049"/>
    <cellStyle name="Calculation 8 8 2" xfId="12520"/>
    <cellStyle name="Calculation 8 9" xfId="6022"/>
    <cellStyle name="Calculation 8 9 2" xfId="12493"/>
    <cellStyle name="Calculation 9" xfId="500"/>
    <cellStyle name="Calculation 9 10" xfId="6606"/>
    <cellStyle name="Calculation 9 10 2" xfId="13077"/>
    <cellStyle name="Calculation 9 11" xfId="7035"/>
    <cellStyle name="Calculation 9 11 2" xfId="13506"/>
    <cellStyle name="Calculation 9 12" xfId="7614"/>
    <cellStyle name="Calculation 9 12 2" xfId="14085"/>
    <cellStyle name="Calculation 9 13" xfId="7487"/>
    <cellStyle name="Calculation 9 13 2" xfId="13958"/>
    <cellStyle name="Calculation 9 14" xfId="7627"/>
    <cellStyle name="Calculation 9 14 2" xfId="14098"/>
    <cellStyle name="Calculation 9 15" xfId="7470"/>
    <cellStyle name="Calculation 9 15 2" xfId="13941"/>
    <cellStyle name="Calculation 9 16" xfId="7715"/>
    <cellStyle name="Calculation 9 16 2" xfId="14186"/>
    <cellStyle name="Calculation 9 17" xfId="8659"/>
    <cellStyle name="Calculation 9 18" xfId="8559"/>
    <cellStyle name="Calculation 9 19" xfId="8861"/>
    <cellStyle name="Calculation 9 2" xfId="501"/>
    <cellStyle name="Calculation 9 2 2" xfId="4568"/>
    <cellStyle name="Calculation 9 2 2 2" xfId="10854"/>
    <cellStyle name="Calculation 9 2 3" xfId="8560"/>
    <cellStyle name="Calculation 9 2 4" xfId="10167"/>
    <cellStyle name="Calculation 9 2 5" xfId="3647"/>
    <cellStyle name="Calculation 9 20" xfId="8679"/>
    <cellStyle name="Calculation 9 21" xfId="8873"/>
    <cellStyle name="Calculation 9 22" xfId="8692"/>
    <cellStyle name="Calculation 9 23" xfId="14946"/>
    <cellStyle name="Calculation 9 24" xfId="15303"/>
    <cellStyle name="Calculation 9 25" xfId="15825"/>
    <cellStyle name="Calculation 9 26" xfId="15355"/>
    <cellStyle name="Calculation 9 27" xfId="15227"/>
    <cellStyle name="Calculation 9 28" xfId="15371"/>
    <cellStyle name="Calculation 9 3" xfId="3262"/>
    <cellStyle name="Calculation 9 3 2" xfId="10853"/>
    <cellStyle name="Calculation 9 4" xfId="5163"/>
    <cellStyle name="Calculation 9 4 2" xfId="11634"/>
    <cellStyle name="Calculation 9 5" xfId="5613"/>
    <cellStyle name="Calculation 9 5 2" xfId="12084"/>
    <cellStyle name="Calculation 9 6" xfId="5187"/>
    <cellStyle name="Calculation 9 6 2" xfId="11658"/>
    <cellStyle name="Calculation 9 7" xfId="6041"/>
    <cellStyle name="Calculation 9 7 2" xfId="12512"/>
    <cellStyle name="Calculation 9 8" xfId="6050"/>
    <cellStyle name="Calculation 9 8 2" xfId="12521"/>
    <cellStyle name="Calculation 9 9" xfId="6537"/>
    <cellStyle name="Calculation 9 9 2" xfId="13008"/>
    <cellStyle name="Check Cell" xfId="502" builtinId="23" customBuiltin="1"/>
    <cellStyle name="Check Cell 10" xfId="503"/>
    <cellStyle name="Check Cell 10 2" xfId="4570"/>
    <cellStyle name="Check Cell 10 3" xfId="3649"/>
    <cellStyle name="Check Cell 11" xfId="504"/>
    <cellStyle name="Check Cell 11 2" xfId="4571"/>
    <cellStyle name="Check Cell 11 3" xfId="3650"/>
    <cellStyle name="Check Cell 12" xfId="505"/>
    <cellStyle name="Check Cell 12 2" xfId="4572"/>
    <cellStyle name="Check Cell 12 3" xfId="3651"/>
    <cellStyle name="Check Cell 13" xfId="506"/>
    <cellStyle name="Check Cell 13 2" xfId="4573"/>
    <cellStyle name="Check Cell 13 3" xfId="3652"/>
    <cellStyle name="Check Cell 14" xfId="507"/>
    <cellStyle name="Check Cell 14 2" xfId="4574"/>
    <cellStyle name="Check Cell 14 3" xfId="3653"/>
    <cellStyle name="Check Cell 15" xfId="508"/>
    <cellStyle name="Check Cell 15 2" xfId="4575"/>
    <cellStyle name="Check Cell 15 3" xfId="3654"/>
    <cellStyle name="Check Cell 16" xfId="509"/>
    <cellStyle name="Check Cell 16 2" xfId="4576"/>
    <cellStyle name="Check Cell 16 3" xfId="3655"/>
    <cellStyle name="Check Cell 17" xfId="4569"/>
    <cellStyle name="Check Cell 18" xfId="3648"/>
    <cellStyle name="Check Cell 2" xfId="510"/>
    <cellStyle name="Check Cell 2 2" xfId="511"/>
    <cellStyle name="Check Cell 2 2 2" xfId="4578"/>
    <cellStyle name="Check Cell 2 2 3" xfId="3657"/>
    <cellStyle name="Check Cell 2 3" xfId="512"/>
    <cellStyle name="Check Cell 2 3 2" xfId="4579"/>
    <cellStyle name="Check Cell 2 3 3" xfId="3658"/>
    <cellStyle name="Check Cell 2 4" xfId="4577"/>
    <cellStyle name="Check Cell 2 5" xfId="3656"/>
    <cellStyle name="Check Cell 3" xfId="513"/>
    <cellStyle name="Check Cell 3 2" xfId="514"/>
    <cellStyle name="Check Cell 3 2 2" xfId="4581"/>
    <cellStyle name="Check Cell 3 2 3" xfId="3660"/>
    <cellStyle name="Check Cell 3 3" xfId="4580"/>
    <cellStyle name="Check Cell 3 4" xfId="3659"/>
    <cellStyle name="Check Cell 4" xfId="515"/>
    <cellStyle name="Check Cell 4 2" xfId="516"/>
    <cellStyle name="Check Cell 4 2 2" xfId="4583"/>
    <cellStyle name="Check Cell 4 2 3" xfId="3662"/>
    <cellStyle name="Check Cell 4 3" xfId="4582"/>
    <cellStyle name="Check Cell 4 4" xfId="3661"/>
    <cellStyle name="Check Cell 5" xfId="517"/>
    <cellStyle name="Check Cell 5 2" xfId="518"/>
    <cellStyle name="Check Cell 5 2 2" xfId="4585"/>
    <cellStyle name="Check Cell 5 2 3" xfId="3664"/>
    <cellStyle name="Check Cell 5 3" xfId="4584"/>
    <cellStyle name="Check Cell 5 4" xfId="3663"/>
    <cellStyle name="Check Cell 6" xfId="519"/>
    <cellStyle name="Check Cell 6 2" xfId="4586"/>
    <cellStyle name="Check Cell 6 3" xfId="3665"/>
    <cellStyle name="Check Cell 7" xfId="520"/>
    <cellStyle name="Check Cell 7 2" xfId="4587"/>
    <cellStyle name="Check Cell 7 3" xfId="3666"/>
    <cellStyle name="Check Cell 8" xfId="521"/>
    <cellStyle name="Check Cell 8 2" xfId="4588"/>
    <cellStyle name="Check Cell 8 3" xfId="3667"/>
    <cellStyle name="Check Cell 9" xfId="522"/>
    <cellStyle name="Check Cell 9 2" xfId="4589"/>
    <cellStyle name="Check Cell 9 3" xfId="3668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2 2 2 2" xfId="10416"/>
    <cellStyle name="Comma [0] 10 2 2 2 3" xfId="4150"/>
    <cellStyle name="Comma [0] 10 3" xfId="530"/>
    <cellStyle name="Comma [0] 10 3 2" xfId="4591"/>
    <cellStyle name="Comma [0] 10 3 2 2" xfId="10856"/>
    <cellStyle name="Comma [0] 10 3 3" xfId="3670"/>
    <cellStyle name="Comma [0] 10 4" xfId="531"/>
    <cellStyle name="Comma [0] 10 4 2" xfId="4592"/>
    <cellStyle name="Comma [0] 10 4 2 2" xfId="10857"/>
    <cellStyle name="Comma [0] 10 4 3" xfId="3671"/>
    <cellStyle name="Comma [0] 10 5" xfId="2700"/>
    <cellStyle name="Comma [0] 10 5 2" xfId="10423"/>
    <cellStyle name="Comma [0] 10 5 3" xfId="4157"/>
    <cellStyle name="Comma [0] 11" xfId="532"/>
    <cellStyle name="Comma [0] 11 2" xfId="533"/>
    <cellStyle name="Comma [0] 11 2 2" xfId="534"/>
    <cellStyle name="Comma [0] 11 2 2 2" xfId="4593"/>
    <cellStyle name="Comma [0] 11 2 2 2 2" xfId="10858"/>
    <cellStyle name="Comma [0] 11 2 2 3" xfId="3672"/>
    <cellStyle name="Comma [0] 11 2 3" xfId="2934"/>
    <cellStyle name="Comma [0] 11 2 3 2" xfId="10425"/>
    <cellStyle name="Comma [0] 11 2 3 3" xfId="4159"/>
    <cellStyle name="Comma [0] 11 3" xfId="535"/>
    <cellStyle name="Comma [0] 11 3 2" xfId="4594"/>
    <cellStyle name="Comma [0] 11 3 2 2" xfId="10859"/>
    <cellStyle name="Comma [0] 11 3 3" xfId="3673"/>
    <cellStyle name="Comma [0] 11 4" xfId="2933"/>
    <cellStyle name="Comma [0] 11 4 2" xfId="10424"/>
    <cellStyle name="Comma [0] 11 4 3" xfId="4158"/>
    <cellStyle name="Comma [0] 12" xfId="536"/>
    <cellStyle name="Comma [0] 12 2" xfId="537"/>
    <cellStyle name="Comma [0] 12 2 2" xfId="538"/>
    <cellStyle name="Comma [0] 12 2 2 2" xfId="4596"/>
    <cellStyle name="Comma [0] 12 2 2 2 2" xfId="10861"/>
    <cellStyle name="Comma [0] 12 2 2 3" xfId="3675"/>
    <cellStyle name="Comma [0] 12 2 3" xfId="2936"/>
    <cellStyle name="Comma [0] 12 2 3 2" xfId="10427"/>
    <cellStyle name="Comma [0] 12 2 3 3" xfId="4161"/>
    <cellStyle name="Comma [0] 12 3" xfId="539"/>
    <cellStyle name="Comma [0] 12 3 2" xfId="540"/>
    <cellStyle name="Comma [0] 12 3 2 2" xfId="4597"/>
    <cellStyle name="Comma [0] 12 3 2 2 2" xfId="10862"/>
    <cellStyle name="Comma [0] 12 3 2 3" xfId="3676"/>
    <cellStyle name="Comma [0] 12 3 3" xfId="2937"/>
    <cellStyle name="Comma [0] 12 3 3 2" xfId="10428"/>
    <cellStyle name="Comma [0] 12 3 3 3" xfId="4162"/>
    <cellStyle name="Comma [0] 12 4" xfId="2935"/>
    <cellStyle name="Comma [0] 12 4 2" xfId="10426"/>
    <cellStyle name="Comma [0] 12 4 3" xfId="4160"/>
    <cellStyle name="Comma [0] 12 5" xfId="4595"/>
    <cellStyle name="Comma [0] 12 5 2" xfId="10860"/>
    <cellStyle name="Comma [0] 12 6" xfId="3674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2 2 2" xfId="4599"/>
    <cellStyle name="Comma [0] 14 2 2 2 2" xfId="10864"/>
    <cellStyle name="Comma [0] 14 2 2 3" xfId="3677"/>
    <cellStyle name="Comma [0] 14 2 3" xfId="2938"/>
    <cellStyle name="Comma [0] 14 2 3 2" xfId="10429"/>
    <cellStyle name="Comma [0] 14 2 3 3" xfId="4163"/>
    <cellStyle name="Comma [0] 14 3" xfId="546"/>
    <cellStyle name="Comma [0] 15" xfId="547"/>
    <cellStyle name="Comma [0] 15 2" xfId="548"/>
    <cellStyle name="Comma [0] 15 2 2" xfId="549"/>
    <cellStyle name="Comma [0] 15 2 2 2" xfId="4600"/>
    <cellStyle name="Comma [0] 15 2 2 2 2" xfId="10865"/>
    <cellStyle name="Comma [0] 15 2 2 3" xfId="3678"/>
    <cellStyle name="Comma [0] 15 2 3" xfId="2940"/>
    <cellStyle name="Comma [0] 15 2 3 2" xfId="10431"/>
    <cellStyle name="Comma [0] 15 2 3 3" xfId="4165"/>
    <cellStyle name="Comma [0] 15 3" xfId="2939"/>
    <cellStyle name="Comma [0] 15 3 2" xfId="10430"/>
    <cellStyle name="Comma [0] 15 3 3" xfId="4164"/>
    <cellStyle name="Comma [0] 15_Book2" xfId="550"/>
    <cellStyle name="Comma [0] 16" xfId="551"/>
    <cellStyle name="Comma [0] 16 2" xfId="2941"/>
    <cellStyle name="Comma [0] 16 2 2" xfId="10432"/>
    <cellStyle name="Comma [0] 16 2 3" xfId="4166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2 2 2" xfId="4601"/>
    <cellStyle name="Comma [0] 18 2 2 2 2" xfId="10866"/>
    <cellStyle name="Comma [0] 18 2 2 3" xfId="3679"/>
    <cellStyle name="Comma [0] 18 2 3" xfId="2943"/>
    <cellStyle name="Comma [0] 18 2 3 2" xfId="10434"/>
    <cellStyle name="Comma [0] 18 2 3 3" xfId="4168"/>
    <cellStyle name="Comma [0] 18 3" xfId="557"/>
    <cellStyle name="Comma [0] 18 3 2" xfId="4602"/>
    <cellStyle name="Comma [0] 18 3 2 2" xfId="10867"/>
    <cellStyle name="Comma [0] 18 3 3" xfId="3680"/>
    <cellStyle name="Comma [0] 18 4" xfId="2942"/>
    <cellStyle name="Comma [0] 18 4 2" xfId="10433"/>
    <cellStyle name="Comma [0] 18 4 3" xfId="4167"/>
    <cellStyle name="Comma [0] 19" xfId="558"/>
    <cellStyle name="Comma [0] 19 2" xfId="559"/>
    <cellStyle name="Comma [0] 19 2 2" xfId="560"/>
    <cellStyle name="Comma [0] 19 2 2 2" xfId="4603"/>
    <cellStyle name="Comma [0] 19 2 2 2 2" xfId="10868"/>
    <cellStyle name="Comma [0] 19 2 2 3" xfId="3681"/>
    <cellStyle name="Comma [0] 19 2 3" xfId="2945"/>
    <cellStyle name="Comma [0] 19 2 3 2" xfId="10436"/>
    <cellStyle name="Comma [0] 19 2 3 3" xfId="4170"/>
    <cellStyle name="Comma [0] 19 3" xfId="561"/>
    <cellStyle name="Comma [0] 19 3 2" xfId="4604"/>
    <cellStyle name="Comma [0] 19 3 2 2" xfId="10869"/>
    <cellStyle name="Comma [0] 19 3 3" xfId="3682"/>
    <cellStyle name="Comma [0] 19 4" xfId="2944"/>
    <cellStyle name="Comma [0] 19 4 2" xfId="10435"/>
    <cellStyle name="Comma [0] 19 4 3" xfId="4169"/>
    <cellStyle name="Comma [0] 2" xfId="562"/>
    <cellStyle name="Comma [0] 2 10" xfId="563"/>
    <cellStyle name="Comma [0] 2 10 2" xfId="564"/>
    <cellStyle name="Comma [0] 2 10 2 2" xfId="4605"/>
    <cellStyle name="Comma [0] 2 10 2 2 2" xfId="10870"/>
    <cellStyle name="Comma [0] 2 10 2 3" xfId="3683"/>
    <cellStyle name="Comma [0] 2 10 3" xfId="565"/>
    <cellStyle name="Comma [0] 2 10 3 2" xfId="4606"/>
    <cellStyle name="Comma [0] 2 10 3 2 2" xfId="10871"/>
    <cellStyle name="Comma [0] 2 10 3 3" xfId="3684"/>
    <cellStyle name="Comma [0] 2 10 4" xfId="2946"/>
    <cellStyle name="Comma [0] 2 10 4 2" xfId="10437"/>
    <cellStyle name="Comma [0] 2 10 4 3" xfId="4171"/>
    <cellStyle name="Comma [0] 2 11" xfId="566"/>
    <cellStyle name="Comma [0] 2 11 2" xfId="2947"/>
    <cellStyle name="Comma [0] 2 11 2 2" xfId="10438"/>
    <cellStyle name="Comma [0] 2 11 2 3" xfId="4172"/>
    <cellStyle name="Comma [0] 2 12" xfId="567"/>
    <cellStyle name="Comma [0] 2 12 2" xfId="4607"/>
    <cellStyle name="Comma [0] 2 12 2 2" xfId="10872"/>
    <cellStyle name="Comma [0] 2 12 3" xfId="3685"/>
    <cellStyle name="Comma [0] 2 13" xfId="2691"/>
    <cellStyle name="Comma [0] 2 13 2" xfId="10418"/>
    <cellStyle name="Comma [0] 2 13 3" xfId="4152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2 2 2" xfId="4610"/>
    <cellStyle name="Comma [0] 2 2 2 2 2 2 2 2 2 2 2" xfId="10875"/>
    <cellStyle name="Comma [0] 2 2 2 2 2 2 2 2 2 3" xfId="3688"/>
    <cellStyle name="Comma [0] 2 2 2 2 2 2 2 2 3" xfId="2954"/>
    <cellStyle name="Comma [0] 2 2 2 2 2 2 2 2 3 2" xfId="10445"/>
    <cellStyle name="Comma [0] 2 2 2 2 2 2 2 2 3 3" xfId="4179"/>
    <cellStyle name="Comma [0] 2 2 2 2 2 2 2 3" xfId="576"/>
    <cellStyle name="Comma [0] 2 2 2 2 2 2 2 3 2" xfId="577"/>
    <cellStyle name="Comma [0] 2 2 2 2 2 2 2 3 2 2" xfId="4611"/>
    <cellStyle name="Comma [0] 2 2 2 2 2 2 2 3 2 2 2" xfId="10876"/>
    <cellStyle name="Comma [0] 2 2 2 2 2 2 2 3 2 3" xfId="3689"/>
    <cellStyle name="Comma [0] 2 2 2 2 2 2 2 3 3" xfId="2955"/>
    <cellStyle name="Comma [0] 2 2 2 2 2 2 2 3 3 2" xfId="10446"/>
    <cellStyle name="Comma [0] 2 2 2 2 2 2 2 3 3 3" xfId="4180"/>
    <cellStyle name="Comma [0] 2 2 2 2 2 2 2 4" xfId="2953"/>
    <cellStyle name="Comma [0] 2 2 2 2 2 2 2 4 2" xfId="10444"/>
    <cellStyle name="Comma [0] 2 2 2 2 2 2 2 4 3" xfId="4178"/>
    <cellStyle name="Comma [0] 2 2 2 2 2 2 2 5" xfId="4609"/>
    <cellStyle name="Comma [0] 2 2 2 2 2 2 2 5 2" xfId="10874"/>
    <cellStyle name="Comma [0] 2 2 2 2 2 2 2 6" xfId="3687"/>
    <cellStyle name="Comma [0] 2 2 2 2 2 2 3" xfId="578"/>
    <cellStyle name="Comma [0] 2 2 2 2 2 2 3 2" xfId="2956"/>
    <cellStyle name="Comma [0] 2 2 2 2 2 2 3 2 2" xfId="10447"/>
    <cellStyle name="Comma [0] 2 2 2 2 2 2 3 2 3" xfId="4181"/>
    <cellStyle name="Comma [0] 2 2 2 2 2 2 3 3" xfId="4612"/>
    <cellStyle name="Comma [0] 2 2 2 2 2 2 3 3 2" xfId="10877"/>
    <cellStyle name="Comma [0] 2 2 2 2 2 2 3 4" xfId="3690"/>
    <cellStyle name="Comma [0] 2 2 2 2 2 2 4" xfId="579"/>
    <cellStyle name="Comma [0] 2 2 2 2 2 2 4 2" xfId="4613"/>
    <cellStyle name="Comma [0] 2 2 2 2 2 2 4 2 2" xfId="10878"/>
    <cellStyle name="Comma [0] 2 2 2 2 2 2 4 3" xfId="3691"/>
    <cellStyle name="Comma [0] 2 2 2 2 2 2 5" xfId="2952"/>
    <cellStyle name="Comma [0] 2 2 2 2 2 2 5 2" xfId="10443"/>
    <cellStyle name="Comma [0] 2 2 2 2 2 2 5 3" xfId="4177"/>
    <cellStyle name="Comma [0] 2 2 2 2 2 3" xfId="580"/>
    <cellStyle name="Comma [0] 2 2 2 2 2 3 2" xfId="581"/>
    <cellStyle name="Comma [0] 2 2 2 2 2 3 2 2" xfId="4614"/>
    <cellStyle name="Comma [0] 2 2 2 2 2 3 2 2 2" xfId="10879"/>
    <cellStyle name="Comma [0] 2 2 2 2 2 3 2 3" xfId="3692"/>
    <cellStyle name="Comma [0] 2 2 2 2 2 3 3" xfId="2957"/>
    <cellStyle name="Comma [0] 2 2 2 2 2 3 3 2" xfId="10448"/>
    <cellStyle name="Comma [0] 2 2 2 2 2 3 3 3" xfId="4182"/>
    <cellStyle name="Comma [0] 2 2 2 2 2 4" xfId="582"/>
    <cellStyle name="Comma [0] 2 2 2 2 2 4 2" xfId="583"/>
    <cellStyle name="Comma [0] 2 2 2 2 2 4 2 2" xfId="4615"/>
    <cellStyle name="Comma [0] 2 2 2 2 2 4 2 2 2" xfId="10880"/>
    <cellStyle name="Comma [0] 2 2 2 2 2 4 2 3" xfId="3693"/>
    <cellStyle name="Comma [0] 2 2 2 2 2 4 3" xfId="2958"/>
    <cellStyle name="Comma [0] 2 2 2 2 2 4 3 2" xfId="10449"/>
    <cellStyle name="Comma [0] 2 2 2 2 2 4 3 3" xfId="4183"/>
    <cellStyle name="Comma [0] 2 2 2 2 2 5" xfId="2951"/>
    <cellStyle name="Comma [0] 2 2 2 2 2 5 2" xfId="10442"/>
    <cellStyle name="Comma [0] 2 2 2 2 2 5 3" xfId="4176"/>
    <cellStyle name="Comma [0] 2 2 2 2 2 6" xfId="4608"/>
    <cellStyle name="Comma [0] 2 2 2 2 2 6 2" xfId="10873"/>
    <cellStyle name="Comma [0] 2 2 2 2 2 7" xfId="3686"/>
    <cellStyle name="Comma [0] 2 2 2 2 3" xfId="584"/>
    <cellStyle name="Comma [0] 2 2 2 2 3 2" xfId="2959"/>
    <cellStyle name="Comma [0] 2 2 2 2 3 2 2" xfId="10450"/>
    <cellStyle name="Comma [0] 2 2 2 2 3 2 3" xfId="4184"/>
    <cellStyle name="Comma [0] 2 2 2 2 3 3" xfId="4616"/>
    <cellStyle name="Comma [0] 2 2 2 2 3 3 2" xfId="10881"/>
    <cellStyle name="Comma [0] 2 2 2 2 3 4" xfId="3694"/>
    <cellStyle name="Comma [0] 2 2 2 2 4" xfId="585"/>
    <cellStyle name="Comma [0] 2 2 2 2 4 2" xfId="2960"/>
    <cellStyle name="Comma [0] 2 2 2 2 4 2 2" xfId="10451"/>
    <cellStyle name="Comma [0] 2 2 2 2 4 2 3" xfId="4185"/>
    <cellStyle name="Comma [0] 2 2 2 2 4 3" xfId="4617"/>
    <cellStyle name="Comma [0] 2 2 2 2 4 3 2" xfId="10882"/>
    <cellStyle name="Comma [0] 2 2 2 2 4 4" xfId="3695"/>
    <cellStyle name="Comma [0] 2 2 2 2 5" xfId="586"/>
    <cellStyle name="Comma [0] 2 2 2 2 5 2" xfId="4618"/>
    <cellStyle name="Comma [0] 2 2 2 2 5 2 2" xfId="10883"/>
    <cellStyle name="Comma [0] 2 2 2 2 5 3" xfId="3696"/>
    <cellStyle name="Comma [0] 2 2 2 2 6" xfId="2950"/>
    <cellStyle name="Comma [0] 2 2 2 2 6 2" xfId="10441"/>
    <cellStyle name="Comma [0] 2 2 2 2 6 3" xfId="4175"/>
    <cellStyle name="Comma [0] 2 2 2 3" xfId="587"/>
    <cellStyle name="Comma [0] 2 2 2 3 2" xfId="588"/>
    <cellStyle name="Comma [0] 2 2 2 3 2 2" xfId="4619"/>
    <cellStyle name="Comma [0] 2 2 2 3 2 2 2" xfId="10884"/>
    <cellStyle name="Comma [0] 2 2 2 3 2 3" xfId="3697"/>
    <cellStyle name="Comma [0] 2 2 2 3 3" xfId="2961"/>
    <cellStyle name="Comma [0] 2 2 2 3 3 2" xfId="10452"/>
    <cellStyle name="Comma [0] 2 2 2 3 3 3" xfId="4186"/>
    <cellStyle name="Comma [0] 2 2 2 4" xfId="589"/>
    <cellStyle name="Comma [0] 2 2 2 4 2" xfId="590"/>
    <cellStyle name="Comma [0] 2 2 2 4 2 2" xfId="4620"/>
    <cellStyle name="Comma [0] 2 2 2 4 2 2 2" xfId="10885"/>
    <cellStyle name="Comma [0] 2 2 2 4 2 3" xfId="3698"/>
    <cellStyle name="Comma [0] 2 2 2 4 3" xfId="2962"/>
    <cellStyle name="Comma [0] 2 2 2 4 3 2" xfId="10453"/>
    <cellStyle name="Comma [0] 2 2 2 4 3 3" xfId="4187"/>
    <cellStyle name="Comma [0] 2 2 2 5" xfId="591"/>
    <cellStyle name="Comma [0] 2 2 2 5 2" xfId="592"/>
    <cellStyle name="Comma [0] 2 2 2 5 2 2" xfId="4621"/>
    <cellStyle name="Comma [0] 2 2 2 5 2 2 2" xfId="10886"/>
    <cellStyle name="Comma [0] 2 2 2 5 2 3" xfId="3699"/>
    <cellStyle name="Comma [0] 2 2 2 5 3" xfId="2963"/>
    <cellStyle name="Comma [0] 2 2 2 5 3 2" xfId="10454"/>
    <cellStyle name="Comma [0] 2 2 2 5 3 3" xfId="4188"/>
    <cellStyle name="Comma [0] 2 2 2 6" xfId="593"/>
    <cellStyle name="Comma [0] 2 2 2 6 2" xfId="4622"/>
    <cellStyle name="Comma [0] 2 2 2 6 2 2" xfId="10887"/>
    <cellStyle name="Comma [0] 2 2 2 6 3" xfId="3700"/>
    <cellStyle name="Comma [0] 2 2 2 7" xfId="2949"/>
    <cellStyle name="Comma [0] 2 2 2 7 2" xfId="10440"/>
    <cellStyle name="Comma [0] 2 2 2 7 3" xfId="4174"/>
    <cellStyle name="Comma [0] 2 2 3" xfId="594"/>
    <cellStyle name="Comma [0] 2 2 3 2" xfId="2964"/>
    <cellStyle name="Comma [0] 2 2 3 2 2" xfId="10455"/>
    <cellStyle name="Comma [0] 2 2 3 2 3" xfId="4189"/>
    <cellStyle name="Comma [0] 2 2 3 3" xfId="4623"/>
    <cellStyle name="Comma [0] 2 2 3 3 2" xfId="10888"/>
    <cellStyle name="Comma [0] 2 2 3 4" xfId="3701"/>
    <cellStyle name="Comma [0] 2 2 4" xfId="595"/>
    <cellStyle name="Comma [0] 2 2 4 2" xfId="2965"/>
    <cellStyle name="Comma [0] 2 2 4 2 2" xfId="10456"/>
    <cellStyle name="Comma [0] 2 2 4 2 3" xfId="4190"/>
    <cellStyle name="Comma [0] 2 2 4 3" xfId="4624"/>
    <cellStyle name="Comma [0] 2 2 4 3 2" xfId="10889"/>
    <cellStyle name="Comma [0] 2 2 4 4" xfId="3702"/>
    <cellStyle name="Comma [0] 2 2 5" xfId="596"/>
    <cellStyle name="Comma [0] 2 2 5 2" xfId="2966"/>
    <cellStyle name="Comma [0] 2 2 5 2 2" xfId="10457"/>
    <cellStyle name="Comma [0] 2 2 5 2 3" xfId="4191"/>
    <cellStyle name="Comma [0] 2 2 5 3" xfId="4625"/>
    <cellStyle name="Comma [0] 2 2 5 3 2" xfId="10890"/>
    <cellStyle name="Comma [0] 2 2 5 4" xfId="3703"/>
    <cellStyle name="Comma [0] 2 2 6" xfId="597"/>
    <cellStyle name="Comma [0] 2 2 6 2" xfId="598"/>
    <cellStyle name="Comma [0] 2 2 6 2 2" xfId="4626"/>
    <cellStyle name="Comma [0] 2 2 6 2 2 2" xfId="10891"/>
    <cellStyle name="Comma [0] 2 2 6 2 3" xfId="3704"/>
    <cellStyle name="Comma [0] 2 2 6 3" xfId="2967"/>
    <cellStyle name="Comma [0] 2 2 6 3 2" xfId="10458"/>
    <cellStyle name="Comma [0] 2 2 6 3 3" xfId="4192"/>
    <cellStyle name="Comma [0] 2 2 7" xfId="2948"/>
    <cellStyle name="Comma [0] 2 2 7 2" xfId="10439"/>
    <cellStyle name="Comma [0] 2 2 7 3" xfId="4173"/>
    <cellStyle name="Comma [0] 2 3" xfId="599"/>
    <cellStyle name="Comma [0] 2 3 2" xfId="600"/>
    <cellStyle name="Comma [0] 2 3 2 2" xfId="601"/>
    <cellStyle name="Comma [0] 2 3 2 2 2" xfId="602"/>
    <cellStyle name="Comma [0] 2 3 2 2 2 2" xfId="2971"/>
    <cellStyle name="Comma [0] 2 3 2 2 2 2 2" xfId="10462"/>
    <cellStyle name="Comma [0] 2 3 2 2 2 2 3" xfId="4196"/>
    <cellStyle name="Comma [0] 2 3 2 2 3" xfId="603"/>
    <cellStyle name="Comma [0] 2 3 2 2 3 2" xfId="2972"/>
    <cellStyle name="Comma [0] 2 3 2 2 3 2 2" xfId="10463"/>
    <cellStyle name="Comma [0] 2 3 2 2 3 2 3" xfId="4197"/>
    <cellStyle name="Comma [0] 2 3 2 2 4" xfId="604"/>
    <cellStyle name="Comma [0] 2 3 2 2 4 2" xfId="2973"/>
    <cellStyle name="Comma [0] 2 3 2 2 4 2 2" xfId="10464"/>
    <cellStyle name="Comma [0] 2 3 2 2 4 2 3" xfId="4198"/>
    <cellStyle name="Comma [0] 2 3 2 2 5" xfId="2970"/>
    <cellStyle name="Comma [0] 2 3 2 2 5 2" xfId="10461"/>
    <cellStyle name="Comma [0] 2 3 2 2 5 3" xfId="4195"/>
    <cellStyle name="Comma [0] 2 3 2 3" xfId="605"/>
    <cellStyle name="Comma [0] 2 3 2 3 2" xfId="2974"/>
    <cellStyle name="Comma [0] 2 3 2 3 2 2" xfId="10465"/>
    <cellStyle name="Comma [0] 2 3 2 3 2 3" xfId="4199"/>
    <cellStyle name="Comma [0] 2 3 2 4" xfId="606"/>
    <cellStyle name="Comma [0] 2 3 2 4 2" xfId="2975"/>
    <cellStyle name="Comma [0] 2 3 2 4 2 2" xfId="10466"/>
    <cellStyle name="Comma [0] 2 3 2 4 2 3" xfId="4200"/>
    <cellStyle name="Comma [0] 2 3 2 5" xfId="607"/>
    <cellStyle name="Comma [0] 2 3 2 5 2" xfId="2976"/>
    <cellStyle name="Comma [0] 2 3 2 5 2 2" xfId="10467"/>
    <cellStyle name="Comma [0] 2 3 2 5 2 3" xfId="4201"/>
    <cellStyle name="Comma [0] 2 3 2 6" xfId="608"/>
    <cellStyle name="Comma [0] 2 3 2 6 2" xfId="4627"/>
    <cellStyle name="Comma [0] 2 3 2 6 2 2" xfId="10892"/>
    <cellStyle name="Comma [0] 2 3 2 6 3" xfId="3705"/>
    <cellStyle name="Comma [0] 2 3 2 7" xfId="2969"/>
    <cellStyle name="Comma [0] 2 3 2 7 2" xfId="10460"/>
    <cellStyle name="Comma [0] 2 3 2 7 3" xfId="4194"/>
    <cellStyle name="Comma [0] 2 3 3" xfId="609"/>
    <cellStyle name="Comma [0] 2 3 3 2" xfId="2977"/>
    <cellStyle name="Comma [0] 2 3 3 2 2" xfId="10468"/>
    <cellStyle name="Comma [0] 2 3 3 2 3" xfId="4202"/>
    <cellStyle name="Comma [0] 2 3 4" xfId="610"/>
    <cellStyle name="Comma [0] 2 3 4 2" xfId="2978"/>
    <cellStyle name="Comma [0] 2 3 4 2 2" xfId="10469"/>
    <cellStyle name="Comma [0] 2 3 4 2 3" xfId="4203"/>
    <cellStyle name="Comma [0] 2 3 5" xfId="611"/>
    <cellStyle name="Comma [0] 2 3 5 2" xfId="2979"/>
    <cellStyle name="Comma [0] 2 3 5 2 2" xfId="10470"/>
    <cellStyle name="Comma [0] 2 3 5 2 3" xfId="4204"/>
    <cellStyle name="Comma [0] 2 3 6" xfId="612"/>
    <cellStyle name="Comma [0] 2 3 6 2" xfId="2980"/>
    <cellStyle name="Comma [0] 2 3 6 2 2" xfId="10471"/>
    <cellStyle name="Comma [0] 2 3 6 2 3" xfId="4205"/>
    <cellStyle name="Comma [0] 2 3 6 3" xfId="4628"/>
    <cellStyle name="Comma [0] 2 3 6 3 2" xfId="10893"/>
    <cellStyle name="Comma [0] 2 3 6 4" xfId="3706"/>
    <cellStyle name="Comma [0] 2 3 7" xfId="613"/>
    <cellStyle name="Comma [0] 2 3 7 2" xfId="4629"/>
    <cellStyle name="Comma [0] 2 3 7 2 2" xfId="10894"/>
    <cellStyle name="Comma [0] 2 3 7 3" xfId="3707"/>
    <cellStyle name="Comma [0] 2 3 8" xfId="614"/>
    <cellStyle name="Comma [0] 2 3 8 2" xfId="4630"/>
    <cellStyle name="Comma [0] 2 3 8 2 2" xfId="10895"/>
    <cellStyle name="Comma [0] 2 3 8 3" xfId="3708"/>
    <cellStyle name="Comma [0] 2 3 9" xfId="2968"/>
    <cellStyle name="Comma [0] 2 3 9 2" xfId="10459"/>
    <cellStyle name="Comma [0] 2 3 9 3" xfId="4193"/>
    <cellStyle name="Comma [0] 2 4" xfId="615"/>
    <cellStyle name="Comma [0] 2 4 2" xfId="616"/>
    <cellStyle name="Comma [0] 2 4 2 2" xfId="2981"/>
    <cellStyle name="Comma [0] 2 4 2 2 2" xfId="10472"/>
    <cellStyle name="Comma [0] 2 4 2 2 3" xfId="4206"/>
    <cellStyle name="Comma [0] 2 4 3" xfId="617"/>
    <cellStyle name="Comma [0] 2 4 3 2" xfId="2982"/>
    <cellStyle name="Comma [0] 2 4 3 2 2" xfId="10473"/>
    <cellStyle name="Comma [0] 2 4 3 2 3" xfId="4207"/>
    <cellStyle name="Comma [0] 2 4 4" xfId="618"/>
    <cellStyle name="Comma [0] 2 4 4 2" xfId="2983"/>
    <cellStyle name="Comma [0] 2 4 4 2 2" xfId="10474"/>
    <cellStyle name="Comma [0] 2 4 4 2 3" xfId="4208"/>
    <cellStyle name="Comma [0] 2 4 5" xfId="619"/>
    <cellStyle name="Comma [0] 2 4 5 2" xfId="620"/>
    <cellStyle name="Comma [0] 2 4 5 2 2" xfId="4631"/>
    <cellStyle name="Comma [0] 2 4 5 2 2 2" xfId="10896"/>
    <cellStyle name="Comma [0] 2 4 5 2 3" xfId="3709"/>
    <cellStyle name="Comma [0] 2 4 5 3" xfId="2984"/>
    <cellStyle name="Comma [0] 2 4 5 3 2" xfId="10475"/>
    <cellStyle name="Comma [0] 2 4 5 3 3" xfId="4209"/>
    <cellStyle name="Comma [0] 2 4 6" xfId="621"/>
    <cellStyle name="Comma [0] 2 5" xfId="622"/>
    <cellStyle name="Comma [0] 2 5 2" xfId="623"/>
    <cellStyle name="Comma [0] 2 5 2 2" xfId="2986"/>
    <cellStyle name="Comma [0] 2 5 2 2 2" xfId="10477"/>
    <cellStyle name="Comma [0] 2 5 2 2 3" xfId="4211"/>
    <cellStyle name="Comma [0] 2 5 3" xfId="624"/>
    <cellStyle name="Comma [0] 2 5 3 2" xfId="2987"/>
    <cellStyle name="Comma [0] 2 5 3 2 2" xfId="10478"/>
    <cellStyle name="Comma [0] 2 5 3 2 3" xfId="4212"/>
    <cellStyle name="Comma [0] 2 5 4" xfId="625"/>
    <cellStyle name="Comma [0] 2 5 4 2" xfId="2988"/>
    <cellStyle name="Comma [0] 2 5 4 2 2" xfId="10479"/>
    <cellStyle name="Comma [0] 2 5 4 2 3" xfId="4213"/>
    <cellStyle name="Comma [0] 2 5 5" xfId="2985"/>
    <cellStyle name="Comma [0] 2 5 5 2" xfId="10476"/>
    <cellStyle name="Comma [0] 2 5 5 3" xfId="4210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2 2" xfId="2994"/>
    <cellStyle name="Comma [0] 2 6 2 2 2 2 2 2 2" xfId="10485"/>
    <cellStyle name="Comma [0] 2 6 2 2 2 2 2 2 3" xfId="4219"/>
    <cellStyle name="Comma [0] 2 6 2 2 2 2 3" xfId="632"/>
    <cellStyle name="Comma [0] 2 6 2 2 2 2 3 2" xfId="2995"/>
    <cellStyle name="Comma [0] 2 6 2 2 2 2 3 2 2" xfId="10486"/>
    <cellStyle name="Comma [0] 2 6 2 2 2 2 3 2 3" xfId="4220"/>
    <cellStyle name="Comma [0] 2 6 2 2 2 2 4" xfId="633"/>
    <cellStyle name="Comma [0] 2 6 2 2 2 2 4 2" xfId="2996"/>
    <cellStyle name="Comma [0] 2 6 2 2 2 2 4 2 2" xfId="10487"/>
    <cellStyle name="Comma [0] 2 6 2 2 2 2 4 2 3" xfId="4221"/>
    <cellStyle name="Comma [0] 2 6 2 2 2 2 5" xfId="634"/>
    <cellStyle name="Comma [0] 2 6 2 2 2 2 5 2" xfId="2997"/>
    <cellStyle name="Comma [0] 2 6 2 2 2 2 5 2 2" xfId="10488"/>
    <cellStyle name="Comma [0] 2 6 2 2 2 2 5 2 3" xfId="4222"/>
    <cellStyle name="Comma [0] 2 6 2 2 2 2 6" xfId="2993"/>
    <cellStyle name="Comma [0] 2 6 2 2 2 2 6 2" xfId="10484"/>
    <cellStyle name="Comma [0] 2 6 2 2 2 2 6 3" xfId="4218"/>
    <cellStyle name="Comma [0] 2 6 2 2 2 3" xfId="635"/>
    <cellStyle name="Comma [0] 2 6 2 2 2 3 2" xfId="2998"/>
    <cellStyle name="Comma [0] 2 6 2 2 2 3 2 2" xfId="10489"/>
    <cellStyle name="Comma [0] 2 6 2 2 2 3 2 3" xfId="4223"/>
    <cellStyle name="Comma [0] 2 6 2 2 2 4" xfId="636"/>
    <cellStyle name="Comma [0] 2 6 2 2 2 4 2" xfId="2999"/>
    <cellStyle name="Comma [0] 2 6 2 2 2 4 2 2" xfId="10490"/>
    <cellStyle name="Comma [0] 2 6 2 2 2 4 2 3" xfId="4224"/>
    <cellStyle name="Comma [0] 2 6 2 2 2 5" xfId="637"/>
    <cellStyle name="Comma [0] 2 6 2 2 2 5 2" xfId="3000"/>
    <cellStyle name="Comma [0] 2 6 2 2 2 5 2 2" xfId="10491"/>
    <cellStyle name="Comma [0] 2 6 2 2 2 5 2 3" xfId="4225"/>
    <cellStyle name="Comma [0] 2 6 2 2 2 6" xfId="2992"/>
    <cellStyle name="Comma [0] 2 6 2 2 2 6 2" xfId="10483"/>
    <cellStyle name="Comma [0] 2 6 2 2 2 6 3" xfId="4217"/>
    <cellStyle name="Comma [0] 2 6 2 2 3" xfId="638"/>
    <cellStyle name="Comma [0] 2 6 2 2 3 2" xfId="3001"/>
    <cellStyle name="Comma [0] 2 6 2 2 3 2 2" xfId="10492"/>
    <cellStyle name="Comma [0] 2 6 2 2 3 2 3" xfId="4226"/>
    <cellStyle name="Comma [0] 2 6 2 2 4" xfId="639"/>
    <cellStyle name="Comma [0] 2 6 2 2 4 2" xfId="3002"/>
    <cellStyle name="Comma [0] 2 6 2 2 4 2 2" xfId="10493"/>
    <cellStyle name="Comma [0] 2 6 2 2 4 2 3" xfId="4227"/>
    <cellStyle name="Comma [0] 2 6 2 2 5" xfId="640"/>
    <cellStyle name="Comma [0] 2 6 2 2 5 2" xfId="3003"/>
    <cellStyle name="Comma [0] 2 6 2 2 5 2 2" xfId="10494"/>
    <cellStyle name="Comma [0] 2 6 2 2 5 2 3" xfId="4228"/>
    <cellStyle name="Comma [0] 2 6 2 2 6" xfId="2991"/>
    <cellStyle name="Comma [0] 2 6 2 2 6 2" xfId="10482"/>
    <cellStyle name="Comma [0] 2 6 2 2 6 3" xfId="4216"/>
    <cellStyle name="Comma [0] 2 6 2 3" xfId="641"/>
    <cellStyle name="Comma [0] 2 6 2 3 2" xfId="3004"/>
    <cellStyle name="Comma [0] 2 6 2 3 2 2" xfId="10495"/>
    <cellStyle name="Comma [0] 2 6 2 3 2 3" xfId="4229"/>
    <cellStyle name="Comma [0] 2 6 2 4" xfId="642"/>
    <cellStyle name="Comma [0] 2 6 2 4 2" xfId="3005"/>
    <cellStyle name="Comma [0] 2 6 2 4 2 2" xfId="10496"/>
    <cellStyle name="Comma [0] 2 6 2 4 2 3" xfId="4230"/>
    <cellStyle name="Comma [0] 2 6 2 5" xfId="643"/>
    <cellStyle name="Comma [0] 2 6 2 5 2" xfId="3006"/>
    <cellStyle name="Comma [0] 2 6 2 5 2 2" xfId="10497"/>
    <cellStyle name="Comma [0] 2 6 2 5 2 3" xfId="4231"/>
    <cellStyle name="Comma [0] 2 6 2 6" xfId="2990"/>
    <cellStyle name="Comma [0] 2 6 2 6 2" xfId="10481"/>
    <cellStyle name="Comma [0] 2 6 2 6 3" xfId="4215"/>
    <cellStyle name="Comma [0] 2 6 3" xfId="644"/>
    <cellStyle name="Comma [0] 2 6 3 2" xfId="3007"/>
    <cellStyle name="Comma [0] 2 6 3 2 2" xfId="10498"/>
    <cellStyle name="Comma [0] 2 6 3 2 3" xfId="4232"/>
    <cellStyle name="Comma [0] 2 6 4" xfId="645"/>
    <cellStyle name="Comma [0] 2 6 4 2" xfId="3008"/>
    <cellStyle name="Comma [0] 2 6 4 2 2" xfId="10499"/>
    <cellStyle name="Comma [0] 2 6 4 2 3" xfId="4233"/>
    <cellStyle name="Comma [0] 2 6 5" xfId="646"/>
    <cellStyle name="Comma [0] 2 6 5 2" xfId="3009"/>
    <cellStyle name="Comma [0] 2 6 5 2 2" xfId="10500"/>
    <cellStyle name="Comma [0] 2 6 5 2 3" xfId="4234"/>
    <cellStyle name="Comma [0] 2 6 6" xfId="2989"/>
    <cellStyle name="Comma [0] 2 6 6 2" xfId="10480"/>
    <cellStyle name="Comma [0] 2 6 6 3" xfId="4214"/>
    <cellStyle name="Comma [0] 2 7" xfId="647"/>
    <cellStyle name="Comma [0] 2 7 2" xfId="648"/>
    <cellStyle name="Comma [0] 2 7 2 2" xfId="4632"/>
    <cellStyle name="Comma [0] 2 7 2 2 2" xfId="10897"/>
    <cellStyle name="Comma [0] 2 7 2 3" xfId="3710"/>
    <cellStyle name="Comma [0] 2 7 3" xfId="3010"/>
    <cellStyle name="Comma [0] 2 7 3 2" xfId="10501"/>
    <cellStyle name="Comma [0] 2 7 3 3" xfId="4235"/>
    <cellStyle name="Comma [0] 2 8" xfId="649"/>
    <cellStyle name="Comma [0] 2 8 2" xfId="3011"/>
    <cellStyle name="Comma [0] 2 8 2 2" xfId="10502"/>
    <cellStyle name="Comma [0] 2 8 2 3" xfId="4236"/>
    <cellStyle name="Comma [0] 2 9" xfId="650"/>
    <cellStyle name="Comma [0] 2 9 2" xfId="3012"/>
    <cellStyle name="Comma [0] 2 9 2 2" xfId="10503"/>
    <cellStyle name="Comma [0] 2 9 2 3" xfId="4237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2 2" xfId="3013"/>
    <cellStyle name="Comma [0] 22 2 2" xfId="10504"/>
    <cellStyle name="Comma [0] 22 2 3" xfId="4238"/>
    <cellStyle name="Comma [0] 22 3" xfId="4633"/>
    <cellStyle name="Comma [0] 22 3 2" xfId="10898"/>
    <cellStyle name="Comma [0] 22 4" xfId="3711"/>
    <cellStyle name="Comma [0] 23" xfId="656"/>
    <cellStyle name="Comma [0] 23 2" xfId="3014"/>
    <cellStyle name="Comma [0] 23 2 2" xfId="10505"/>
    <cellStyle name="Comma [0] 23 2 3" xfId="4239"/>
    <cellStyle name="Comma [0] 23 3" xfId="4634"/>
    <cellStyle name="Comma [0] 23 3 2" xfId="10899"/>
    <cellStyle name="Comma [0] 23 4" xfId="3712"/>
    <cellStyle name="Comma [0] 24" xfId="657"/>
    <cellStyle name="Comma [0] 24 2" xfId="658"/>
    <cellStyle name="Comma [0] 24 2 2" xfId="659"/>
    <cellStyle name="Comma [0] 24 2 2 2" xfId="4635"/>
    <cellStyle name="Comma [0] 24 2 2 2 2" xfId="10900"/>
    <cellStyle name="Comma [0] 24 2 2 3" xfId="3713"/>
    <cellStyle name="Comma [0] 24 2 3" xfId="3016"/>
    <cellStyle name="Comma [0] 24 2 3 2" xfId="10507"/>
    <cellStyle name="Comma [0] 24 2 3 3" xfId="4241"/>
    <cellStyle name="Comma [0] 24 3" xfId="660"/>
    <cellStyle name="Comma [0] 24 3 2" xfId="4636"/>
    <cellStyle name="Comma [0] 24 3 2 2" xfId="10901"/>
    <cellStyle name="Comma [0] 24 3 3" xfId="3714"/>
    <cellStyle name="Comma [0] 24 4" xfId="3015"/>
    <cellStyle name="Comma [0] 24 4 2" xfId="10506"/>
    <cellStyle name="Comma [0] 24 4 3" xfId="4240"/>
    <cellStyle name="Comma [0] 25" xfId="661"/>
    <cellStyle name="Comma [0] 25 2" xfId="3017"/>
    <cellStyle name="Comma [0] 25 2 2" xfId="10508"/>
    <cellStyle name="Comma [0] 25 2 3" xfId="4242"/>
    <cellStyle name="Comma [0] 25 3" xfId="4637"/>
    <cellStyle name="Comma [0] 25 3 2" xfId="10902"/>
    <cellStyle name="Comma [0] 25 4" xfId="3715"/>
    <cellStyle name="Comma [0] 26" xfId="662"/>
    <cellStyle name="Comma [0] 26 2" xfId="4638"/>
    <cellStyle name="Comma [0] 26 2 2" xfId="10903"/>
    <cellStyle name="Comma [0] 26 3" xfId="3716"/>
    <cellStyle name="Comma [0] 27" xfId="663"/>
    <cellStyle name="Comma [0] 27 2" xfId="664"/>
    <cellStyle name="Comma [0] 27 2 2" xfId="4639"/>
    <cellStyle name="Comma [0] 27 2 2 2" xfId="10904"/>
    <cellStyle name="Comma [0] 27 2 3" xfId="3717"/>
    <cellStyle name="Comma [0] 27 3" xfId="3018"/>
    <cellStyle name="Comma [0] 27 3 2" xfId="10509"/>
    <cellStyle name="Comma [0] 27 3 3" xfId="4243"/>
    <cellStyle name="Comma [0] 3" xfId="665"/>
    <cellStyle name="Comma [0] 3 2" xfId="666"/>
    <cellStyle name="Comma [0] 3 2 2" xfId="667"/>
    <cellStyle name="Comma [0] 3 2 2 2" xfId="3020"/>
    <cellStyle name="Comma [0] 3 2 2 2 2" xfId="10511"/>
    <cellStyle name="Comma [0] 3 2 2 2 3" xfId="4245"/>
    <cellStyle name="Comma [0] 3 2 3" xfId="668"/>
    <cellStyle name="Comma [0] 3 2 3 2" xfId="4640"/>
    <cellStyle name="Comma [0] 3 2 3 2 2" xfId="10905"/>
    <cellStyle name="Comma [0] 3 2 3 3" xfId="3718"/>
    <cellStyle name="Comma [0] 3 2 4" xfId="3019"/>
    <cellStyle name="Comma [0] 3 2 4 2" xfId="10510"/>
    <cellStyle name="Comma [0] 3 2 4 3" xfId="4244"/>
    <cellStyle name="Comma [0] 3 3" xfId="669"/>
    <cellStyle name="Comma [0] 3 3 2" xfId="4641"/>
    <cellStyle name="Comma [0] 3 3 2 2" xfId="10906"/>
    <cellStyle name="Comma [0] 3 3 3" xfId="3719"/>
    <cellStyle name="Comma [0] 3 4" xfId="2698"/>
    <cellStyle name="Comma [0] 3 4 2" xfId="10421"/>
    <cellStyle name="Comma [0] 3 4 3" xfId="4155"/>
    <cellStyle name="Comma [0] 32" xfId="670"/>
    <cellStyle name="Comma [0] 32 2" xfId="671"/>
    <cellStyle name="Comma [0] 32 2 2" xfId="4642"/>
    <cellStyle name="Comma [0] 32 2 2 2" xfId="10907"/>
    <cellStyle name="Comma [0] 32 2 3" xfId="3720"/>
    <cellStyle name="Comma [0] 32 3" xfId="3021"/>
    <cellStyle name="Comma [0] 32 3 2" xfId="10512"/>
    <cellStyle name="Comma [0] 32 3 3" xfId="4246"/>
    <cellStyle name="Comma [0] 35" xfId="672"/>
    <cellStyle name="Comma [0] 35 2" xfId="3022"/>
    <cellStyle name="Comma [0] 35 2 2" xfId="10513"/>
    <cellStyle name="Comma [0] 35 2 3" xfId="4247"/>
    <cellStyle name="Comma [0] 4" xfId="673"/>
    <cellStyle name="Comma [0] 4 2" xfId="674"/>
    <cellStyle name="Comma [0] 4 2 2" xfId="675"/>
    <cellStyle name="Comma [0] 4 2 2 2" xfId="4643"/>
    <cellStyle name="Comma [0] 4 2 2 2 2" xfId="10908"/>
    <cellStyle name="Comma [0] 4 2 2 3" xfId="3721"/>
    <cellStyle name="Comma [0] 4 2 3" xfId="3024"/>
    <cellStyle name="Comma [0] 4 2 3 2" xfId="10515"/>
    <cellStyle name="Comma [0] 4 2 3 3" xfId="4249"/>
    <cellStyle name="Comma [0] 4 3" xfId="676"/>
    <cellStyle name="Comma [0] 4 3 2" xfId="677"/>
    <cellStyle name="Comma [0] 4 3 2 2" xfId="4644"/>
    <cellStyle name="Comma [0] 4 3 2 2 2" xfId="10909"/>
    <cellStyle name="Comma [0] 4 3 2 3" xfId="3722"/>
    <cellStyle name="Comma [0] 4 3 3" xfId="3025"/>
    <cellStyle name="Comma [0] 4 3 3 2" xfId="10516"/>
    <cellStyle name="Comma [0] 4 3 3 3" xfId="4250"/>
    <cellStyle name="Comma [0] 4 4" xfId="678"/>
    <cellStyle name="Comma [0] 4 4 2" xfId="679"/>
    <cellStyle name="Comma [0] 4 5" xfId="680"/>
    <cellStyle name="Comma [0] 4 5 2" xfId="4645"/>
    <cellStyle name="Comma [0] 4 5 2 2" xfId="10910"/>
    <cellStyle name="Comma [0] 4 5 3" xfId="3723"/>
    <cellStyle name="Comma [0] 4 6" xfId="681"/>
    <cellStyle name="Comma [0] 4 6 2" xfId="4646"/>
    <cellStyle name="Comma [0] 4 6 2 2" xfId="10911"/>
    <cellStyle name="Comma [0] 4 6 3" xfId="3724"/>
    <cellStyle name="Comma [0] 4 7" xfId="3023"/>
    <cellStyle name="Comma [0] 4 7 2" xfId="10514"/>
    <cellStyle name="Comma [0] 4 7 3" xfId="4248"/>
    <cellStyle name="Comma [0] 5" xfId="682"/>
    <cellStyle name="Comma [0] 5 2" xfId="683"/>
    <cellStyle name="Comma [0] 5 2 2" xfId="3027"/>
    <cellStyle name="Comma [0] 5 2 2 2" xfId="10518"/>
    <cellStyle name="Comma [0] 5 2 2 3" xfId="4252"/>
    <cellStyle name="Comma [0] 5 3" xfId="684"/>
    <cellStyle name="Comma [0] 5 3 2" xfId="3028"/>
    <cellStyle name="Comma [0] 5 3 2 2" xfId="10519"/>
    <cellStyle name="Comma [0] 5 3 2 3" xfId="4253"/>
    <cellStyle name="Comma [0] 5 4" xfId="3026"/>
    <cellStyle name="Comma [0] 5 4 2" xfId="10517"/>
    <cellStyle name="Comma [0] 5 4 3" xfId="4251"/>
    <cellStyle name="Comma [0] 6" xfId="685"/>
    <cellStyle name="Comma [0] 6 2" xfId="686"/>
    <cellStyle name="Comma [0] 6 2 2" xfId="3030"/>
    <cellStyle name="Comma [0] 6 2 2 2" xfId="10521"/>
    <cellStyle name="Comma [0] 6 2 2 3" xfId="4255"/>
    <cellStyle name="Comma [0] 6 3" xfId="687"/>
    <cellStyle name="Comma [0] 6 3 2" xfId="688"/>
    <cellStyle name="Comma [0] 6 3 2 2" xfId="4647"/>
    <cellStyle name="Comma [0] 6 3 2 2 2" xfId="10912"/>
    <cellStyle name="Comma [0] 6 3 2 3" xfId="3725"/>
    <cellStyle name="Comma [0] 6 3 3" xfId="3031"/>
    <cellStyle name="Comma [0] 6 3 3 2" xfId="10522"/>
    <cellStyle name="Comma [0] 6 3 3 3" xfId="4256"/>
    <cellStyle name="Comma [0] 6 4" xfId="3029"/>
    <cellStyle name="Comma [0] 6 4 2" xfId="10520"/>
    <cellStyle name="Comma [0] 6 4 3" xfId="4254"/>
    <cellStyle name="Comma [0] 7" xfId="689"/>
    <cellStyle name="Comma [0] 7 2" xfId="690"/>
    <cellStyle name="Comma [0] 7 2 2" xfId="691"/>
    <cellStyle name="Comma [0] 7 2 2 2" xfId="4648"/>
    <cellStyle name="Comma [0] 7 2 2 2 2" xfId="10913"/>
    <cellStyle name="Comma [0] 7 2 2 3" xfId="3726"/>
    <cellStyle name="Comma [0] 7 2 3" xfId="3032"/>
    <cellStyle name="Comma [0] 7 2 3 2" xfId="10523"/>
    <cellStyle name="Comma [0] 7 2 3 3" xfId="4257"/>
    <cellStyle name="Comma [0] 7 3" xfId="692"/>
    <cellStyle name="Comma [0] 8" xfId="693"/>
    <cellStyle name="Comma [0] 8 2" xfId="694"/>
    <cellStyle name="Comma [0] 8 2 2" xfId="695"/>
    <cellStyle name="Comma [0] 8 2 2 2" xfId="4649"/>
    <cellStyle name="Comma [0] 8 2 2 2 2" xfId="10914"/>
    <cellStyle name="Comma [0] 8 2 2 3" xfId="3727"/>
    <cellStyle name="Comma [0] 8 2 3" xfId="3034"/>
    <cellStyle name="Comma [0] 8 2 3 2" xfId="10525"/>
    <cellStyle name="Comma [0] 8 2 3 3" xfId="4259"/>
    <cellStyle name="Comma [0] 8 3" xfId="696"/>
    <cellStyle name="Comma [0] 8 3 2" xfId="697"/>
    <cellStyle name="Comma [0] 8 3 2 2" xfId="4650"/>
    <cellStyle name="Comma [0] 8 3 2 2 2" xfId="10915"/>
    <cellStyle name="Comma [0] 8 3 2 3" xfId="3728"/>
    <cellStyle name="Comma [0] 8 3 3" xfId="3035"/>
    <cellStyle name="Comma [0] 8 3 3 2" xfId="10526"/>
    <cellStyle name="Comma [0] 8 3 3 3" xfId="4260"/>
    <cellStyle name="Comma [0] 8 4" xfId="698"/>
    <cellStyle name="Comma [0] 8 4 2" xfId="4651"/>
    <cellStyle name="Comma [0] 8 4 2 2" xfId="10916"/>
    <cellStyle name="Comma [0] 8 4 3" xfId="3729"/>
    <cellStyle name="Comma [0] 8 5" xfId="3033"/>
    <cellStyle name="Comma [0] 8 5 2" xfId="10524"/>
    <cellStyle name="Comma [0] 8 5 3" xfId="4258"/>
    <cellStyle name="Comma [0] 9" xfId="699"/>
    <cellStyle name="Comma [0] 9 2" xfId="700"/>
    <cellStyle name="Comma [0] 9 2 2" xfId="701"/>
    <cellStyle name="Comma [0] 9 2 2 2" xfId="4652"/>
    <cellStyle name="Comma [0] 9 2 2 2 2" xfId="10917"/>
    <cellStyle name="Comma [0] 9 2 2 3" xfId="3730"/>
    <cellStyle name="Comma [0] 9 2 3" xfId="3037"/>
    <cellStyle name="Comma [0] 9 2 3 2" xfId="10528"/>
    <cellStyle name="Comma [0] 9 2 3 3" xfId="4262"/>
    <cellStyle name="Comma [0] 9 3" xfId="702"/>
    <cellStyle name="Comma [0] 9 3 2" xfId="703"/>
    <cellStyle name="Comma [0] 9 3 2 2" xfId="4653"/>
    <cellStyle name="Comma [0] 9 3 2 2 2" xfId="10918"/>
    <cellStyle name="Comma [0] 9 3 2 3" xfId="3731"/>
    <cellStyle name="Comma [0] 9 3 3" xfId="3038"/>
    <cellStyle name="Comma [0] 9 3 3 2" xfId="10529"/>
    <cellStyle name="Comma [0] 9 3 3 3" xfId="4263"/>
    <cellStyle name="Comma [0] 9 4" xfId="3036"/>
    <cellStyle name="Comma [0] 9 4 2" xfId="10527"/>
    <cellStyle name="Comma [0] 9 4 3" xfId="4261"/>
    <cellStyle name="Comma [0] 90" xfId="704"/>
    <cellStyle name="Comma [0] 90 2" xfId="705"/>
    <cellStyle name="Comma [0] 90 2 2" xfId="4654"/>
    <cellStyle name="Comma [0] 90 2 2 2" xfId="10919"/>
    <cellStyle name="Comma [0] 90 2 3" xfId="3732"/>
    <cellStyle name="Comma [0] 90 3" xfId="3039"/>
    <cellStyle name="Comma [0] 90 3 2" xfId="10530"/>
    <cellStyle name="Comma [0] 90 3 3" xfId="4264"/>
    <cellStyle name="Comma [0] 91" xfId="706"/>
    <cellStyle name="Comma [0] 91 2" xfId="707"/>
    <cellStyle name="Comma [0] 91 2 2" xfId="4655"/>
    <cellStyle name="Comma [0] 91 2 2 2" xfId="10920"/>
    <cellStyle name="Comma [0] 91 2 3" xfId="3733"/>
    <cellStyle name="Comma [0] 91 3" xfId="3040"/>
    <cellStyle name="Comma [0] 91 3 2" xfId="10531"/>
    <cellStyle name="Comma [0] 91 3 3" xfId="4265"/>
    <cellStyle name="Comma [0] 93" xfId="708"/>
    <cellStyle name="Comma [0] 93 2" xfId="709"/>
    <cellStyle name="Comma [0] 93 2 2" xfId="4656"/>
    <cellStyle name="Comma [0] 93 2 2 2" xfId="10921"/>
    <cellStyle name="Comma [0] 93 2 3" xfId="3734"/>
    <cellStyle name="Comma [0] 93 3" xfId="3041"/>
    <cellStyle name="Comma [0] 93 3 2" xfId="10532"/>
    <cellStyle name="Comma [0] 93 3 3" xfId="4266"/>
    <cellStyle name="Comma [0] 94" xfId="710"/>
    <cellStyle name="Comma [0] 94 2" xfId="711"/>
    <cellStyle name="Comma [0] 94 2 2" xfId="4657"/>
    <cellStyle name="Comma [0] 94 2 2 2" xfId="10922"/>
    <cellStyle name="Comma [0] 94 2 3" xfId="3735"/>
    <cellStyle name="Comma [0] 94 3" xfId="3042"/>
    <cellStyle name="Comma [0] 94 3 2" xfId="10533"/>
    <cellStyle name="Comma [0] 94 3 3" xfId="4267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2 2 2" xfId="3438"/>
    <cellStyle name="Comma 10 2 2 2 2 2" xfId="10817"/>
    <cellStyle name="Comma 10 2 2 2 2 3" xfId="4549"/>
    <cellStyle name="Comma 10 2 2 3" xfId="3044"/>
    <cellStyle name="Comma 10 2 2 3 2" xfId="10535"/>
    <cellStyle name="Comma 10 2 2 3 3" xfId="4269"/>
    <cellStyle name="Comma 10 2 3" xfId="718"/>
    <cellStyle name="Comma 10 2 3 2" xfId="4658"/>
    <cellStyle name="Comma 10 2 3 2 2" xfId="10923"/>
    <cellStyle name="Comma 10 2 3 3" xfId="3736"/>
    <cellStyle name="Comma 10 2 4" xfId="3043"/>
    <cellStyle name="Comma 10 2 4 2" xfId="10534"/>
    <cellStyle name="Comma 10 2 4 3" xfId="4268"/>
    <cellStyle name="Comma 10 3" xfId="719"/>
    <cellStyle name="Comma 10 3 2" xfId="720"/>
    <cellStyle name="Comma 10 3 2 2" xfId="4659"/>
    <cellStyle name="Comma 10 3 2 2 2" xfId="10924"/>
    <cellStyle name="Comma 10 3 2 3" xfId="3737"/>
    <cellStyle name="Comma 10 3 3" xfId="3045"/>
    <cellStyle name="Comma 10 3 3 2" xfId="10536"/>
    <cellStyle name="Comma 10 3 3 3" xfId="4270"/>
    <cellStyle name="Comma 10 4" xfId="721"/>
    <cellStyle name="Comma 10 4 2" xfId="722"/>
    <cellStyle name="Comma 10 4 2 2" xfId="4660"/>
    <cellStyle name="Comma 10 4 2 2 2" xfId="10925"/>
    <cellStyle name="Comma 10 4 2 3" xfId="3738"/>
    <cellStyle name="Comma 10 4 3" xfId="3046"/>
    <cellStyle name="Comma 10 4 3 2" xfId="10537"/>
    <cellStyle name="Comma 10 4 3 3" xfId="4271"/>
    <cellStyle name="Comma 10 5" xfId="723"/>
    <cellStyle name="Comma 10 5 2" xfId="724"/>
    <cellStyle name="Comma 10 5 2 2" xfId="4661"/>
    <cellStyle name="Comma 10 5 2 2 2" xfId="10926"/>
    <cellStyle name="Comma 10 5 2 3" xfId="3739"/>
    <cellStyle name="Comma 10 5 3" xfId="3047"/>
    <cellStyle name="Comma 10 5 3 2" xfId="10538"/>
    <cellStyle name="Comma 10 5 3 3" xfId="4272"/>
    <cellStyle name="Comma 10 6" xfId="725"/>
    <cellStyle name="Comma 10 6 2" xfId="726"/>
    <cellStyle name="Comma 10 6 2 2" xfId="4662"/>
    <cellStyle name="Comma 10 6 2 2 2" xfId="10927"/>
    <cellStyle name="Comma 10 6 2 3" xfId="3740"/>
    <cellStyle name="Comma 10 6 3" xfId="3048"/>
    <cellStyle name="Comma 10 6 3 2" xfId="10539"/>
    <cellStyle name="Comma 10 6 3 3" xfId="4273"/>
    <cellStyle name="Comma 10 7" xfId="727"/>
    <cellStyle name="Comma 10 7 2" xfId="4663"/>
    <cellStyle name="Comma 10 7 2 2" xfId="10928"/>
    <cellStyle name="Comma 10 7 3" xfId="3741"/>
    <cellStyle name="Comma 10 8" xfId="728"/>
    <cellStyle name="Comma 11" xfId="729"/>
    <cellStyle name="Comma 11 2" xfId="730"/>
    <cellStyle name="Comma 11 2 2" xfId="4664"/>
    <cellStyle name="Comma 11 2 2 2" xfId="10929"/>
    <cellStyle name="Comma 11 2 3" xfId="3742"/>
    <cellStyle name="Comma 11 3" xfId="3049"/>
    <cellStyle name="Comma 11 3 2" xfId="10540"/>
    <cellStyle name="Comma 11 3 3" xfId="4274"/>
    <cellStyle name="Comma 12" xfId="731"/>
    <cellStyle name="Comma 12 2" xfId="732"/>
    <cellStyle name="Comma 12 2 2" xfId="733"/>
    <cellStyle name="Comma 12 2 2 2" xfId="4665"/>
    <cellStyle name="Comma 12 2 2 2 2" xfId="10930"/>
    <cellStyle name="Comma 12 2 2 3" xfId="3743"/>
    <cellStyle name="Comma 12 2 3" xfId="3051"/>
    <cellStyle name="Comma 12 2 3 2" xfId="10542"/>
    <cellStyle name="Comma 12 2 3 3" xfId="4276"/>
    <cellStyle name="Comma 12 3" xfId="734"/>
    <cellStyle name="Comma 12 3 2" xfId="735"/>
    <cellStyle name="Comma 12 3 2 2" xfId="4666"/>
    <cellStyle name="Comma 12 3 2 2 2" xfId="10931"/>
    <cellStyle name="Comma 12 3 2 3" xfId="3744"/>
    <cellStyle name="Comma 12 3 3" xfId="3052"/>
    <cellStyle name="Comma 12 3 3 2" xfId="10543"/>
    <cellStyle name="Comma 12 3 3 3" xfId="4277"/>
    <cellStyle name="Comma 12 4" xfId="736"/>
    <cellStyle name="Comma 12 4 2" xfId="737"/>
    <cellStyle name="Comma 12 4 2 2" xfId="4667"/>
    <cellStyle name="Comma 12 4 2 2 2" xfId="10932"/>
    <cellStyle name="Comma 12 4 2 3" xfId="3745"/>
    <cellStyle name="Comma 12 4 3" xfId="3053"/>
    <cellStyle name="Comma 12 4 3 2" xfId="10544"/>
    <cellStyle name="Comma 12 4 3 3" xfId="4278"/>
    <cellStyle name="Comma 12 5" xfId="738"/>
    <cellStyle name="Comma 12 5 2" xfId="739"/>
    <cellStyle name="Comma 12 5 2 2" xfId="4668"/>
    <cellStyle name="Comma 12 5 2 2 2" xfId="10933"/>
    <cellStyle name="Comma 12 5 2 3" xfId="3746"/>
    <cellStyle name="Comma 12 5 3" xfId="3054"/>
    <cellStyle name="Comma 12 5 3 2" xfId="10545"/>
    <cellStyle name="Comma 12 5 3 3" xfId="4279"/>
    <cellStyle name="Comma 12 6" xfId="740"/>
    <cellStyle name="Comma 12 6 2" xfId="741"/>
    <cellStyle name="Comma 12 6 2 2" xfId="4669"/>
    <cellStyle name="Comma 12 6 2 2 2" xfId="10934"/>
    <cellStyle name="Comma 12 6 2 3" xfId="3747"/>
    <cellStyle name="Comma 12 6 3" xfId="3055"/>
    <cellStyle name="Comma 12 6 3 2" xfId="10546"/>
    <cellStyle name="Comma 12 6 3 3" xfId="4280"/>
    <cellStyle name="Comma 12 7" xfId="742"/>
    <cellStyle name="Comma 12 7 2" xfId="4670"/>
    <cellStyle name="Comma 12 7 2 2" xfId="10935"/>
    <cellStyle name="Comma 12 7 3" xfId="3748"/>
    <cellStyle name="Comma 12 8" xfId="3050"/>
    <cellStyle name="Comma 12 8 2" xfId="10541"/>
    <cellStyle name="Comma 12 8 3" xfId="4275"/>
    <cellStyle name="Comma 13" xfId="743"/>
    <cellStyle name="Comma 13 2" xfId="744"/>
    <cellStyle name="Comma 13 2 2" xfId="745"/>
    <cellStyle name="Comma 13 2 2 2" xfId="4671"/>
    <cellStyle name="Comma 13 2 2 2 2" xfId="10936"/>
    <cellStyle name="Comma 13 2 2 3" xfId="3749"/>
    <cellStyle name="Comma 13 2 3" xfId="3057"/>
    <cellStyle name="Comma 13 2 3 2" xfId="10548"/>
    <cellStyle name="Comma 13 2 3 3" xfId="4282"/>
    <cellStyle name="Comma 13 3" xfId="746"/>
    <cellStyle name="Comma 13 3 2" xfId="4672"/>
    <cellStyle name="Comma 13 3 2 2" xfId="10937"/>
    <cellStyle name="Comma 13 3 3" xfId="3750"/>
    <cellStyle name="Comma 13 4" xfId="3056"/>
    <cellStyle name="Comma 13 4 2" xfId="10547"/>
    <cellStyle name="Comma 13 4 3" xfId="4281"/>
    <cellStyle name="Comma 14" xfId="747"/>
    <cellStyle name="Comma 14 2" xfId="748"/>
    <cellStyle name="Comma 14 2 2" xfId="749"/>
    <cellStyle name="Comma 14 2 2 2" xfId="750"/>
    <cellStyle name="Comma 14 2 2 2 2" xfId="4673"/>
    <cellStyle name="Comma 14 2 2 2 2 2" xfId="10938"/>
    <cellStyle name="Comma 14 2 2 2 3" xfId="3751"/>
    <cellStyle name="Comma 14 2 2 3" xfId="3060"/>
    <cellStyle name="Comma 14 2 2 3 2" xfId="10551"/>
    <cellStyle name="Comma 14 2 2 3 3" xfId="4285"/>
    <cellStyle name="Comma 14 2 3" xfId="751"/>
    <cellStyle name="Comma 14 2 3 2" xfId="4674"/>
    <cellStyle name="Comma 14 2 3 2 2" xfId="10939"/>
    <cellStyle name="Comma 14 2 3 3" xfId="3752"/>
    <cellStyle name="Comma 14 2 4" xfId="3059"/>
    <cellStyle name="Comma 14 2 4 2" xfId="10550"/>
    <cellStyle name="Comma 14 2 4 3" xfId="4284"/>
    <cellStyle name="Comma 14 3" xfId="752"/>
    <cellStyle name="Comma 14 3 2" xfId="4675"/>
    <cellStyle name="Comma 14 3 2 2" xfId="10940"/>
    <cellStyle name="Comma 14 3 3" xfId="3753"/>
    <cellStyle name="Comma 14 4" xfId="3058"/>
    <cellStyle name="Comma 14 4 2" xfId="10549"/>
    <cellStyle name="Comma 14 4 3" xfId="4283"/>
    <cellStyle name="Comma 15" xfId="753"/>
    <cellStyle name="Comma 15 2" xfId="754"/>
    <cellStyle name="Comma 15 2 2" xfId="755"/>
    <cellStyle name="Comma 15 2 2 2" xfId="4676"/>
    <cellStyle name="Comma 15 2 2 2 2" xfId="10941"/>
    <cellStyle name="Comma 15 2 2 3" xfId="3754"/>
    <cellStyle name="Comma 15 2 3" xfId="3062"/>
    <cellStyle name="Comma 15 2 3 2" xfId="10553"/>
    <cellStyle name="Comma 15 2 3 3" xfId="4287"/>
    <cellStyle name="Comma 15 3" xfId="756"/>
    <cellStyle name="Comma 15 3 2" xfId="757"/>
    <cellStyle name="Comma 15 3 2 2" xfId="4677"/>
    <cellStyle name="Comma 15 3 2 2 2" xfId="10942"/>
    <cellStyle name="Comma 15 3 2 3" xfId="3755"/>
    <cellStyle name="Comma 15 3 3" xfId="3063"/>
    <cellStyle name="Comma 15 3 3 2" xfId="10554"/>
    <cellStyle name="Comma 15 3 3 3" xfId="4288"/>
    <cellStyle name="Comma 15 4" xfId="758"/>
    <cellStyle name="Comma 15 4 2" xfId="759"/>
    <cellStyle name="Comma 15 4 2 2" xfId="4678"/>
    <cellStyle name="Comma 15 4 2 2 2" xfId="10943"/>
    <cellStyle name="Comma 15 4 2 3" xfId="3756"/>
    <cellStyle name="Comma 15 4 3" xfId="3064"/>
    <cellStyle name="Comma 15 4 3 2" xfId="10555"/>
    <cellStyle name="Comma 15 4 3 3" xfId="4289"/>
    <cellStyle name="Comma 15 5" xfId="760"/>
    <cellStyle name="Comma 15 5 2" xfId="4679"/>
    <cellStyle name="Comma 15 5 2 2" xfId="10944"/>
    <cellStyle name="Comma 15 5 3" xfId="3757"/>
    <cellStyle name="Comma 15 6" xfId="3061"/>
    <cellStyle name="Comma 15 6 2" xfId="10552"/>
    <cellStyle name="Comma 15 6 3" xfId="4286"/>
    <cellStyle name="Comma 16" xfId="761"/>
    <cellStyle name="Comma 16 2" xfId="762"/>
    <cellStyle name="Comma 16 2 2" xfId="4680"/>
    <cellStyle name="Comma 16 2 2 2" xfId="10945"/>
    <cellStyle name="Comma 16 2 3" xfId="3758"/>
    <cellStyle name="Comma 16 3" xfId="3065"/>
    <cellStyle name="Comma 16 3 2" xfId="10556"/>
    <cellStyle name="Comma 16 3 3" xfId="4290"/>
    <cellStyle name="Comma 17" xfId="763"/>
    <cellStyle name="Comma 17 2" xfId="764"/>
    <cellStyle name="Comma 17 2 2" xfId="765"/>
    <cellStyle name="Comma 17 2 2 2" xfId="4681"/>
    <cellStyle name="Comma 17 2 2 2 2" xfId="10946"/>
    <cellStyle name="Comma 17 2 2 3" xfId="3759"/>
    <cellStyle name="Comma 17 2 3" xfId="3067"/>
    <cellStyle name="Comma 17 2 3 2" xfId="10558"/>
    <cellStyle name="Comma 17 2 3 3" xfId="4292"/>
    <cellStyle name="Comma 17 3" xfId="3066"/>
    <cellStyle name="Comma 17 3 2" xfId="10557"/>
    <cellStyle name="Comma 17 3 3" xfId="4291"/>
    <cellStyle name="Comma 18" xfId="766"/>
    <cellStyle name="Comma 18 2" xfId="767"/>
    <cellStyle name="Comma 18 2 2" xfId="768"/>
    <cellStyle name="Comma 18 2 2 2" xfId="4682"/>
    <cellStyle name="Comma 18 2 2 2 2" xfId="10947"/>
    <cellStyle name="Comma 18 2 2 3" xfId="3760"/>
    <cellStyle name="Comma 18 2 3" xfId="3069"/>
    <cellStyle name="Comma 18 2 3 2" xfId="10560"/>
    <cellStyle name="Comma 18 2 3 3" xfId="4294"/>
    <cellStyle name="Comma 18 3" xfId="769"/>
    <cellStyle name="Comma 18 3 2" xfId="4683"/>
    <cellStyle name="Comma 18 3 2 2" xfId="10948"/>
    <cellStyle name="Comma 18 3 3" xfId="3761"/>
    <cellStyle name="Comma 18 4" xfId="3068"/>
    <cellStyle name="Comma 18 4 2" xfId="10559"/>
    <cellStyle name="Comma 18 4 3" xfId="4293"/>
    <cellStyle name="Comma 19" xfId="770"/>
    <cellStyle name="Comma 19 2" xfId="771"/>
    <cellStyle name="Comma 19 2 2" xfId="3071"/>
    <cellStyle name="Comma 19 2 2 2" xfId="10562"/>
    <cellStyle name="Comma 19 2 2 3" xfId="4296"/>
    <cellStyle name="Comma 19 3" xfId="772"/>
    <cellStyle name="Comma 19 3 2" xfId="3072"/>
    <cellStyle name="Comma 19 3 2 2" xfId="10563"/>
    <cellStyle name="Comma 19 3 2 3" xfId="4297"/>
    <cellStyle name="Comma 19 4" xfId="773"/>
    <cellStyle name="Comma 19 4 2" xfId="3073"/>
    <cellStyle name="Comma 19 4 2 2" xfId="10564"/>
    <cellStyle name="Comma 19 4 2 3" xfId="4298"/>
    <cellStyle name="Comma 19 5" xfId="774"/>
    <cellStyle name="Comma 19 5 2" xfId="4684"/>
    <cellStyle name="Comma 19 5 2 2" xfId="10949"/>
    <cellStyle name="Comma 19 5 3" xfId="3762"/>
    <cellStyle name="Comma 19 6" xfId="3070"/>
    <cellStyle name="Comma 19 6 2" xfId="10561"/>
    <cellStyle name="Comma 19 6 3" xfId="4295"/>
    <cellStyle name="Comma 2" xfId="775"/>
    <cellStyle name="Comma 2 10" xfId="776"/>
    <cellStyle name="Comma 2 10 2" xfId="777"/>
    <cellStyle name="Comma 2 10 2 2" xfId="4685"/>
    <cellStyle name="Comma 2 10 2 2 2" xfId="10950"/>
    <cellStyle name="Comma 2 10 2 3" xfId="3763"/>
    <cellStyle name="Comma 2 10 3" xfId="3074"/>
    <cellStyle name="Comma 2 10 3 2" xfId="10565"/>
    <cellStyle name="Comma 2 10 3 3" xfId="4299"/>
    <cellStyle name="Comma 2 11" xfId="778"/>
    <cellStyle name="Comma 2 11 2" xfId="779"/>
    <cellStyle name="Comma 2 11 2 2" xfId="4686"/>
    <cellStyle name="Comma 2 11 2 2 2" xfId="10951"/>
    <cellStyle name="Comma 2 11 2 3" xfId="3764"/>
    <cellStyle name="Comma 2 11 3" xfId="3075"/>
    <cellStyle name="Comma 2 11 3 2" xfId="10566"/>
    <cellStyle name="Comma 2 11 3 3" xfId="4300"/>
    <cellStyle name="Comma 2 12" xfId="780"/>
    <cellStyle name="Comma 2 12 2" xfId="781"/>
    <cellStyle name="Comma 2 12 2 2" xfId="4687"/>
    <cellStyle name="Comma 2 12 2 2 2" xfId="10952"/>
    <cellStyle name="Comma 2 12 2 3" xfId="3765"/>
    <cellStyle name="Comma 2 12 3" xfId="3076"/>
    <cellStyle name="Comma 2 12 3 2" xfId="10567"/>
    <cellStyle name="Comma 2 12 3 3" xfId="4301"/>
    <cellStyle name="Comma 2 13" xfId="782"/>
    <cellStyle name="Comma 2 13 2" xfId="783"/>
    <cellStyle name="Comma 2 13 2 2" xfId="4688"/>
    <cellStyle name="Comma 2 13 2 2 2" xfId="10953"/>
    <cellStyle name="Comma 2 13 2 3" xfId="3766"/>
    <cellStyle name="Comma 2 13 3" xfId="3077"/>
    <cellStyle name="Comma 2 13 3 2" xfId="10568"/>
    <cellStyle name="Comma 2 13 3 3" xfId="4302"/>
    <cellStyle name="Comma 2 14" xfId="784"/>
    <cellStyle name="Comma 2 14 2" xfId="785"/>
    <cellStyle name="Comma 2 14 2 2" xfId="4689"/>
    <cellStyle name="Comma 2 14 2 2 2" xfId="10954"/>
    <cellStyle name="Comma 2 14 2 3" xfId="3767"/>
    <cellStyle name="Comma 2 14 3" xfId="3078"/>
    <cellStyle name="Comma 2 14 3 2" xfId="10569"/>
    <cellStyle name="Comma 2 14 3 3" xfId="4303"/>
    <cellStyle name="Comma 2 15" xfId="786"/>
    <cellStyle name="Comma 2 15 2" xfId="787"/>
    <cellStyle name="Comma 2 15 2 2" xfId="4690"/>
    <cellStyle name="Comma 2 15 2 2 2" xfId="10955"/>
    <cellStyle name="Comma 2 15 2 3" xfId="3768"/>
    <cellStyle name="Comma 2 15 3" xfId="3079"/>
    <cellStyle name="Comma 2 15 3 2" xfId="10570"/>
    <cellStyle name="Comma 2 15 3 3" xfId="4304"/>
    <cellStyle name="Comma 2 16" xfId="788"/>
    <cellStyle name="Comma 2 16 2" xfId="789"/>
    <cellStyle name="Comma 2 16 2 2" xfId="4691"/>
    <cellStyle name="Comma 2 16 2 2 2" xfId="10956"/>
    <cellStyle name="Comma 2 16 2 3" xfId="3769"/>
    <cellStyle name="Comma 2 16 3" xfId="3080"/>
    <cellStyle name="Comma 2 16 3 2" xfId="10571"/>
    <cellStyle name="Comma 2 16 3 3" xfId="4305"/>
    <cellStyle name="Comma 2 17" xfId="790"/>
    <cellStyle name="Comma 2 17 2" xfId="791"/>
    <cellStyle name="Comma 2 17 2 2" xfId="4692"/>
    <cellStyle name="Comma 2 17 2 2 2" xfId="10957"/>
    <cellStyle name="Comma 2 17 2 3" xfId="3770"/>
    <cellStyle name="Comma 2 17 3" xfId="3081"/>
    <cellStyle name="Comma 2 17 3 2" xfId="10572"/>
    <cellStyle name="Comma 2 17 3 3" xfId="4306"/>
    <cellStyle name="Comma 2 18" xfId="792"/>
    <cellStyle name="Comma 2 18 2" xfId="793"/>
    <cellStyle name="Comma 2 18 2 2" xfId="4693"/>
    <cellStyle name="Comma 2 18 2 2 2" xfId="10958"/>
    <cellStyle name="Comma 2 18 2 3" xfId="3771"/>
    <cellStyle name="Comma 2 18 3" xfId="3082"/>
    <cellStyle name="Comma 2 18 3 2" xfId="10573"/>
    <cellStyle name="Comma 2 18 3 3" xfId="4307"/>
    <cellStyle name="Comma 2 19" xfId="794"/>
    <cellStyle name="Comma 2 19 2" xfId="795"/>
    <cellStyle name="Comma 2 19 2 2" xfId="4694"/>
    <cellStyle name="Comma 2 19 2 2 2" xfId="10959"/>
    <cellStyle name="Comma 2 19 2 3" xfId="3772"/>
    <cellStyle name="Comma 2 19 3" xfId="3083"/>
    <cellStyle name="Comma 2 19 3 2" xfId="10574"/>
    <cellStyle name="Comma 2 19 3 3" xfId="4308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2 2 2" xfId="4697"/>
    <cellStyle name="Comma 2 2 2 2 2 2 2 2 2 2 2" xfId="10962"/>
    <cellStyle name="Comma 2 2 2 2 2 2 2 2 2 3" xfId="3775"/>
    <cellStyle name="Comma 2 2 2 2 2 2 2 2 3" xfId="3089"/>
    <cellStyle name="Comma 2 2 2 2 2 2 2 2 3 2" xfId="10580"/>
    <cellStyle name="Comma 2 2 2 2 2 2 2 2 3 3" xfId="4314"/>
    <cellStyle name="Comma 2 2 2 2 2 2 2 3" xfId="804"/>
    <cellStyle name="Comma 2 2 2 2 2 2 2 3 2" xfId="805"/>
    <cellStyle name="Comma 2 2 2 2 2 2 2 3 2 2" xfId="4698"/>
    <cellStyle name="Comma 2 2 2 2 2 2 2 3 2 2 2" xfId="10963"/>
    <cellStyle name="Comma 2 2 2 2 2 2 2 3 2 3" xfId="3776"/>
    <cellStyle name="Comma 2 2 2 2 2 2 2 3 3" xfId="3090"/>
    <cellStyle name="Comma 2 2 2 2 2 2 2 3 3 2" xfId="10581"/>
    <cellStyle name="Comma 2 2 2 2 2 2 2 3 3 3" xfId="4315"/>
    <cellStyle name="Comma 2 2 2 2 2 2 2 4" xfId="3088"/>
    <cellStyle name="Comma 2 2 2 2 2 2 2 4 2" xfId="10579"/>
    <cellStyle name="Comma 2 2 2 2 2 2 2 4 3" xfId="4313"/>
    <cellStyle name="Comma 2 2 2 2 2 2 2 5" xfId="4696"/>
    <cellStyle name="Comma 2 2 2 2 2 2 2 5 2" xfId="10961"/>
    <cellStyle name="Comma 2 2 2 2 2 2 2 6" xfId="3774"/>
    <cellStyle name="Comma 2 2 2 2 2 2 3" xfId="806"/>
    <cellStyle name="Comma 2 2 2 2 2 2 3 2" xfId="3091"/>
    <cellStyle name="Comma 2 2 2 2 2 2 3 2 2" xfId="10582"/>
    <cellStyle name="Comma 2 2 2 2 2 2 3 2 3" xfId="4316"/>
    <cellStyle name="Comma 2 2 2 2 2 2 3 3" xfId="4699"/>
    <cellStyle name="Comma 2 2 2 2 2 2 3 3 2" xfId="10964"/>
    <cellStyle name="Comma 2 2 2 2 2 2 3 4" xfId="3777"/>
    <cellStyle name="Comma 2 2 2 2 2 2 4" xfId="807"/>
    <cellStyle name="Comma 2 2 2 2 2 2 4 2" xfId="4700"/>
    <cellStyle name="Comma 2 2 2 2 2 2 4 2 2" xfId="10965"/>
    <cellStyle name="Comma 2 2 2 2 2 2 4 3" xfId="3778"/>
    <cellStyle name="Comma 2 2 2 2 2 2 5" xfId="3087"/>
    <cellStyle name="Comma 2 2 2 2 2 2 5 2" xfId="10578"/>
    <cellStyle name="Comma 2 2 2 2 2 2 5 3" xfId="4312"/>
    <cellStyle name="Comma 2 2 2 2 2 3" xfId="808"/>
    <cellStyle name="Comma 2 2 2 2 2 3 2" xfId="809"/>
    <cellStyle name="Comma 2 2 2 2 2 3 2 2" xfId="4701"/>
    <cellStyle name="Comma 2 2 2 2 2 3 2 2 2" xfId="10966"/>
    <cellStyle name="Comma 2 2 2 2 2 3 2 3" xfId="3779"/>
    <cellStyle name="Comma 2 2 2 2 2 3 3" xfId="3092"/>
    <cellStyle name="Comma 2 2 2 2 2 3 3 2" xfId="10583"/>
    <cellStyle name="Comma 2 2 2 2 2 3 3 3" xfId="4317"/>
    <cellStyle name="Comma 2 2 2 2 2 4" xfId="810"/>
    <cellStyle name="Comma 2 2 2 2 2 4 2" xfId="811"/>
    <cellStyle name="Comma 2 2 2 2 2 4 2 2" xfId="4702"/>
    <cellStyle name="Comma 2 2 2 2 2 4 2 2 2" xfId="10967"/>
    <cellStyle name="Comma 2 2 2 2 2 4 2 3" xfId="3780"/>
    <cellStyle name="Comma 2 2 2 2 2 4 3" xfId="3093"/>
    <cellStyle name="Comma 2 2 2 2 2 4 3 2" xfId="10584"/>
    <cellStyle name="Comma 2 2 2 2 2 4 3 3" xfId="4318"/>
    <cellStyle name="Comma 2 2 2 2 2 5" xfId="3086"/>
    <cellStyle name="Comma 2 2 2 2 2 5 2" xfId="10577"/>
    <cellStyle name="Comma 2 2 2 2 2 5 3" xfId="4311"/>
    <cellStyle name="Comma 2 2 2 2 2 6" xfId="4695"/>
    <cellStyle name="Comma 2 2 2 2 2 6 2" xfId="10960"/>
    <cellStyle name="Comma 2 2 2 2 2 7" xfId="3773"/>
    <cellStyle name="Comma 2 2 2 2 3" xfId="812"/>
    <cellStyle name="Comma 2 2 2 2 3 2" xfId="3094"/>
    <cellStyle name="Comma 2 2 2 2 3 2 2" xfId="10585"/>
    <cellStyle name="Comma 2 2 2 2 3 2 3" xfId="4319"/>
    <cellStyle name="Comma 2 2 2 2 3 3" xfId="4703"/>
    <cellStyle name="Comma 2 2 2 2 3 3 2" xfId="10968"/>
    <cellStyle name="Comma 2 2 2 2 3 4" xfId="3781"/>
    <cellStyle name="Comma 2 2 2 2 4" xfId="813"/>
    <cellStyle name="Comma 2 2 2 2 4 2" xfId="3095"/>
    <cellStyle name="Comma 2 2 2 2 4 2 2" xfId="10586"/>
    <cellStyle name="Comma 2 2 2 2 4 2 3" xfId="4320"/>
    <cellStyle name="Comma 2 2 2 2 4 3" xfId="4704"/>
    <cellStyle name="Comma 2 2 2 2 4 3 2" xfId="10969"/>
    <cellStyle name="Comma 2 2 2 2 4 4" xfId="3782"/>
    <cellStyle name="Comma 2 2 2 2 5" xfId="814"/>
    <cellStyle name="Comma 2 2 2 2 5 2" xfId="4705"/>
    <cellStyle name="Comma 2 2 2 2 5 2 2" xfId="10970"/>
    <cellStyle name="Comma 2 2 2 2 5 3" xfId="3783"/>
    <cellStyle name="Comma 2 2 2 2 6" xfId="3085"/>
    <cellStyle name="Comma 2 2 2 2 6 2" xfId="10576"/>
    <cellStyle name="Comma 2 2 2 2 6 3" xfId="4310"/>
    <cellStyle name="Comma 2 2 2 3" xfId="815"/>
    <cellStyle name="Comma 2 2 2 3 2" xfId="816"/>
    <cellStyle name="Comma 2 2 2 3 2 2" xfId="4706"/>
    <cellStyle name="Comma 2 2 2 3 2 2 2" xfId="10971"/>
    <cellStyle name="Comma 2 2 2 3 2 3" xfId="3784"/>
    <cellStyle name="Comma 2 2 2 3 3" xfId="3096"/>
    <cellStyle name="Comma 2 2 2 3 3 2" xfId="10587"/>
    <cellStyle name="Comma 2 2 2 3 3 3" xfId="4321"/>
    <cellStyle name="Comma 2 2 2 4" xfId="817"/>
    <cellStyle name="Comma 2 2 2 4 2" xfId="818"/>
    <cellStyle name="Comma 2 2 2 4 2 2" xfId="4707"/>
    <cellStyle name="Comma 2 2 2 4 2 2 2" xfId="10972"/>
    <cellStyle name="Comma 2 2 2 4 2 3" xfId="3785"/>
    <cellStyle name="Comma 2 2 2 4 3" xfId="3097"/>
    <cellStyle name="Comma 2 2 2 4 3 2" xfId="10588"/>
    <cellStyle name="Comma 2 2 2 4 3 3" xfId="4322"/>
    <cellStyle name="Comma 2 2 2 5" xfId="819"/>
    <cellStyle name="Comma 2 2 2 5 2" xfId="820"/>
    <cellStyle name="Comma 2 2 2 5 2 2" xfId="4708"/>
    <cellStyle name="Comma 2 2 2 5 2 2 2" xfId="10973"/>
    <cellStyle name="Comma 2 2 2 5 2 3" xfId="3786"/>
    <cellStyle name="Comma 2 2 2 5 3" xfId="3098"/>
    <cellStyle name="Comma 2 2 2 5 3 2" xfId="10589"/>
    <cellStyle name="Comma 2 2 2 5 3 3" xfId="4323"/>
    <cellStyle name="Comma 2 2 2 6" xfId="3084"/>
    <cellStyle name="Comma 2 2 2 6 2" xfId="10575"/>
    <cellStyle name="Comma 2 2 2 6 3" xfId="4309"/>
    <cellStyle name="Comma 2 2 3" xfId="821"/>
    <cellStyle name="Comma 2 2 3 2" xfId="822"/>
    <cellStyle name="Comma 2 2 3 2 2" xfId="4709"/>
    <cellStyle name="Comma 2 2 3 2 2 2" xfId="10974"/>
    <cellStyle name="Comma 2 2 3 2 3" xfId="3787"/>
    <cellStyle name="Comma 2 2 3 3" xfId="3099"/>
    <cellStyle name="Comma 2 2 3 3 2" xfId="10590"/>
    <cellStyle name="Comma 2 2 3 3 3" xfId="4324"/>
    <cellStyle name="Comma 2 2 4" xfId="823"/>
    <cellStyle name="Comma 2 2 4 2" xfId="3100"/>
    <cellStyle name="Comma 2 2 4 2 2" xfId="10591"/>
    <cellStyle name="Comma 2 2 4 2 3" xfId="4325"/>
    <cellStyle name="Comma 2 2 4 3" xfId="4710"/>
    <cellStyle name="Comma 2 2 4 3 2" xfId="10975"/>
    <cellStyle name="Comma 2 2 4 4" xfId="3788"/>
    <cellStyle name="Comma 2 2 5" xfId="824"/>
    <cellStyle name="Comma 2 2 5 2" xfId="3101"/>
    <cellStyle name="Comma 2 2 5 2 2" xfId="10592"/>
    <cellStyle name="Comma 2 2 5 2 3" xfId="4326"/>
    <cellStyle name="Comma 2 2 5 3" xfId="4711"/>
    <cellStyle name="Comma 2 2 5 3 2" xfId="10976"/>
    <cellStyle name="Comma 2 2 5 4" xfId="3789"/>
    <cellStyle name="Comma 2 2 6" xfId="825"/>
    <cellStyle name="Comma 2 2 6 2" xfId="3102"/>
    <cellStyle name="Comma 2 2 6 2 2" xfId="10593"/>
    <cellStyle name="Comma 2 2 6 2 3" xfId="4327"/>
    <cellStyle name="Comma 2 2 7" xfId="826"/>
    <cellStyle name="Comma 2 20" xfId="827"/>
    <cellStyle name="Comma 2 20 2" xfId="828"/>
    <cellStyle name="Comma 2 20 2 2" xfId="4712"/>
    <cellStyle name="Comma 2 20 2 2 2" xfId="10977"/>
    <cellStyle name="Comma 2 20 2 3" xfId="3790"/>
    <cellStyle name="Comma 2 20 3" xfId="3103"/>
    <cellStyle name="Comma 2 20 3 2" xfId="10594"/>
    <cellStyle name="Comma 2 20 3 3" xfId="4328"/>
    <cellStyle name="Comma 2 21" xfId="829"/>
    <cellStyle name="Comma 2 21 2" xfId="830"/>
    <cellStyle name="Comma 2 21 2 2" xfId="4713"/>
    <cellStyle name="Comma 2 21 2 2 2" xfId="10978"/>
    <cellStyle name="Comma 2 21 2 3" xfId="3791"/>
    <cellStyle name="Comma 2 21 3" xfId="3104"/>
    <cellStyle name="Comma 2 21 3 2" xfId="10595"/>
    <cellStyle name="Comma 2 21 3 3" xfId="4329"/>
    <cellStyle name="Comma 2 22" xfId="831"/>
    <cellStyle name="Comma 2 22 2" xfId="832"/>
    <cellStyle name="Comma 2 22 2 2" xfId="4714"/>
    <cellStyle name="Comma 2 22 2 2 2" xfId="10979"/>
    <cellStyle name="Comma 2 22 2 3" xfId="3792"/>
    <cellStyle name="Comma 2 22 3" xfId="3105"/>
    <cellStyle name="Comma 2 22 3 2" xfId="10596"/>
    <cellStyle name="Comma 2 22 3 3" xfId="4330"/>
    <cellStyle name="Comma 2 23" xfId="833"/>
    <cellStyle name="Comma 2 23 2" xfId="834"/>
    <cellStyle name="Comma 2 23 2 2" xfId="4715"/>
    <cellStyle name="Comma 2 23 2 2 2" xfId="10980"/>
    <cellStyle name="Comma 2 23 2 3" xfId="3793"/>
    <cellStyle name="Comma 2 23 3" xfId="3106"/>
    <cellStyle name="Comma 2 23 3 2" xfId="10597"/>
    <cellStyle name="Comma 2 23 3 3" xfId="4331"/>
    <cellStyle name="Comma 2 24" xfId="835"/>
    <cellStyle name="Comma 2 24 2" xfId="836"/>
    <cellStyle name="Comma 2 24 2 2" xfId="4716"/>
    <cellStyle name="Comma 2 24 2 2 2" xfId="10981"/>
    <cellStyle name="Comma 2 24 2 3" xfId="3794"/>
    <cellStyle name="Comma 2 24 3" xfId="3107"/>
    <cellStyle name="Comma 2 24 3 2" xfId="10598"/>
    <cellStyle name="Comma 2 24 3 3" xfId="4332"/>
    <cellStyle name="Comma 2 25" xfId="837"/>
    <cellStyle name="Comma 2 25 2" xfId="838"/>
    <cellStyle name="Comma 2 25 2 2" xfId="4717"/>
    <cellStyle name="Comma 2 25 2 2 2" xfId="10982"/>
    <cellStyle name="Comma 2 25 2 3" xfId="3795"/>
    <cellStyle name="Comma 2 25 3" xfId="3108"/>
    <cellStyle name="Comma 2 25 3 2" xfId="10599"/>
    <cellStyle name="Comma 2 25 3 3" xfId="4333"/>
    <cellStyle name="Comma 2 26" xfId="839"/>
    <cellStyle name="Comma 2 26 2" xfId="840"/>
    <cellStyle name="Comma 2 26 2 2" xfId="4718"/>
    <cellStyle name="Comma 2 26 2 2 2" xfId="10983"/>
    <cellStyle name="Comma 2 26 2 3" xfId="3796"/>
    <cellStyle name="Comma 2 26 3" xfId="3109"/>
    <cellStyle name="Comma 2 26 3 2" xfId="10600"/>
    <cellStyle name="Comma 2 26 3 3" xfId="4334"/>
    <cellStyle name="Comma 2 27" xfId="841"/>
    <cellStyle name="Comma 2 27 2" xfId="842"/>
    <cellStyle name="Comma 2 27 2 2" xfId="4719"/>
    <cellStyle name="Comma 2 27 2 2 2" xfId="10984"/>
    <cellStyle name="Comma 2 27 2 3" xfId="3797"/>
    <cellStyle name="Comma 2 27 3" xfId="3110"/>
    <cellStyle name="Comma 2 27 3 2" xfId="10601"/>
    <cellStyle name="Comma 2 27 3 3" xfId="4335"/>
    <cellStyle name="Comma 2 28" xfId="843"/>
    <cellStyle name="Comma 2 28 2" xfId="844"/>
    <cellStyle name="Comma 2 28 2 2" xfId="4720"/>
    <cellStyle name="Comma 2 28 2 2 2" xfId="10985"/>
    <cellStyle name="Comma 2 28 2 3" xfId="3798"/>
    <cellStyle name="Comma 2 28 3" xfId="3111"/>
    <cellStyle name="Comma 2 28 3 2" xfId="10602"/>
    <cellStyle name="Comma 2 28 3 3" xfId="4336"/>
    <cellStyle name="Comma 2 29" xfId="845"/>
    <cellStyle name="Comma 2 29 2" xfId="846"/>
    <cellStyle name="Comma 2 29 2 2" xfId="4721"/>
    <cellStyle name="Comma 2 29 2 2 2" xfId="10986"/>
    <cellStyle name="Comma 2 29 2 3" xfId="3799"/>
    <cellStyle name="Comma 2 29 3" xfId="3112"/>
    <cellStyle name="Comma 2 29 3 2" xfId="10603"/>
    <cellStyle name="Comma 2 29 3 3" xfId="4337"/>
    <cellStyle name="Comma 2 3" xfId="847"/>
    <cellStyle name="Comma 2 3 2" xfId="848"/>
    <cellStyle name="Comma 2 3 2 2" xfId="4722"/>
    <cellStyle name="Comma 2 3 2 2 2" xfId="10987"/>
    <cellStyle name="Comma 2 3 2 3" xfId="3800"/>
    <cellStyle name="Comma 2 3 3" xfId="3113"/>
    <cellStyle name="Comma 2 3 3 2" xfId="10604"/>
    <cellStyle name="Comma 2 3 3 3" xfId="4338"/>
    <cellStyle name="Comma 2 30" xfId="849"/>
    <cellStyle name="Comma 2 30 2" xfId="850"/>
    <cellStyle name="Comma 2 30 2 2" xfId="4723"/>
    <cellStyle name="Comma 2 30 2 2 2" xfId="10988"/>
    <cellStyle name="Comma 2 30 2 3" xfId="3801"/>
    <cellStyle name="Comma 2 30 3" xfId="3114"/>
    <cellStyle name="Comma 2 30 3 2" xfId="10605"/>
    <cellStyle name="Comma 2 30 3 3" xfId="4339"/>
    <cellStyle name="Comma 2 31" xfId="851"/>
    <cellStyle name="Comma 2 31 2" xfId="852"/>
    <cellStyle name="Comma 2 31 2 2" xfId="4724"/>
    <cellStyle name="Comma 2 31 2 2 2" xfId="10989"/>
    <cellStyle name="Comma 2 31 2 3" xfId="3802"/>
    <cellStyle name="Comma 2 31 3" xfId="3115"/>
    <cellStyle name="Comma 2 31 3 2" xfId="10606"/>
    <cellStyle name="Comma 2 31 3 3" xfId="4340"/>
    <cellStyle name="Comma 2 32" xfId="853"/>
    <cellStyle name="Comma 2 32 2" xfId="854"/>
    <cellStyle name="Comma 2 32 2 2" xfId="4725"/>
    <cellStyle name="Comma 2 32 2 2 2" xfId="10990"/>
    <cellStyle name="Comma 2 32 2 3" xfId="3803"/>
    <cellStyle name="Comma 2 32 3" xfId="3116"/>
    <cellStyle name="Comma 2 32 3 2" xfId="10607"/>
    <cellStyle name="Comma 2 32 3 3" xfId="4341"/>
    <cellStyle name="Comma 2 33" xfId="855"/>
    <cellStyle name="Comma 2 33 2" xfId="856"/>
    <cellStyle name="Comma 2 33 2 2" xfId="4726"/>
    <cellStyle name="Comma 2 33 2 2 2" xfId="10991"/>
    <cellStyle name="Comma 2 33 2 3" xfId="3804"/>
    <cellStyle name="Comma 2 33 3" xfId="3117"/>
    <cellStyle name="Comma 2 33 3 2" xfId="10608"/>
    <cellStyle name="Comma 2 33 3 3" xfId="4342"/>
    <cellStyle name="Comma 2 34" xfId="857"/>
    <cellStyle name="Comma 2 34 2" xfId="858"/>
    <cellStyle name="Comma 2 34 2 2" xfId="4727"/>
    <cellStyle name="Comma 2 34 2 2 2" xfId="10992"/>
    <cellStyle name="Comma 2 34 2 3" xfId="3805"/>
    <cellStyle name="Comma 2 34 3" xfId="3118"/>
    <cellStyle name="Comma 2 34 3 2" xfId="10609"/>
    <cellStyle name="Comma 2 34 3 3" xfId="4343"/>
    <cellStyle name="Comma 2 35" xfId="859"/>
    <cellStyle name="Comma 2 35 2" xfId="860"/>
    <cellStyle name="Comma 2 35 2 2" xfId="4728"/>
    <cellStyle name="Comma 2 35 2 2 2" xfId="10993"/>
    <cellStyle name="Comma 2 35 2 3" xfId="3806"/>
    <cellStyle name="Comma 2 35 3" xfId="3119"/>
    <cellStyle name="Comma 2 35 3 2" xfId="10610"/>
    <cellStyle name="Comma 2 35 3 3" xfId="4344"/>
    <cellStyle name="Comma 2 36" xfId="861"/>
    <cellStyle name="Comma 2 36 2" xfId="862"/>
    <cellStyle name="Comma 2 36 2 2" xfId="4729"/>
    <cellStyle name="Comma 2 36 2 2 2" xfId="10994"/>
    <cellStyle name="Comma 2 36 2 3" xfId="3807"/>
    <cellStyle name="Comma 2 36 3" xfId="3120"/>
    <cellStyle name="Comma 2 36 3 2" xfId="10611"/>
    <cellStyle name="Comma 2 36 3 3" xfId="4345"/>
    <cellStyle name="Comma 2 37" xfId="863"/>
    <cellStyle name="Comma 2 37 2" xfId="864"/>
    <cellStyle name="Comma 2 37 2 2" xfId="4730"/>
    <cellStyle name="Comma 2 37 2 2 2" xfId="10995"/>
    <cellStyle name="Comma 2 37 2 3" xfId="3808"/>
    <cellStyle name="Comma 2 37 3" xfId="3121"/>
    <cellStyle name="Comma 2 37 3 2" xfId="10612"/>
    <cellStyle name="Comma 2 37 3 3" xfId="4346"/>
    <cellStyle name="Comma 2 38" xfId="865"/>
    <cellStyle name="Comma 2 38 2" xfId="866"/>
    <cellStyle name="Comma 2 38 2 2" xfId="4731"/>
    <cellStyle name="Comma 2 38 2 2 2" xfId="10996"/>
    <cellStyle name="Comma 2 38 2 3" xfId="3809"/>
    <cellStyle name="Comma 2 38 3" xfId="3122"/>
    <cellStyle name="Comma 2 38 3 2" xfId="10613"/>
    <cellStyle name="Comma 2 38 3 3" xfId="4347"/>
    <cellStyle name="Comma 2 39" xfId="867"/>
    <cellStyle name="Comma 2 39 2" xfId="868"/>
    <cellStyle name="Comma 2 39 2 2" xfId="4732"/>
    <cellStyle name="Comma 2 39 2 2 2" xfId="10997"/>
    <cellStyle name="Comma 2 39 2 3" xfId="3810"/>
    <cellStyle name="Comma 2 39 3" xfId="3123"/>
    <cellStyle name="Comma 2 39 3 2" xfId="10614"/>
    <cellStyle name="Comma 2 39 3 3" xfId="4348"/>
    <cellStyle name="Comma 2 4" xfId="869"/>
    <cellStyle name="Comma 2 4 2" xfId="870"/>
    <cellStyle name="Comma 2 4 2 2" xfId="4733"/>
    <cellStyle name="Comma 2 4 2 2 2" xfId="10998"/>
    <cellStyle name="Comma 2 4 2 3" xfId="3811"/>
    <cellStyle name="Comma 2 4 3" xfId="871"/>
    <cellStyle name="Comma 2 4 3 2" xfId="4734"/>
    <cellStyle name="Comma 2 4 3 2 2" xfId="10999"/>
    <cellStyle name="Comma 2 4 3 3" xfId="3812"/>
    <cellStyle name="Comma 2 4 4" xfId="872"/>
    <cellStyle name="Comma 2 40" xfId="873"/>
    <cellStyle name="Comma 2 40 2" xfId="874"/>
    <cellStyle name="Comma 2 40 2 2" xfId="4735"/>
    <cellStyle name="Comma 2 40 2 2 2" xfId="11000"/>
    <cellStyle name="Comma 2 40 2 3" xfId="3813"/>
    <cellStyle name="Comma 2 40 3" xfId="3124"/>
    <cellStyle name="Comma 2 40 3 2" xfId="10615"/>
    <cellStyle name="Comma 2 40 3 3" xfId="4349"/>
    <cellStyle name="Comma 2 41" xfId="875"/>
    <cellStyle name="Comma 2 41 2" xfId="876"/>
    <cellStyle name="Comma 2 41 2 2" xfId="4736"/>
    <cellStyle name="Comma 2 41 2 2 2" xfId="11001"/>
    <cellStyle name="Comma 2 41 2 3" xfId="3814"/>
    <cellStyle name="Comma 2 41 3" xfId="3125"/>
    <cellStyle name="Comma 2 41 3 2" xfId="10616"/>
    <cellStyle name="Comma 2 41 3 3" xfId="4350"/>
    <cellStyle name="Comma 2 42" xfId="877"/>
    <cellStyle name="Comma 2 42 2" xfId="878"/>
    <cellStyle name="Comma 2 42 2 2" xfId="4737"/>
    <cellStyle name="Comma 2 42 2 2 2" xfId="11002"/>
    <cellStyle name="Comma 2 42 2 3" xfId="3815"/>
    <cellStyle name="Comma 2 42 3" xfId="3126"/>
    <cellStyle name="Comma 2 42 3 2" xfId="10617"/>
    <cellStyle name="Comma 2 42 3 3" xfId="4351"/>
    <cellStyle name="Comma 2 43" xfId="879"/>
    <cellStyle name="Comma 2 43 2" xfId="880"/>
    <cellStyle name="Comma 2 43 2 2" xfId="4738"/>
    <cellStyle name="Comma 2 43 2 2 2" xfId="11003"/>
    <cellStyle name="Comma 2 43 2 3" xfId="3816"/>
    <cellStyle name="Comma 2 43 3" xfId="3127"/>
    <cellStyle name="Comma 2 43 3 2" xfId="10618"/>
    <cellStyle name="Comma 2 43 3 3" xfId="4352"/>
    <cellStyle name="Comma 2 44" xfId="881"/>
    <cellStyle name="Comma 2 44 2" xfId="882"/>
    <cellStyle name="Comma 2 44 2 2" xfId="4739"/>
    <cellStyle name="Comma 2 44 2 2 2" xfId="11004"/>
    <cellStyle name="Comma 2 44 2 3" xfId="3817"/>
    <cellStyle name="Comma 2 44 3" xfId="3128"/>
    <cellStyle name="Comma 2 44 3 2" xfId="10619"/>
    <cellStyle name="Comma 2 44 3 3" xfId="4353"/>
    <cellStyle name="Comma 2 45" xfId="883"/>
    <cellStyle name="Comma 2 45 2" xfId="884"/>
    <cellStyle name="Comma 2 45 2 2" xfId="4740"/>
    <cellStyle name="Comma 2 45 2 2 2" xfId="11005"/>
    <cellStyle name="Comma 2 45 2 3" xfId="3818"/>
    <cellStyle name="Comma 2 45 3" xfId="3129"/>
    <cellStyle name="Comma 2 45 3 2" xfId="10620"/>
    <cellStyle name="Comma 2 45 3 3" xfId="4354"/>
    <cellStyle name="Comma 2 46" xfId="885"/>
    <cellStyle name="Comma 2 46 2" xfId="886"/>
    <cellStyle name="Comma 2 46 2 2" xfId="4741"/>
    <cellStyle name="Comma 2 46 2 2 2" xfId="11006"/>
    <cellStyle name="Comma 2 46 2 3" xfId="3819"/>
    <cellStyle name="Comma 2 46 3" xfId="3130"/>
    <cellStyle name="Comma 2 46 3 2" xfId="10621"/>
    <cellStyle name="Comma 2 46 3 3" xfId="4355"/>
    <cellStyle name="Comma 2 47" xfId="887"/>
    <cellStyle name="Comma 2 47 2" xfId="888"/>
    <cellStyle name="Comma 2 47 2 2" xfId="4742"/>
    <cellStyle name="Comma 2 47 2 2 2" xfId="11007"/>
    <cellStyle name="Comma 2 47 2 3" xfId="3820"/>
    <cellStyle name="Comma 2 47 3" xfId="3131"/>
    <cellStyle name="Comma 2 47 3 2" xfId="10622"/>
    <cellStyle name="Comma 2 47 3 3" xfId="4356"/>
    <cellStyle name="Comma 2 48" xfId="889"/>
    <cellStyle name="Comma 2 48 2" xfId="890"/>
    <cellStyle name="Comma 2 48 2 2" xfId="4743"/>
    <cellStyle name="Comma 2 48 2 2 2" xfId="11008"/>
    <cellStyle name="Comma 2 48 2 3" xfId="3821"/>
    <cellStyle name="Comma 2 48 3" xfId="3132"/>
    <cellStyle name="Comma 2 48 3 2" xfId="10623"/>
    <cellStyle name="Comma 2 48 3 3" xfId="4357"/>
    <cellStyle name="Comma 2 49" xfId="891"/>
    <cellStyle name="Comma 2 49 2" xfId="892"/>
    <cellStyle name="Comma 2 49 2 2" xfId="4744"/>
    <cellStyle name="Comma 2 49 2 2 2" xfId="11009"/>
    <cellStyle name="Comma 2 49 2 3" xfId="3822"/>
    <cellStyle name="Comma 2 49 3" xfId="3133"/>
    <cellStyle name="Comma 2 49 3 2" xfId="10624"/>
    <cellStyle name="Comma 2 49 3 3" xfId="4358"/>
    <cellStyle name="Comma 2 5" xfId="893"/>
    <cellStyle name="Comma 2 5 2" xfId="894"/>
    <cellStyle name="Comma 2 5 2 2" xfId="4745"/>
    <cellStyle name="Comma 2 5 2 2 2" xfId="11010"/>
    <cellStyle name="Comma 2 5 2 3" xfId="3823"/>
    <cellStyle name="Comma 2 5 3" xfId="3134"/>
    <cellStyle name="Comma 2 5 3 2" xfId="10625"/>
    <cellStyle name="Comma 2 5 3 3" xfId="4359"/>
    <cellStyle name="Comma 2 50" xfId="895"/>
    <cellStyle name="Comma 2 50 2" xfId="896"/>
    <cellStyle name="Comma 2 50 2 2" xfId="4746"/>
    <cellStyle name="Comma 2 50 2 2 2" xfId="11011"/>
    <cellStyle name="Comma 2 50 2 3" xfId="3824"/>
    <cellStyle name="Comma 2 50 3" xfId="3135"/>
    <cellStyle name="Comma 2 50 3 2" xfId="10626"/>
    <cellStyle name="Comma 2 50 3 3" xfId="4360"/>
    <cellStyle name="Comma 2 51" xfId="897"/>
    <cellStyle name="Comma 2 51 2" xfId="898"/>
    <cellStyle name="Comma 2 51 2 2" xfId="4747"/>
    <cellStyle name="Comma 2 51 2 2 2" xfId="11012"/>
    <cellStyle name="Comma 2 51 2 3" xfId="3825"/>
    <cellStyle name="Comma 2 51 3" xfId="3136"/>
    <cellStyle name="Comma 2 51 3 2" xfId="10627"/>
    <cellStyle name="Comma 2 51 3 3" xfId="4361"/>
    <cellStyle name="Comma 2 52" xfId="899"/>
    <cellStyle name="Comma 2 52 2" xfId="900"/>
    <cellStyle name="Comma 2 52 2 2" xfId="4748"/>
    <cellStyle name="Comma 2 52 2 2 2" xfId="11013"/>
    <cellStyle name="Comma 2 52 2 3" xfId="3826"/>
    <cellStyle name="Comma 2 52 3" xfId="3137"/>
    <cellStyle name="Comma 2 52 3 2" xfId="10628"/>
    <cellStyle name="Comma 2 52 3 3" xfId="4362"/>
    <cellStyle name="Comma 2 53" xfId="901"/>
    <cellStyle name="Comma 2 53 2" xfId="902"/>
    <cellStyle name="Comma 2 53 2 2" xfId="4749"/>
    <cellStyle name="Comma 2 53 2 2 2" xfId="11014"/>
    <cellStyle name="Comma 2 53 2 3" xfId="3827"/>
    <cellStyle name="Comma 2 53 3" xfId="3138"/>
    <cellStyle name="Comma 2 53 3 2" xfId="10629"/>
    <cellStyle name="Comma 2 53 3 3" xfId="4363"/>
    <cellStyle name="Comma 2 54" xfId="903"/>
    <cellStyle name="Comma 2 54 2" xfId="904"/>
    <cellStyle name="Comma 2 54 2 2" xfId="4750"/>
    <cellStyle name="Comma 2 54 2 2 2" xfId="11015"/>
    <cellStyle name="Comma 2 54 2 3" xfId="3828"/>
    <cellStyle name="Comma 2 54 3" xfId="3139"/>
    <cellStyle name="Comma 2 54 3 2" xfId="10630"/>
    <cellStyle name="Comma 2 54 3 3" xfId="4364"/>
    <cellStyle name="Comma 2 55" xfId="905"/>
    <cellStyle name="Comma 2 55 2" xfId="906"/>
    <cellStyle name="Comma 2 55 2 2" xfId="4751"/>
    <cellStyle name="Comma 2 55 2 2 2" xfId="11016"/>
    <cellStyle name="Comma 2 55 2 3" xfId="3829"/>
    <cellStyle name="Comma 2 55 3" xfId="3140"/>
    <cellStyle name="Comma 2 55 3 2" xfId="10631"/>
    <cellStyle name="Comma 2 55 3 3" xfId="4365"/>
    <cellStyle name="Comma 2 56" xfId="907"/>
    <cellStyle name="Comma 2 56 2" xfId="908"/>
    <cellStyle name="Comma 2 56 2 2" xfId="4752"/>
    <cellStyle name="Comma 2 56 2 2 2" xfId="11017"/>
    <cellStyle name="Comma 2 56 2 3" xfId="3830"/>
    <cellStyle name="Comma 2 56 3" xfId="3141"/>
    <cellStyle name="Comma 2 56 3 2" xfId="10632"/>
    <cellStyle name="Comma 2 56 3 3" xfId="4366"/>
    <cellStyle name="Comma 2 57" xfId="909"/>
    <cellStyle name="Comma 2 57 2" xfId="910"/>
    <cellStyle name="Comma 2 57 2 2" xfId="4753"/>
    <cellStyle name="Comma 2 57 2 2 2" xfId="11018"/>
    <cellStyle name="Comma 2 57 2 3" xfId="3831"/>
    <cellStyle name="Comma 2 57 3" xfId="3142"/>
    <cellStyle name="Comma 2 57 3 2" xfId="10633"/>
    <cellStyle name="Comma 2 57 3 3" xfId="4367"/>
    <cellStyle name="Comma 2 58" xfId="911"/>
    <cellStyle name="Comma 2 58 2" xfId="912"/>
    <cellStyle name="Comma 2 58 2 2" xfId="913"/>
    <cellStyle name="Comma 2 58 2 2 2" xfId="4754"/>
    <cellStyle name="Comma 2 58 2 2 2 2" xfId="11019"/>
    <cellStyle name="Comma 2 58 2 2 3" xfId="3832"/>
    <cellStyle name="Comma 2 58 2 3" xfId="3144"/>
    <cellStyle name="Comma 2 58 2 3 2" xfId="10635"/>
    <cellStyle name="Comma 2 58 2 3 3" xfId="4369"/>
    <cellStyle name="Comma 2 58 3" xfId="914"/>
    <cellStyle name="Comma 2 58 3 2" xfId="915"/>
    <cellStyle name="Comma 2 58 3 2 2" xfId="4755"/>
    <cellStyle name="Comma 2 58 3 2 2 2" xfId="11020"/>
    <cellStyle name="Comma 2 58 3 2 3" xfId="3833"/>
    <cellStyle name="Comma 2 58 3 3" xfId="3145"/>
    <cellStyle name="Comma 2 58 3 3 2" xfId="10636"/>
    <cellStyle name="Comma 2 58 3 3 3" xfId="4370"/>
    <cellStyle name="Comma 2 58 4" xfId="916"/>
    <cellStyle name="Comma 2 58 4 2" xfId="917"/>
    <cellStyle name="Comma 2 58 4 2 2" xfId="4756"/>
    <cellStyle name="Comma 2 58 4 2 2 2" xfId="11021"/>
    <cellStyle name="Comma 2 58 4 2 3" xfId="3834"/>
    <cellStyle name="Comma 2 58 4 3" xfId="3146"/>
    <cellStyle name="Comma 2 58 4 3 2" xfId="10637"/>
    <cellStyle name="Comma 2 58 4 3 3" xfId="4371"/>
    <cellStyle name="Comma 2 58 5" xfId="918"/>
    <cellStyle name="Comma 2 58 5 2" xfId="4757"/>
    <cellStyle name="Comma 2 58 5 2 2" xfId="11022"/>
    <cellStyle name="Comma 2 58 5 3" xfId="3835"/>
    <cellStyle name="Comma 2 58 6" xfId="3143"/>
    <cellStyle name="Comma 2 58 6 2" xfId="10634"/>
    <cellStyle name="Comma 2 58 6 3" xfId="4368"/>
    <cellStyle name="Comma 2 59" xfId="919"/>
    <cellStyle name="Comma 2 59 2" xfId="920"/>
    <cellStyle name="Comma 2 59 2 2" xfId="4758"/>
    <cellStyle name="Comma 2 59 2 2 2" xfId="11023"/>
    <cellStyle name="Comma 2 59 2 3" xfId="3836"/>
    <cellStyle name="Comma 2 59 3" xfId="3147"/>
    <cellStyle name="Comma 2 59 3 2" xfId="10638"/>
    <cellStyle name="Comma 2 59 3 3" xfId="4372"/>
    <cellStyle name="Comma 2 6" xfId="921"/>
    <cellStyle name="Comma 2 6 2" xfId="922"/>
    <cellStyle name="Comma 2 60" xfId="923"/>
    <cellStyle name="Comma 2 60 2" xfId="924"/>
    <cellStyle name="Comma 2 60 2 2" xfId="4759"/>
    <cellStyle name="Comma 2 60 2 2 2" xfId="11024"/>
    <cellStyle name="Comma 2 60 2 3" xfId="3837"/>
    <cellStyle name="Comma 2 60 3" xfId="3148"/>
    <cellStyle name="Comma 2 60 3 2" xfId="10639"/>
    <cellStyle name="Comma 2 60 3 3" xfId="4373"/>
    <cellStyle name="Comma 2 61" xfId="2692"/>
    <cellStyle name="Comma 2 61 2" xfId="10419"/>
    <cellStyle name="Comma 2 61 3" xfId="4153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8 2 2" xfId="4760"/>
    <cellStyle name="Comma 2 8 2 2 2" xfId="11025"/>
    <cellStyle name="Comma 2 8 2 3" xfId="3838"/>
    <cellStyle name="Comma 2 8 3" xfId="3149"/>
    <cellStyle name="Comma 2 8 3 2" xfId="10640"/>
    <cellStyle name="Comma 2 8 3 3" xfId="4374"/>
    <cellStyle name="Comma 2 9" xfId="948"/>
    <cellStyle name="Comma 2 9 2" xfId="949"/>
    <cellStyle name="Comma 2 9 2 2" xfId="4761"/>
    <cellStyle name="Comma 2 9 2 2 2" xfId="11026"/>
    <cellStyle name="Comma 2 9 2 3" xfId="3839"/>
    <cellStyle name="Comma 2 9 3" xfId="3150"/>
    <cellStyle name="Comma 2 9 3 2" xfId="10641"/>
    <cellStyle name="Comma 2 9 3 3" xfId="4375"/>
    <cellStyle name="Comma 20" xfId="950"/>
    <cellStyle name="Comma 20 2" xfId="951"/>
    <cellStyle name="Comma 20 2 2" xfId="952"/>
    <cellStyle name="Comma 20 2 2 2" xfId="4762"/>
    <cellStyle name="Comma 20 2 2 2 2" xfId="11027"/>
    <cellStyle name="Comma 20 2 2 3" xfId="3840"/>
    <cellStyle name="Comma 20 2 3" xfId="3152"/>
    <cellStyle name="Comma 20 2 3 2" xfId="10643"/>
    <cellStyle name="Comma 20 2 3 3" xfId="4377"/>
    <cellStyle name="Comma 20 3" xfId="953"/>
    <cellStyle name="Comma 20 3 2" xfId="4763"/>
    <cellStyle name="Comma 20 3 2 2" xfId="11028"/>
    <cellStyle name="Comma 20 3 3" xfId="3841"/>
    <cellStyle name="Comma 20 4" xfId="3151"/>
    <cellStyle name="Comma 20 4 2" xfId="10642"/>
    <cellStyle name="Comma 20 4 3" xfId="4376"/>
    <cellStyle name="Comma 21" xfId="954"/>
    <cellStyle name="Comma 21 2" xfId="955"/>
    <cellStyle name="Comma 21 2 2" xfId="956"/>
    <cellStyle name="Comma 21 2 2 2" xfId="4764"/>
    <cellStyle name="Comma 21 2 2 2 2" xfId="11029"/>
    <cellStyle name="Comma 21 2 2 3" xfId="3842"/>
    <cellStyle name="Comma 21 2 3" xfId="3154"/>
    <cellStyle name="Comma 21 2 3 2" xfId="10645"/>
    <cellStyle name="Comma 21 2 3 3" xfId="4379"/>
    <cellStyle name="Comma 21 3" xfId="957"/>
    <cellStyle name="Comma 21 3 2" xfId="4765"/>
    <cellStyle name="Comma 21 3 2 2" xfId="11030"/>
    <cellStyle name="Comma 21 3 3" xfId="3843"/>
    <cellStyle name="Comma 21 4" xfId="3153"/>
    <cellStyle name="Comma 21 4 2" xfId="10644"/>
    <cellStyle name="Comma 21 4 3" xfId="4378"/>
    <cellStyle name="Comma 22" xfId="958"/>
    <cellStyle name="Comma 22 2" xfId="959"/>
    <cellStyle name="Comma 22 2 2" xfId="960"/>
    <cellStyle name="Comma 22 2 2 2" xfId="4766"/>
    <cellStyle name="Comma 22 2 2 2 2" xfId="11031"/>
    <cellStyle name="Comma 22 2 2 3" xfId="3844"/>
    <cellStyle name="Comma 22 2 3" xfId="3156"/>
    <cellStyle name="Comma 22 2 3 2" xfId="10647"/>
    <cellStyle name="Comma 22 2 3 3" xfId="4381"/>
    <cellStyle name="Comma 22 3" xfId="961"/>
    <cellStyle name="Comma 22 3 2" xfId="4767"/>
    <cellStyle name="Comma 22 3 2 2" xfId="11032"/>
    <cellStyle name="Comma 22 3 3" xfId="3845"/>
    <cellStyle name="Comma 22 4" xfId="3155"/>
    <cellStyle name="Comma 22 4 2" xfId="10646"/>
    <cellStyle name="Comma 22 4 3" xfId="4380"/>
    <cellStyle name="Comma 23" xfId="962"/>
    <cellStyle name="Comma 23 2" xfId="963"/>
    <cellStyle name="Comma 23 2 2" xfId="4768"/>
    <cellStyle name="Comma 23 2 2 2" xfId="11033"/>
    <cellStyle name="Comma 23 2 3" xfId="3846"/>
    <cellStyle name="Comma 23 3" xfId="3157"/>
    <cellStyle name="Comma 23 3 2" xfId="10648"/>
    <cellStyle name="Comma 23 3 3" xfId="4382"/>
    <cellStyle name="Comma 24" xfId="964"/>
    <cellStyle name="Comma 24 2" xfId="965"/>
    <cellStyle name="Comma 24 2 2" xfId="4769"/>
    <cellStyle name="Comma 24 2 2 2" xfId="11034"/>
    <cellStyle name="Comma 24 2 3" xfId="3847"/>
    <cellStyle name="Comma 24 3" xfId="3158"/>
    <cellStyle name="Comma 24 3 2" xfId="10649"/>
    <cellStyle name="Comma 24 3 3" xfId="4383"/>
    <cellStyle name="Comma 25" xfId="966"/>
    <cellStyle name="Comma 25 2" xfId="967"/>
    <cellStyle name="Comma 25 2 2" xfId="4770"/>
    <cellStyle name="Comma 25 2 2 2" xfId="11035"/>
    <cellStyle name="Comma 25 2 3" xfId="3848"/>
    <cellStyle name="Comma 25 3" xfId="3159"/>
    <cellStyle name="Comma 25 3 2" xfId="10650"/>
    <cellStyle name="Comma 25 3 3" xfId="4384"/>
    <cellStyle name="Comma 26" xfId="968"/>
    <cellStyle name="Comma 26 2" xfId="969"/>
    <cellStyle name="Comma 26 2 2" xfId="4771"/>
    <cellStyle name="Comma 26 2 2 2" xfId="11036"/>
    <cellStyle name="Comma 26 2 3" xfId="3849"/>
    <cellStyle name="Comma 26 3" xfId="3160"/>
    <cellStyle name="Comma 26 3 2" xfId="10651"/>
    <cellStyle name="Comma 26 3 3" xfId="4385"/>
    <cellStyle name="Comma 27" xfId="970"/>
    <cellStyle name="Comma 27 2" xfId="3161"/>
    <cellStyle name="Comma 27 2 2" xfId="10652"/>
    <cellStyle name="Comma 27 2 3" xfId="4386"/>
    <cellStyle name="Comma 27 3" xfId="4772"/>
    <cellStyle name="Comma 27 3 2" xfId="11037"/>
    <cellStyle name="Comma 27 4" xfId="3850"/>
    <cellStyle name="Comma 28" xfId="971"/>
    <cellStyle name="Comma 28 2" xfId="972"/>
    <cellStyle name="Comma 28 2 2" xfId="4773"/>
    <cellStyle name="Comma 28 2 2 2" xfId="11038"/>
    <cellStyle name="Comma 28 2 3" xfId="3851"/>
    <cellStyle name="Comma 28 3" xfId="3162"/>
    <cellStyle name="Comma 28 3 2" xfId="10653"/>
    <cellStyle name="Comma 28 3 3" xfId="4387"/>
    <cellStyle name="Comma 29" xfId="973"/>
    <cellStyle name="Comma 29 2" xfId="974"/>
    <cellStyle name="Comma 29 2 2" xfId="4774"/>
    <cellStyle name="Comma 29 2 2 2" xfId="11039"/>
    <cellStyle name="Comma 29 2 3" xfId="3852"/>
    <cellStyle name="Comma 29 3" xfId="3163"/>
    <cellStyle name="Comma 29 3 2" xfId="10654"/>
    <cellStyle name="Comma 29 3 3" xfId="4388"/>
    <cellStyle name="Comma 3" xfId="975"/>
    <cellStyle name="Comma 3 10" xfId="976"/>
    <cellStyle name="Comma 3 10 2" xfId="4775"/>
    <cellStyle name="Comma 3 10 2 2" xfId="11040"/>
    <cellStyle name="Comma 3 10 3" xfId="3853"/>
    <cellStyle name="Comma 3 11" xfId="3164"/>
    <cellStyle name="Comma 3 11 2" xfId="10655"/>
    <cellStyle name="Comma 3 11 3" xfId="4389"/>
    <cellStyle name="Comma 3 2" xfId="977"/>
    <cellStyle name="Comma 3 2 2" xfId="978"/>
    <cellStyle name="Comma 3 2 2 2" xfId="979"/>
    <cellStyle name="Comma 3 2 2 2 2" xfId="980"/>
    <cellStyle name="Comma 3 2 2 2 2 2" xfId="3168"/>
    <cellStyle name="Comma 3 2 2 2 2 2 2" xfId="10659"/>
    <cellStyle name="Comma 3 2 2 2 2 2 3" xfId="4393"/>
    <cellStyle name="Comma 3 2 2 2 3" xfId="981"/>
    <cellStyle name="Comma 3 2 2 2 3 2" xfId="3169"/>
    <cellStyle name="Comma 3 2 2 2 3 2 2" xfId="10660"/>
    <cellStyle name="Comma 3 2 2 2 3 2 3" xfId="4394"/>
    <cellStyle name="Comma 3 2 2 2 4" xfId="982"/>
    <cellStyle name="Comma 3 2 2 2 4 2" xfId="3170"/>
    <cellStyle name="Comma 3 2 2 2 4 2 2" xfId="10661"/>
    <cellStyle name="Comma 3 2 2 2 4 2 3" xfId="4395"/>
    <cellStyle name="Comma 3 2 2 2 5" xfId="3167"/>
    <cellStyle name="Comma 3 2 2 2 5 2" xfId="10658"/>
    <cellStyle name="Comma 3 2 2 2 5 3" xfId="4392"/>
    <cellStyle name="Comma 3 2 2 3" xfId="983"/>
    <cellStyle name="Comma 3 2 2 3 2" xfId="3171"/>
    <cellStyle name="Comma 3 2 2 3 2 2" xfId="10662"/>
    <cellStyle name="Comma 3 2 2 3 2 3" xfId="4396"/>
    <cellStyle name="Comma 3 2 2 4" xfId="984"/>
    <cellStyle name="Comma 3 2 2 4 2" xfId="3172"/>
    <cellStyle name="Comma 3 2 2 4 2 2" xfId="10663"/>
    <cellStyle name="Comma 3 2 2 4 2 3" xfId="4397"/>
    <cellStyle name="Comma 3 2 2 5" xfId="985"/>
    <cellStyle name="Comma 3 2 2 5 2" xfId="3173"/>
    <cellStyle name="Comma 3 2 2 5 2 2" xfId="10664"/>
    <cellStyle name="Comma 3 2 2 5 2 3" xfId="4398"/>
    <cellStyle name="Comma 3 2 2 6" xfId="3166"/>
    <cellStyle name="Comma 3 2 2 6 2" xfId="10657"/>
    <cellStyle name="Comma 3 2 2 6 3" xfId="4391"/>
    <cellStyle name="Comma 3 2 3" xfId="986"/>
    <cellStyle name="Comma 3 2 3 2" xfId="3174"/>
    <cellStyle name="Comma 3 2 3 2 2" xfId="10665"/>
    <cellStyle name="Comma 3 2 3 2 3" xfId="4399"/>
    <cellStyle name="Comma 3 2 4" xfId="987"/>
    <cellStyle name="Comma 3 2 4 2" xfId="3175"/>
    <cellStyle name="Comma 3 2 4 2 2" xfId="10666"/>
    <cellStyle name="Comma 3 2 4 2 3" xfId="4400"/>
    <cellStyle name="Comma 3 2 5" xfId="988"/>
    <cellStyle name="Comma 3 2 5 2" xfId="3176"/>
    <cellStyle name="Comma 3 2 5 2 2" xfId="10667"/>
    <cellStyle name="Comma 3 2 5 2 3" xfId="4401"/>
    <cellStyle name="Comma 3 2 6" xfId="989"/>
    <cellStyle name="Comma 3 2 6 2" xfId="4776"/>
    <cellStyle name="Comma 3 2 6 2 2" xfId="11041"/>
    <cellStyle name="Comma 3 2 6 3" xfId="3854"/>
    <cellStyle name="Comma 3 2 7" xfId="3165"/>
    <cellStyle name="Comma 3 2 7 2" xfId="10656"/>
    <cellStyle name="Comma 3 2 7 3" xfId="4390"/>
    <cellStyle name="Comma 3 3" xfId="990"/>
    <cellStyle name="Comma 3 3 2" xfId="991"/>
    <cellStyle name="Comma 3 3 2 2" xfId="3178"/>
    <cellStyle name="Comma 3 3 2 2 2" xfId="10669"/>
    <cellStyle name="Comma 3 3 2 2 3" xfId="4403"/>
    <cellStyle name="Comma 3 3 3" xfId="992"/>
    <cellStyle name="Comma 3 3 3 2" xfId="3179"/>
    <cellStyle name="Comma 3 3 3 2 2" xfId="10670"/>
    <cellStyle name="Comma 3 3 3 2 3" xfId="4404"/>
    <cellStyle name="Comma 3 3 4" xfId="993"/>
    <cellStyle name="Comma 3 3 4 2" xfId="3180"/>
    <cellStyle name="Comma 3 3 4 2 2" xfId="10671"/>
    <cellStyle name="Comma 3 3 4 2 3" xfId="4405"/>
    <cellStyle name="Comma 3 3 5" xfId="3177"/>
    <cellStyle name="Comma 3 3 5 2" xfId="10668"/>
    <cellStyle name="Comma 3 3 5 3" xfId="4402"/>
    <cellStyle name="Comma 3 4" xfId="994"/>
    <cellStyle name="Comma 3 4 2" xfId="995"/>
    <cellStyle name="Comma 3 4 2 2" xfId="3182"/>
    <cellStyle name="Comma 3 4 2 2 2" xfId="10673"/>
    <cellStyle name="Comma 3 4 2 2 3" xfId="4407"/>
    <cellStyle name="Comma 3 4 3" xfId="996"/>
    <cellStyle name="Comma 3 4 3 2" xfId="3183"/>
    <cellStyle name="Comma 3 4 3 2 2" xfId="10674"/>
    <cellStyle name="Comma 3 4 3 2 3" xfId="4408"/>
    <cellStyle name="Comma 3 4 4" xfId="997"/>
    <cellStyle name="Comma 3 4 4 2" xfId="3184"/>
    <cellStyle name="Comma 3 4 4 2 2" xfId="10675"/>
    <cellStyle name="Comma 3 4 4 2 3" xfId="4409"/>
    <cellStyle name="Comma 3 4 5" xfId="3181"/>
    <cellStyle name="Comma 3 4 5 2" xfId="10672"/>
    <cellStyle name="Comma 3 4 5 3" xfId="4406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2 2" xfId="3190"/>
    <cellStyle name="Comma 3 5 2 2 2 2 2 2 2" xfId="10681"/>
    <cellStyle name="Comma 3 5 2 2 2 2 2 2 3" xfId="4415"/>
    <cellStyle name="Comma 3 5 2 2 2 2 3" xfId="1004"/>
    <cellStyle name="Comma 3 5 2 2 2 2 3 2" xfId="3191"/>
    <cellStyle name="Comma 3 5 2 2 2 2 3 2 2" xfId="10682"/>
    <cellStyle name="Comma 3 5 2 2 2 2 3 2 3" xfId="4416"/>
    <cellStyle name="Comma 3 5 2 2 2 2 4" xfId="1005"/>
    <cellStyle name="Comma 3 5 2 2 2 2 4 2" xfId="3192"/>
    <cellStyle name="Comma 3 5 2 2 2 2 4 2 2" xfId="10683"/>
    <cellStyle name="Comma 3 5 2 2 2 2 4 2 3" xfId="4417"/>
    <cellStyle name="Comma 3 5 2 2 2 2 5" xfId="1006"/>
    <cellStyle name="Comma 3 5 2 2 2 2 5 2" xfId="3193"/>
    <cellStyle name="Comma 3 5 2 2 2 2 5 2 2" xfId="10684"/>
    <cellStyle name="Comma 3 5 2 2 2 2 5 2 3" xfId="4418"/>
    <cellStyle name="Comma 3 5 2 2 2 2 6" xfId="3189"/>
    <cellStyle name="Comma 3 5 2 2 2 2 6 2" xfId="10680"/>
    <cellStyle name="Comma 3 5 2 2 2 2 6 3" xfId="4414"/>
    <cellStyle name="Comma 3 5 2 2 2 3" xfId="1007"/>
    <cellStyle name="Comma 3 5 2 2 2 3 2" xfId="3194"/>
    <cellStyle name="Comma 3 5 2 2 2 3 2 2" xfId="10685"/>
    <cellStyle name="Comma 3 5 2 2 2 3 2 3" xfId="4419"/>
    <cellStyle name="Comma 3 5 2 2 2 4" xfId="1008"/>
    <cellStyle name="Comma 3 5 2 2 2 4 2" xfId="3195"/>
    <cellStyle name="Comma 3 5 2 2 2 4 2 2" xfId="10686"/>
    <cellStyle name="Comma 3 5 2 2 2 4 2 3" xfId="4420"/>
    <cellStyle name="Comma 3 5 2 2 2 5" xfId="1009"/>
    <cellStyle name="Comma 3 5 2 2 2 5 2" xfId="3196"/>
    <cellStyle name="Comma 3 5 2 2 2 5 2 2" xfId="10687"/>
    <cellStyle name="Comma 3 5 2 2 2 5 2 3" xfId="4421"/>
    <cellStyle name="Comma 3 5 2 2 2 6" xfId="3188"/>
    <cellStyle name="Comma 3 5 2 2 2 6 2" xfId="10679"/>
    <cellStyle name="Comma 3 5 2 2 2 6 3" xfId="4413"/>
    <cellStyle name="Comma 3 5 2 2 3" xfId="1010"/>
    <cellStyle name="Comma 3 5 2 2 3 2" xfId="3197"/>
    <cellStyle name="Comma 3 5 2 2 3 2 2" xfId="10688"/>
    <cellStyle name="Comma 3 5 2 2 3 2 3" xfId="4422"/>
    <cellStyle name="Comma 3 5 2 2 4" xfId="1011"/>
    <cellStyle name="Comma 3 5 2 2 4 2" xfId="3198"/>
    <cellStyle name="Comma 3 5 2 2 4 2 2" xfId="10689"/>
    <cellStyle name="Comma 3 5 2 2 4 2 3" xfId="4423"/>
    <cellStyle name="Comma 3 5 2 2 5" xfId="1012"/>
    <cellStyle name="Comma 3 5 2 2 5 2" xfId="3199"/>
    <cellStyle name="Comma 3 5 2 2 5 2 2" xfId="10690"/>
    <cellStyle name="Comma 3 5 2 2 5 2 3" xfId="4424"/>
    <cellStyle name="Comma 3 5 2 2 6" xfId="3187"/>
    <cellStyle name="Comma 3 5 2 2 6 2" xfId="10678"/>
    <cellStyle name="Comma 3 5 2 2 6 3" xfId="4412"/>
    <cellStyle name="Comma 3 5 2 3" xfId="1013"/>
    <cellStyle name="Comma 3 5 2 3 2" xfId="3200"/>
    <cellStyle name="Comma 3 5 2 3 2 2" xfId="10691"/>
    <cellStyle name="Comma 3 5 2 3 2 3" xfId="4425"/>
    <cellStyle name="Comma 3 5 2 4" xfId="1014"/>
    <cellStyle name="Comma 3 5 2 4 2" xfId="3201"/>
    <cellStyle name="Comma 3 5 2 4 2 2" xfId="10692"/>
    <cellStyle name="Comma 3 5 2 4 2 3" xfId="4426"/>
    <cellStyle name="Comma 3 5 2 5" xfId="1015"/>
    <cellStyle name="Comma 3 5 2 5 2" xfId="3202"/>
    <cellStyle name="Comma 3 5 2 5 2 2" xfId="10693"/>
    <cellStyle name="Comma 3 5 2 5 2 3" xfId="4427"/>
    <cellStyle name="Comma 3 5 2 6" xfId="3186"/>
    <cellStyle name="Comma 3 5 2 6 2" xfId="10677"/>
    <cellStyle name="Comma 3 5 2 6 3" xfId="4411"/>
    <cellStyle name="Comma 3 5 3" xfId="1016"/>
    <cellStyle name="Comma 3 5 3 2" xfId="1017"/>
    <cellStyle name="Comma 3 5 3 2 2" xfId="3204"/>
    <cellStyle name="Comma 3 5 3 2 2 2" xfId="10695"/>
    <cellStyle name="Comma 3 5 3 2 2 3" xfId="4429"/>
    <cellStyle name="Comma 3 5 3 3" xfId="1018"/>
    <cellStyle name="Comma 3 5 3 3 2" xfId="3205"/>
    <cellStyle name="Comma 3 5 3 3 2 2" xfId="10696"/>
    <cellStyle name="Comma 3 5 3 3 2 3" xfId="4430"/>
    <cellStyle name="Comma 3 5 3 4" xfId="1019"/>
    <cellStyle name="Comma 3 5 3 4 2" xfId="3206"/>
    <cellStyle name="Comma 3 5 3 4 2 2" xfId="10697"/>
    <cellStyle name="Comma 3 5 3 4 2 3" xfId="4431"/>
    <cellStyle name="Comma 3 5 3 5" xfId="3203"/>
    <cellStyle name="Comma 3 5 3 5 2" xfId="10694"/>
    <cellStyle name="Comma 3 5 3 5 3" xfId="4428"/>
    <cellStyle name="Comma 3 5 4" xfId="1020"/>
    <cellStyle name="Comma 3 5 4 2" xfId="3207"/>
    <cellStyle name="Comma 3 5 4 2 2" xfId="10698"/>
    <cellStyle name="Comma 3 5 4 2 3" xfId="4432"/>
    <cellStyle name="Comma 3 5 5" xfId="1021"/>
    <cellStyle name="Comma 3 5 5 2" xfId="3208"/>
    <cellStyle name="Comma 3 5 5 2 2" xfId="10699"/>
    <cellStyle name="Comma 3 5 5 2 3" xfId="4433"/>
    <cellStyle name="Comma 3 5 6" xfId="1022"/>
    <cellStyle name="Comma 3 5 6 2" xfId="3209"/>
    <cellStyle name="Comma 3 5 6 2 2" xfId="10700"/>
    <cellStyle name="Comma 3 5 6 2 3" xfId="4434"/>
    <cellStyle name="Comma 3 5 7" xfId="3185"/>
    <cellStyle name="Comma 3 5 7 2" xfId="10676"/>
    <cellStyle name="Comma 3 5 7 3" xfId="4410"/>
    <cellStyle name="Comma 3 6" xfId="1023"/>
    <cellStyle name="Comma 3 6 2" xfId="3210"/>
    <cellStyle name="Comma 3 6 2 2" xfId="10701"/>
    <cellStyle name="Comma 3 6 2 3" xfId="4435"/>
    <cellStyle name="Comma 3 7" xfId="1024"/>
    <cellStyle name="Comma 3 7 2" xfId="3211"/>
    <cellStyle name="Comma 3 7 2 2" xfId="10702"/>
    <cellStyle name="Comma 3 7 2 3" xfId="4436"/>
    <cellStyle name="Comma 3 8" xfId="1025"/>
    <cellStyle name="Comma 3 8 2" xfId="3212"/>
    <cellStyle name="Comma 3 8 2 2" xfId="10703"/>
    <cellStyle name="Comma 3 8 2 3" xfId="4437"/>
    <cellStyle name="Comma 3 9" xfId="1026"/>
    <cellStyle name="Comma 3 9 2" xfId="2672"/>
    <cellStyle name="Comma 3 9 2 2" xfId="10414"/>
    <cellStyle name="Comma 3 9 2 3" xfId="4148"/>
    <cellStyle name="Comma 3 9 3" xfId="4777"/>
    <cellStyle name="Comma 3 9 3 2" xfId="11042"/>
    <cellStyle name="Comma 3 9 4" xfId="3855"/>
    <cellStyle name="Comma 3_(PRK 111601-111604) 20130401 Joint AAU - GJN 4 - BNL 5 - KTN 7" xfId="1027"/>
    <cellStyle name="Comma 30" xfId="1028"/>
    <cellStyle name="Comma 30 2" xfId="1029"/>
    <cellStyle name="Comma 30 2 2" xfId="4778"/>
    <cellStyle name="Comma 30 2 2 2" xfId="11043"/>
    <cellStyle name="Comma 30 2 3" xfId="3856"/>
    <cellStyle name="Comma 30 3" xfId="3213"/>
    <cellStyle name="Comma 30 3 2" xfId="10704"/>
    <cellStyle name="Comma 30 3 3" xfId="4438"/>
    <cellStyle name="Comma 31" xfId="1030"/>
    <cellStyle name="Comma 31 2" xfId="1031"/>
    <cellStyle name="Comma 31 2 2" xfId="4779"/>
    <cellStyle name="Comma 31 2 2 2" xfId="11044"/>
    <cellStyle name="Comma 31 2 3" xfId="3857"/>
    <cellStyle name="Comma 31 3" xfId="3214"/>
    <cellStyle name="Comma 31 3 2" xfId="10705"/>
    <cellStyle name="Comma 31 3 3" xfId="4439"/>
    <cellStyle name="Comma 32" xfId="1032"/>
    <cellStyle name="Comma 32 2" xfId="1033"/>
    <cellStyle name="Comma 33" xfId="1034"/>
    <cellStyle name="Comma 33 10" xfId="7556"/>
    <cellStyle name="Comma 33 10 2" xfId="14027"/>
    <cellStyle name="Comma 33 11" xfId="8750"/>
    <cellStyle name="Comma 33 12" xfId="14947"/>
    <cellStyle name="Comma 33 13" xfId="15387"/>
    <cellStyle name="Comma 33 14" xfId="3858"/>
    <cellStyle name="Comma 33 2" xfId="1035"/>
    <cellStyle name="Comma 33 2 2" xfId="1036"/>
    <cellStyle name="Comma 33 2 2 2" xfId="4782"/>
    <cellStyle name="Comma 33 2 2 2 2" xfId="11047"/>
    <cellStyle name="Comma 33 2 2 3" xfId="3860"/>
    <cellStyle name="Comma 33 2 3" xfId="4781"/>
    <cellStyle name="Comma 33 2 3 2" xfId="11046"/>
    <cellStyle name="Comma 33 2 4" xfId="3859"/>
    <cellStyle name="Comma 33 3" xfId="1037"/>
    <cellStyle name="Comma 33 3 2" xfId="4783"/>
    <cellStyle name="Comma 33 3 2 2" xfId="11048"/>
    <cellStyle name="Comma 33 3 3" xfId="3861"/>
    <cellStyle name="Comma 33 4" xfId="3215"/>
    <cellStyle name="Comma 33 4 2" xfId="10706"/>
    <cellStyle name="Comma 33 4 3" xfId="4440"/>
    <cellStyle name="Comma 33 5" xfId="4780"/>
    <cellStyle name="Comma 33 5 2" xfId="11045"/>
    <cellStyle name="Comma 33 6" xfId="5206"/>
    <cellStyle name="Comma 33 6 2" xfId="11677"/>
    <cellStyle name="Comma 33 7" xfId="5812"/>
    <cellStyle name="Comma 33 7 2" xfId="12283"/>
    <cellStyle name="Comma 33 8" xfId="6054"/>
    <cellStyle name="Comma 33 8 2" xfId="12525"/>
    <cellStyle name="Comma 33 9" xfId="6634"/>
    <cellStyle name="Comma 33 9 2" xfId="13105"/>
    <cellStyle name="Comma 34" xfId="1038"/>
    <cellStyle name="Comma 34 2" xfId="1039"/>
    <cellStyle name="Comma 34 2 2" xfId="4784"/>
    <cellStyle name="Comma 34 2 2 2" xfId="11049"/>
    <cellStyle name="Comma 34 2 3" xfId="3862"/>
    <cellStyle name="Comma 34 3" xfId="3216"/>
    <cellStyle name="Comma 34 3 2" xfId="10707"/>
    <cellStyle name="Comma 34 3 3" xfId="4441"/>
    <cellStyle name="Comma 35" xfId="1040"/>
    <cellStyle name="Comma 36" xfId="1041"/>
    <cellStyle name="Comma 37" xfId="1042"/>
    <cellStyle name="Comma 37 2" xfId="1043"/>
    <cellStyle name="Comma 37 2 2" xfId="4785"/>
    <cellStyle name="Comma 37 2 2 2" xfId="11050"/>
    <cellStyle name="Comma 37 2 3" xfId="3863"/>
    <cellStyle name="Comma 37 3" xfId="3217"/>
    <cellStyle name="Comma 37 3 2" xfId="10708"/>
    <cellStyle name="Comma 37 3 3" xfId="4442"/>
    <cellStyle name="Comma 38" xfId="1044"/>
    <cellStyle name="Comma 38 2" xfId="1045"/>
    <cellStyle name="Comma 38 2 2" xfId="4787"/>
    <cellStyle name="Comma 38 2 2 2" xfId="11052"/>
    <cellStyle name="Comma 38 2 3" xfId="3865"/>
    <cellStyle name="Comma 38 3" xfId="4786"/>
    <cellStyle name="Comma 38 3 2" xfId="11051"/>
    <cellStyle name="Comma 38 4" xfId="3864"/>
    <cellStyle name="Comma 39" xfId="1046"/>
    <cellStyle name="Comma 39 2" xfId="4788"/>
    <cellStyle name="Comma 39 2 2" xfId="11053"/>
    <cellStyle name="Comma 39 3" xfId="3866"/>
    <cellStyle name="Comma 4" xfId="1047"/>
    <cellStyle name="Comma 4 2" xfId="1048"/>
    <cellStyle name="Comma 4 2 2" xfId="1049"/>
    <cellStyle name="Comma 4 2 2 2" xfId="4789"/>
    <cellStyle name="Comma 4 2 2 2 2" xfId="11054"/>
    <cellStyle name="Comma 4 2 2 3" xfId="3867"/>
    <cellStyle name="Comma 4 2 3" xfId="3219"/>
    <cellStyle name="Comma 4 2 3 2" xfId="10710"/>
    <cellStyle name="Comma 4 2 3 3" xfId="4444"/>
    <cellStyle name="Comma 4 3" xfId="1050"/>
    <cellStyle name="Comma 4 3 2" xfId="4790"/>
    <cellStyle name="Comma 4 3 2 2" xfId="11055"/>
    <cellStyle name="Comma 4 3 3" xfId="3868"/>
    <cellStyle name="Comma 4 4" xfId="1051"/>
    <cellStyle name="Comma 4 4 2" xfId="4791"/>
    <cellStyle name="Comma 4 4 2 2" xfId="11056"/>
    <cellStyle name="Comma 4 4 3" xfId="3869"/>
    <cellStyle name="Comma 4 5" xfId="1052"/>
    <cellStyle name="Comma 4 5 2" xfId="4792"/>
    <cellStyle name="Comma 4 5 2 2" xfId="11057"/>
    <cellStyle name="Comma 4 5 3" xfId="3870"/>
    <cellStyle name="Comma 4 6" xfId="3218"/>
    <cellStyle name="Comma 4 6 2" xfId="10709"/>
    <cellStyle name="Comma 4 6 3" xfId="4443"/>
    <cellStyle name="Comma 40" xfId="1053"/>
    <cellStyle name="Comma 40 2" xfId="4793"/>
    <cellStyle name="Comma 40 2 2" xfId="11058"/>
    <cellStyle name="Comma 40 3" xfId="3871"/>
    <cellStyle name="Comma 41" xfId="4590"/>
    <cellStyle name="Comma 41 2" xfId="10855"/>
    <cellStyle name="Comma 42" xfId="1054"/>
    <cellStyle name="Comma 42 2" xfId="1055"/>
    <cellStyle name="Comma 42 2 2" xfId="4794"/>
    <cellStyle name="Comma 42 2 2 2" xfId="11059"/>
    <cellStyle name="Comma 42 2 3" xfId="3872"/>
    <cellStyle name="Comma 42 3" xfId="3220"/>
    <cellStyle name="Comma 42 3 2" xfId="10711"/>
    <cellStyle name="Comma 42 3 3" xfId="4445"/>
    <cellStyle name="Comma 43" xfId="4870"/>
    <cellStyle name="Comma 43 2" xfId="11159"/>
    <cellStyle name="Comma 44" xfId="5079"/>
    <cellStyle name="Comma 44 2" xfId="11551"/>
    <cellStyle name="Comma 45" xfId="1056"/>
    <cellStyle name="Comma 45 2" xfId="1057"/>
    <cellStyle name="Comma 45 2 2" xfId="4795"/>
    <cellStyle name="Comma 45 2 2 2" xfId="11060"/>
    <cellStyle name="Comma 45 2 3" xfId="3873"/>
    <cellStyle name="Comma 45 3" xfId="3221"/>
    <cellStyle name="Comma 45 3 2" xfId="10712"/>
    <cellStyle name="Comma 45 3 3" xfId="4446"/>
    <cellStyle name="Comma 46" xfId="1058"/>
    <cellStyle name="Comma 46 2" xfId="1059"/>
    <cellStyle name="Comma 46 2 2" xfId="4796"/>
    <cellStyle name="Comma 46 2 2 2" xfId="11061"/>
    <cellStyle name="Comma 46 2 3" xfId="3874"/>
    <cellStyle name="Comma 46 3" xfId="3222"/>
    <cellStyle name="Comma 46 3 2" xfId="10713"/>
    <cellStyle name="Comma 46 3 3" xfId="4447"/>
    <cellStyle name="Comma 47" xfId="1060"/>
    <cellStyle name="Comma 47 2" xfId="1061"/>
    <cellStyle name="Comma 47 2 2" xfId="4797"/>
    <cellStyle name="Comma 47 2 2 2" xfId="11062"/>
    <cellStyle name="Comma 47 2 3" xfId="3875"/>
    <cellStyle name="Comma 47 3" xfId="3223"/>
    <cellStyle name="Comma 47 3 2" xfId="10714"/>
    <cellStyle name="Comma 47 3 3" xfId="4448"/>
    <cellStyle name="Comma 48" xfId="1062"/>
    <cellStyle name="Comma 48 2" xfId="1063"/>
    <cellStyle name="Comma 48 2 2" xfId="4798"/>
    <cellStyle name="Comma 48 2 2 2" xfId="11063"/>
    <cellStyle name="Comma 48 2 3" xfId="3876"/>
    <cellStyle name="Comma 48 3" xfId="3224"/>
    <cellStyle name="Comma 48 3 2" xfId="10715"/>
    <cellStyle name="Comma 48 3 3" xfId="4449"/>
    <cellStyle name="Comma 49" xfId="1064"/>
    <cellStyle name="Comma 49 2" xfId="1065"/>
    <cellStyle name="Comma 49 2 2" xfId="4799"/>
    <cellStyle name="Comma 49 2 2 2" xfId="11064"/>
    <cellStyle name="Comma 49 2 3" xfId="3877"/>
    <cellStyle name="Comma 49 3" xfId="3225"/>
    <cellStyle name="Comma 49 3 2" xfId="10716"/>
    <cellStyle name="Comma 49 3 3" xfId="4450"/>
    <cellStyle name="Comma 5" xfId="1066"/>
    <cellStyle name="Comma 5 2" xfId="1067"/>
    <cellStyle name="Comma 5 2 2" xfId="1068"/>
    <cellStyle name="Comma 5 2 2 2" xfId="4800"/>
    <cellStyle name="Comma 5 2 2 2 2" xfId="11065"/>
    <cellStyle name="Comma 5 2 2 3" xfId="3878"/>
    <cellStyle name="Comma 5 2 3" xfId="3226"/>
    <cellStyle name="Comma 5 2 3 2" xfId="10717"/>
    <cellStyle name="Comma 5 2 3 3" xfId="4451"/>
    <cellStyle name="Comma 5 3" xfId="1069"/>
    <cellStyle name="Comma 50" xfId="1070"/>
    <cellStyle name="Comma 50 2" xfId="1071"/>
    <cellStyle name="Comma 50 2 2" xfId="4801"/>
    <cellStyle name="Comma 50 2 2 2" xfId="11066"/>
    <cellStyle name="Comma 50 2 3" xfId="3879"/>
    <cellStyle name="Comma 50 3" xfId="3227"/>
    <cellStyle name="Comma 50 3 2" xfId="10718"/>
    <cellStyle name="Comma 50 3 3" xfId="4452"/>
    <cellStyle name="Comma 51" xfId="1072"/>
    <cellStyle name="Comma 51 2" xfId="1073"/>
    <cellStyle name="Comma 51 2 2" xfId="4802"/>
    <cellStyle name="Comma 51 2 2 2" xfId="11067"/>
    <cellStyle name="Comma 51 2 3" xfId="3880"/>
    <cellStyle name="Comma 51 3" xfId="3228"/>
    <cellStyle name="Comma 51 3 2" xfId="10719"/>
    <cellStyle name="Comma 51 3 3" xfId="4453"/>
    <cellStyle name="Comma 52" xfId="1074"/>
    <cellStyle name="Comma 52 2" xfId="1075"/>
    <cellStyle name="Comma 52 2 2" xfId="4803"/>
    <cellStyle name="Comma 52 2 2 2" xfId="11068"/>
    <cellStyle name="Comma 52 2 3" xfId="3881"/>
    <cellStyle name="Comma 52 3" xfId="3229"/>
    <cellStyle name="Comma 52 3 2" xfId="10720"/>
    <cellStyle name="Comma 52 3 3" xfId="4454"/>
    <cellStyle name="Comma 53" xfId="8573"/>
    <cellStyle name="Comma 54" xfId="10169"/>
    <cellStyle name="Comma 55" xfId="10216"/>
    <cellStyle name="Comma 56" xfId="14917"/>
    <cellStyle name="Comma 57" xfId="10170"/>
    <cellStyle name="Comma 58" xfId="1076"/>
    <cellStyle name="Comma 58 2" xfId="1077"/>
    <cellStyle name="Comma 58 2 2" xfId="4804"/>
    <cellStyle name="Comma 58 2 2 2" xfId="11069"/>
    <cellStyle name="Comma 58 2 3" xfId="3882"/>
    <cellStyle name="Comma 58 3" xfId="3230"/>
    <cellStyle name="Comma 58 3 2" xfId="10721"/>
    <cellStyle name="Comma 58 3 3" xfId="4455"/>
    <cellStyle name="Comma 59" xfId="1078"/>
    <cellStyle name="Comma 59 2" xfId="1079"/>
    <cellStyle name="Comma 59 2 2" xfId="4805"/>
    <cellStyle name="Comma 59 2 2 2" xfId="11070"/>
    <cellStyle name="Comma 59 2 3" xfId="3883"/>
    <cellStyle name="Comma 59 3" xfId="3231"/>
    <cellStyle name="Comma 59 3 2" xfId="10722"/>
    <cellStyle name="Comma 59 3 3" xfId="4456"/>
    <cellStyle name="Comma 6" xfId="1080"/>
    <cellStyle name="Comma 6 2" xfId="1081"/>
    <cellStyle name="Comma 6 2 2" xfId="1082"/>
    <cellStyle name="Comma 6 2 2 2" xfId="4806"/>
    <cellStyle name="Comma 6 2 2 2 2" xfId="11071"/>
    <cellStyle name="Comma 6 2 2 3" xfId="3884"/>
    <cellStyle name="Comma 6 2 3" xfId="3233"/>
    <cellStyle name="Comma 6 2 3 2" xfId="10724"/>
    <cellStyle name="Comma 6 2 3 3" xfId="4458"/>
    <cellStyle name="Comma 6 3" xfId="3232"/>
    <cellStyle name="Comma 6 3 2" xfId="10723"/>
    <cellStyle name="Comma 6 3 3" xfId="4457"/>
    <cellStyle name="Comma 60" xfId="14916"/>
    <cellStyle name="Comma 61" xfId="10168"/>
    <cellStyle name="Comma 62" xfId="1083"/>
    <cellStyle name="Comma 62 2" xfId="1084"/>
    <cellStyle name="Comma 62 2 2" xfId="4807"/>
    <cellStyle name="Comma 62 2 2 2" xfId="11072"/>
    <cellStyle name="Comma 62 2 3" xfId="3885"/>
    <cellStyle name="Comma 62 3" xfId="3234"/>
    <cellStyle name="Comma 62 3 2" xfId="10725"/>
    <cellStyle name="Comma 62 3 3" xfId="4459"/>
    <cellStyle name="Comma 63" xfId="1085"/>
    <cellStyle name="Comma 63 2" xfId="1086"/>
    <cellStyle name="Comma 63 2 2" xfId="4808"/>
    <cellStyle name="Comma 63 2 2 2" xfId="11073"/>
    <cellStyle name="Comma 63 2 3" xfId="3886"/>
    <cellStyle name="Comma 63 3" xfId="3235"/>
    <cellStyle name="Comma 63 3 2" xfId="10726"/>
    <cellStyle name="Comma 63 3 3" xfId="4460"/>
    <cellStyle name="Comma 64" xfId="3669"/>
    <cellStyle name="Comma 65" xfId="4886"/>
    <cellStyle name="Comma 66" xfId="1087"/>
    <cellStyle name="Comma 66 2" xfId="3236"/>
    <cellStyle name="Comma 66 2 2" xfId="10727"/>
    <cellStyle name="Comma 66 2 3" xfId="4461"/>
    <cellStyle name="Comma 67" xfId="1088"/>
    <cellStyle name="Comma 67 2" xfId="1089"/>
    <cellStyle name="Comma 67 2 2" xfId="4809"/>
    <cellStyle name="Comma 67 2 2 2" xfId="11074"/>
    <cellStyle name="Comma 67 2 3" xfId="3887"/>
    <cellStyle name="Comma 67 3" xfId="3237"/>
    <cellStyle name="Comma 67 3 2" xfId="10728"/>
    <cellStyle name="Comma 67 3 3" xfId="4462"/>
    <cellStyle name="Comma 68" xfId="16387"/>
    <cellStyle name="Comma 69" xfId="16385"/>
    <cellStyle name="Comma 7" xfId="1090"/>
    <cellStyle name="Comma 7 2" xfId="1091"/>
    <cellStyle name="Comma 7 2 2" xfId="1092"/>
    <cellStyle name="Comma 7 2 2 2" xfId="4811"/>
    <cellStyle name="Comma 7 2 2 2 2" xfId="11076"/>
    <cellStyle name="Comma 7 2 2 3" xfId="3889"/>
    <cellStyle name="Comma 7 2 3" xfId="3239"/>
    <cellStyle name="Comma 7 2 3 2" xfId="10730"/>
    <cellStyle name="Comma 7 2 3 3" xfId="4464"/>
    <cellStyle name="Comma 7 3" xfId="1093"/>
    <cellStyle name="Comma 7 3 2" xfId="1094"/>
    <cellStyle name="Comma 7 3 2 2" xfId="4812"/>
    <cellStyle name="Comma 7 3 2 2 2" xfId="11077"/>
    <cellStyle name="Comma 7 3 2 3" xfId="3890"/>
    <cellStyle name="Comma 7 3 3" xfId="3240"/>
    <cellStyle name="Comma 7 3 3 2" xfId="10731"/>
    <cellStyle name="Comma 7 3 3 3" xfId="4465"/>
    <cellStyle name="Comma 7 4" xfId="3238"/>
    <cellStyle name="Comma 7 4 2" xfId="10729"/>
    <cellStyle name="Comma 7 4 3" xfId="4463"/>
    <cellStyle name="Comma 7 5" xfId="4810"/>
    <cellStyle name="Comma 7 5 2" xfId="11075"/>
    <cellStyle name="Comma 7 6" xfId="3888"/>
    <cellStyle name="Comma 72" xfId="1095"/>
    <cellStyle name="Comma 72 2" xfId="3241"/>
    <cellStyle name="Comma 72 2 2" xfId="10732"/>
    <cellStyle name="Comma 72 2 3" xfId="4466"/>
    <cellStyle name="Comma 74" xfId="1096"/>
    <cellStyle name="Comma 74 2" xfId="1097"/>
    <cellStyle name="Comma 74 2 2" xfId="4813"/>
    <cellStyle name="Comma 74 2 2 2" xfId="11078"/>
    <cellStyle name="Comma 74 2 3" xfId="3891"/>
    <cellStyle name="Comma 74 3" xfId="3242"/>
    <cellStyle name="Comma 74 3 2" xfId="10733"/>
    <cellStyle name="Comma 74 3 3" xfId="4467"/>
    <cellStyle name="Comma 75" xfId="1098"/>
    <cellStyle name="Comma 75 2" xfId="1099"/>
    <cellStyle name="Comma 75 2 2" xfId="4814"/>
    <cellStyle name="Comma 75 2 2 2" xfId="11079"/>
    <cellStyle name="Comma 75 2 3" xfId="3892"/>
    <cellStyle name="Comma 75 3" xfId="3243"/>
    <cellStyle name="Comma 75 3 2" xfId="10734"/>
    <cellStyle name="Comma 75 3 3" xfId="4468"/>
    <cellStyle name="Comma 8" xfId="1100"/>
    <cellStyle name="Comma 8 2" xfId="1101"/>
    <cellStyle name="Comma 8 2 2" xfId="1102"/>
    <cellStyle name="Comma 8 2 2 2" xfId="1103"/>
    <cellStyle name="Comma 8 2 2 2 2" xfId="4815"/>
    <cellStyle name="Comma 8 2 2 2 2 2" xfId="11080"/>
    <cellStyle name="Comma 8 2 2 2 3" xfId="3893"/>
    <cellStyle name="Comma 8 2 2 3" xfId="3246"/>
    <cellStyle name="Comma 8 2 2 3 2" xfId="10737"/>
    <cellStyle name="Comma 8 2 2 3 3" xfId="4471"/>
    <cellStyle name="Comma 8 2 3" xfId="1104"/>
    <cellStyle name="Comma 8 2 3 2" xfId="4816"/>
    <cellStyle name="Comma 8 2 3 2 2" xfId="11081"/>
    <cellStyle name="Comma 8 2 3 3" xfId="3894"/>
    <cellStyle name="Comma 8 2 4" xfId="3245"/>
    <cellStyle name="Comma 8 2 4 2" xfId="10736"/>
    <cellStyle name="Comma 8 2 4 3" xfId="4470"/>
    <cellStyle name="Comma 8 3" xfId="1105"/>
    <cellStyle name="Comma 8 3 2" xfId="4817"/>
    <cellStyle name="Comma 8 3 2 2" xfId="11082"/>
    <cellStyle name="Comma 8 3 3" xfId="3895"/>
    <cellStyle name="Comma 8 4" xfId="3244"/>
    <cellStyle name="Comma 8 4 2" xfId="10735"/>
    <cellStyle name="Comma 8 4 3" xfId="4469"/>
    <cellStyle name="Comma 82" xfId="1106"/>
    <cellStyle name="Comma 82 2" xfId="1107"/>
    <cellStyle name="Comma 82 2 2" xfId="4818"/>
    <cellStyle name="Comma 82 2 2 2" xfId="11083"/>
    <cellStyle name="Comma 82 2 3" xfId="3896"/>
    <cellStyle name="Comma 82 3" xfId="3247"/>
    <cellStyle name="Comma 82 3 2" xfId="10738"/>
    <cellStyle name="Comma 82 3 3" xfId="4472"/>
    <cellStyle name="Comma 83" xfId="1108"/>
    <cellStyle name="Comma 83 2" xfId="1109"/>
    <cellStyle name="Comma 83 2 2" xfId="4819"/>
    <cellStyle name="Comma 83 2 2 2" xfId="11084"/>
    <cellStyle name="Comma 83 2 3" xfId="3897"/>
    <cellStyle name="Comma 83 3" xfId="3248"/>
    <cellStyle name="Comma 83 3 2" xfId="10739"/>
    <cellStyle name="Comma 83 3 3" xfId="4473"/>
    <cellStyle name="Comma 85" xfId="1110"/>
    <cellStyle name="Comma 85 2" xfId="1111"/>
    <cellStyle name="Comma 85 2 2" xfId="4820"/>
    <cellStyle name="Comma 85 2 2 2" xfId="11085"/>
    <cellStyle name="Comma 85 2 3" xfId="3898"/>
    <cellStyle name="Comma 85 3" xfId="3249"/>
    <cellStyle name="Comma 85 3 2" xfId="10740"/>
    <cellStyle name="Comma 85 3 3" xfId="4474"/>
    <cellStyle name="Comma 86" xfId="1112"/>
    <cellStyle name="Comma 86 2" xfId="1113"/>
    <cellStyle name="Comma 86 2 2" xfId="4821"/>
    <cellStyle name="Comma 86 2 2 2" xfId="11086"/>
    <cellStyle name="Comma 86 2 3" xfId="3899"/>
    <cellStyle name="Comma 86 3" xfId="3250"/>
    <cellStyle name="Comma 86 3 2" xfId="10741"/>
    <cellStyle name="Comma 86 3 3" xfId="4475"/>
    <cellStyle name="Comma 89" xfId="1114"/>
    <cellStyle name="Comma 89 2" xfId="3251"/>
    <cellStyle name="Comma 89 2 2" xfId="10742"/>
    <cellStyle name="Comma 89 2 3" xfId="4476"/>
    <cellStyle name="Comma 9" xfId="1115"/>
    <cellStyle name="Comma 9 2" xfId="1116"/>
    <cellStyle name="Comma 9 2 2" xfId="3253"/>
    <cellStyle name="Comma 9 2 2 2" xfId="10744"/>
    <cellStyle name="Comma 9 2 2 3" xfId="4478"/>
    <cellStyle name="Comma 9 3" xfId="1117"/>
    <cellStyle name="Comma 9 3 2" xfId="3254"/>
    <cellStyle name="Comma 9 3 2 2" xfId="10745"/>
    <cellStyle name="Comma 9 3 2 3" xfId="4479"/>
    <cellStyle name="Comma 9 4" xfId="1118"/>
    <cellStyle name="Comma 9 4 2" xfId="4822"/>
    <cellStyle name="Comma 9 4 2 2" xfId="11087"/>
    <cellStyle name="Comma 9 4 3" xfId="3900"/>
    <cellStyle name="Comma 9 5" xfId="3252"/>
    <cellStyle name="Comma 9 5 2" xfId="10743"/>
    <cellStyle name="Comma 9 5 3" xfId="4477"/>
    <cellStyle name="Comma 98" xfId="1119"/>
    <cellStyle name="Comma 98 2" xfId="3255"/>
    <cellStyle name="Comma 98 2 2" xfId="10746"/>
    <cellStyle name="Comma 98 2 3" xfId="4480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(0.00) 2 2" xfId="4824"/>
    <cellStyle name="Currency (0.00) 2 2 2" xfId="11089"/>
    <cellStyle name="Currency (0.00) 2 3" xfId="10172"/>
    <cellStyle name="Currency (0.00) 3" xfId="4481"/>
    <cellStyle name="Currency (0.00) 3 2" xfId="10747"/>
    <cellStyle name="Currency (0.00) 4" xfId="4823"/>
    <cellStyle name="Currency (0.00) 4 2" xfId="11088"/>
    <cellStyle name="Currency (0.00) 5" xfId="9154"/>
    <cellStyle name="Currency [0] 2" xfId="1126"/>
    <cellStyle name="Currency [0] 2 2" xfId="3256"/>
    <cellStyle name="Currency [0] 3" xfId="1127"/>
    <cellStyle name="Currency [0] 3 2" xfId="3257"/>
    <cellStyle name="Currency [0] 3 3" xfId="4825"/>
    <cellStyle name="Currency [0] 3 4" xfId="3901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10" xfId="6630"/>
    <cellStyle name="Draw lines around data in range 10 2" xfId="13101"/>
    <cellStyle name="Draw lines around data in range 11" xfId="6607"/>
    <cellStyle name="Draw lines around data in range 11 2" xfId="13078"/>
    <cellStyle name="Draw lines around data in range 12" xfId="6590"/>
    <cellStyle name="Draw lines around data in range 12 2" xfId="13061"/>
    <cellStyle name="Draw lines around data in range 13" xfId="7563"/>
    <cellStyle name="Draw lines around data in range 13 2" xfId="14034"/>
    <cellStyle name="Draw lines around data in range 14" xfId="7570"/>
    <cellStyle name="Draw lines around data in range 14 2" xfId="14041"/>
    <cellStyle name="Draw lines around data in range 15" xfId="7565"/>
    <cellStyle name="Draw lines around data in range 15 2" xfId="14036"/>
    <cellStyle name="Draw lines around data in range 16" xfId="7568"/>
    <cellStyle name="Draw lines around data in range 16 2" xfId="14039"/>
    <cellStyle name="Draw lines around data in range 17" xfId="7567"/>
    <cellStyle name="Draw lines around data in range 17 2" xfId="14038"/>
    <cellStyle name="Draw lines around data in range 18" xfId="8741"/>
    <cellStyle name="Draw lines around data in range 19" xfId="8666"/>
    <cellStyle name="Draw lines around data in range 2" xfId="1161"/>
    <cellStyle name="Draw lines around data in range 2 2" xfId="4826"/>
    <cellStyle name="Draw lines around data in range 2 2 2" xfId="11091"/>
    <cellStyle name="Draw lines around data in range 2 3" xfId="8734"/>
    <cellStyle name="Draw lines around data in range 2 4" xfId="10173"/>
    <cellStyle name="Draw lines around data in range 2 5" xfId="3902"/>
    <cellStyle name="Draw lines around data in range 20" xfId="8745"/>
    <cellStyle name="Draw lines around data in range 21" xfId="8816"/>
    <cellStyle name="Draw lines around data in range 22" xfId="8747"/>
    <cellStyle name="Draw lines around data in range 23" xfId="9625"/>
    <cellStyle name="Draw lines around data in range 24" xfId="14948"/>
    <cellStyle name="Draw lines around data in range 25" xfId="15388"/>
    <cellStyle name="Draw lines around data in range 26" xfId="15306"/>
    <cellStyle name="Draw lines around data in range 27" xfId="15286"/>
    <cellStyle name="Draw lines around data in range 28" xfId="15304"/>
    <cellStyle name="Draw lines around data in range 29" xfId="15821"/>
    <cellStyle name="Draw lines around data in range 3" xfId="2932"/>
    <cellStyle name="Draw lines around data in range 3 2" xfId="11090"/>
    <cellStyle name="Draw lines around data in range 4" xfId="5202"/>
    <cellStyle name="Draw lines around data in range 4 2" xfId="11673"/>
    <cellStyle name="Draw lines around data in range 5" xfId="5164"/>
    <cellStyle name="Draw lines around data in range 5 2" xfId="11635"/>
    <cellStyle name="Draw lines around data in range 6" xfId="5147"/>
    <cellStyle name="Draw lines around data in range 6 2" xfId="11618"/>
    <cellStyle name="Draw lines around data in range 7" xfId="6061"/>
    <cellStyle name="Draw lines around data in range 7 2" xfId="12532"/>
    <cellStyle name="Draw lines around data in range 8" xfId="6080"/>
    <cellStyle name="Draw lines around data in range 8 2" xfId="12551"/>
    <cellStyle name="Draw lines around data in range 9" xfId="6051"/>
    <cellStyle name="Draw lines around data in range 9 2" xfId="12522"/>
    <cellStyle name="Draw shadow and lines within range" xfId="1162"/>
    <cellStyle name="Draw shadow and lines within range 10" xfId="6631"/>
    <cellStyle name="Draw shadow and lines within range 10 2" xfId="13102"/>
    <cellStyle name="Draw shadow and lines within range 11" xfId="6608"/>
    <cellStyle name="Draw shadow and lines within range 11 2" xfId="13079"/>
    <cellStyle name="Draw shadow and lines within range 12" xfId="6589"/>
    <cellStyle name="Draw shadow and lines within range 12 2" xfId="13060"/>
    <cellStyle name="Draw shadow and lines within range 13" xfId="7562"/>
    <cellStyle name="Draw shadow and lines within range 13 2" xfId="14033"/>
    <cellStyle name="Draw shadow and lines within range 14" xfId="7571"/>
    <cellStyle name="Draw shadow and lines within range 14 2" xfId="14042"/>
    <cellStyle name="Draw shadow and lines within range 15" xfId="7564"/>
    <cellStyle name="Draw shadow and lines within range 15 2" xfId="14035"/>
    <cellStyle name="Draw shadow and lines within range 16" xfId="7569"/>
    <cellStyle name="Draw shadow and lines within range 16 2" xfId="14040"/>
    <cellStyle name="Draw shadow and lines within range 17" xfId="7566"/>
    <cellStyle name="Draw shadow and lines within range 17 2" xfId="14037"/>
    <cellStyle name="Draw shadow and lines within range 18" xfId="8742"/>
    <cellStyle name="Draw shadow and lines within range 19" xfId="8665"/>
    <cellStyle name="Draw shadow and lines within range 2" xfId="1163"/>
    <cellStyle name="Draw shadow and lines within range 2 2" xfId="4827"/>
    <cellStyle name="Draw shadow and lines within range 2 2 2" xfId="11093"/>
    <cellStyle name="Draw shadow and lines within range 2 3" xfId="8735"/>
    <cellStyle name="Draw shadow and lines within range 2 4" xfId="10174"/>
    <cellStyle name="Draw shadow and lines within range 2 5" xfId="3903"/>
    <cellStyle name="Draw shadow and lines within range 20" xfId="8744"/>
    <cellStyle name="Draw shadow and lines within range 21" xfId="8817"/>
    <cellStyle name="Draw shadow and lines within range 22" xfId="8746"/>
    <cellStyle name="Draw shadow and lines within range 23" xfId="8818"/>
    <cellStyle name="Draw shadow and lines within range 24" xfId="14949"/>
    <cellStyle name="Draw shadow and lines within range 25" xfId="15389"/>
    <cellStyle name="Draw shadow and lines within range 26" xfId="15307"/>
    <cellStyle name="Draw shadow and lines within range 27" xfId="15285"/>
    <cellStyle name="Draw shadow and lines within range 28" xfId="15305"/>
    <cellStyle name="Draw shadow and lines within range 29" xfId="15287"/>
    <cellStyle name="Draw shadow and lines within range 3" xfId="2931"/>
    <cellStyle name="Draw shadow and lines within range 3 2" xfId="11092"/>
    <cellStyle name="Draw shadow and lines within range 4" xfId="5203"/>
    <cellStyle name="Draw shadow and lines within range 4 2" xfId="11674"/>
    <cellStyle name="Draw shadow and lines within range 5" xfId="5165"/>
    <cellStyle name="Draw shadow and lines within range 5 2" xfId="11636"/>
    <cellStyle name="Draw shadow and lines within range 6" xfId="5146"/>
    <cellStyle name="Draw shadow and lines within range 6 2" xfId="11617"/>
    <cellStyle name="Draw shadow and lines within range 7" xfId="6060"/>
    <cellStyle name="Draw shadow and lines within range 7 2" xfId="12531"/>
    <cellStyle name="Draw shadow and lines within range 8" xfId="6081"/>
    <cellStyle name="Draw shadow and lines within range 8 2" xfId="12552"/>
    <cellStyle name="Draw shadow and lines within range 9" xfId="6052"/>
    <cellStyle name="Draw shadow and lines within range 9 2" xfId="1252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2 2 2" xfId="4830"/>
    <cellStyle name="Format a column of totals 2 2 3" xfId="3906"/>
    <cellStyle name="Format a column of totals 2 3" xfId="4829"/>
    <cellStyle name="Format a column of totals 2 4" xfId="3905"/>
    <cellStyle name="Format a column of totals 3" xfId="1206"/>
    <cellStyle name="Format a column of totals 3 2" xfId="4831"/>
    <cellStyle name="Format a column of totals 3 3" xfId="3907"/>
    <cellStyle name="Format a column of totals 4" xfId="4828"/>
    <cellStyle name="Format a column of totals 5" xfId="3904"/>
    <cellStyle name="Format a row of totals" xfId="1207"/>
    <cellStyle name="Format a row of totals 10" xfId="6632"/>
    <cellStyle name="Format a row of totals 10 2" xfId="13103"/>
    <cellStyle name="Format a row of totals 11" xfId="6609"/>
    <cellStyle name="Format a row of totals 11 2" xfId="13080"/>
    <cellStyle name="Format a row of totals 12" xfId="6588"/>
    <cellStyle name="Format a row of totals 12 2" xfId="13059"/>
    <cellStyle name="Format a row of totals 13" xfId="7257"/>
    <cellStyle name="Format a row of totals 13 2" xfId="13728"/>
    <cellStyle name="Format a row of totals 14" xfId="7574"/>
    <cellStyle name="Format a row of totals 14 2" xfId="14045"/>
    <cellStyle name="Format a row of totals 15" xfId="7559"/>
    <cellStyle name="Format a row of totals 15 2" xfId="14030"/>
    <cellStyle name="Format a row of totals 16" xfId="7572"/>
    <cellStyle name="Format a row of totals 16 2" xfId="14043"/>
    <cellStyle name="Format a row of totals 17" xfId="7561"/>
    <cellStyle name="Format a row of totals 17 2" xfId="14032"/>
    <cellStyle name="Format a row of totals 18" xfId="8748"/>
    <cellStyle name="Format a row of totals 19" xfId="8661"/>
    <cellStyle name="Format a row of totals 2" xfId="1208"/>
    <cellStyle name="Format a row of totals 2 2" xfId="4832"/>
    <cellStyle name="Format a row of totals 2 2 2" xfId="11095"/>
    <cellStyle name="Format a row of totals 2 3" xfId="9101"/>
    <cellStyle name="Format a row of totals 2 4" xfId="10175"/>
    <cellStyle name="Format a row of totals 2 5" xfId="3908"/>
    <cellStyle name="Format a row of totals 20" xfId="8738"/>
    <cellStyle name="Format a row of totals 21" xfId="8820"/>
    <cellStyle name="Format a row of totals 22" xfId="8740"/>
    <cellStyle name="Format a row of totals 23" xfId="10007"/>
    <cellStyle name="Format a row of totals 24" xfId="14950"/>
    <cellStyle name="Format a row of totals 25" xfId="15390"/>
    <cellStyle name="Format a row of totals 26" xfId="15309"/>
    <cellStyle name="Format a row of totals 27" xfId="15176"/>
    <cellStyle name="Format a row of totals 28" xfId="15787"/>
    <cellStyle name="Format a row of totals 29" xfId="15756"/>
    <cellStyle name="Format a row of totals 3" xfId="2930"/>
    <cellStyle name="Format a row of totals 3 2" xfId="11094"/>
    <cellStyle name="Format a row of totals 4" xfId="5204"/>
    <cellStyle name="Format a row of totals 4 2" xfId="11675"/>
    <cellStyle name="Format a row of totals 5" xfId="5166"/>
    <cellStyle name="Format a row of totals 5 2" xfId="11637"/>
    <cellStyle name="Format a row of totals 6" xfId="5145"/>
    <cellStyle name="Format a row of totals 6 2" xfId="11616"/>
    <cellStyle name="Format a row of totals 7" xfId="6055"/>
    <cellStyle name="Format a row of totals 7 2" xfId="12526"/>
    <cellStyle name="Format a row of totals 8" xfId="6082"/>
    <cellStyle name="Format a row of totals 8 2" xfId="12553"/>
    <cellStyle name="Format a row of totals 9" xfId="6053"/>
    <cellStyle name="Format a row of totals 9 2" xfId="12524"/>
    <cellStyle name="Format text as bold, black on yellow" xfId="1209"/>
    <cellStyle name="Format text as bold, black on yellow 10" xfId="6633"/>
    <cellStyle name="Format text as bold, black on yellow 10 2" xfId="13104"/>
    <cellStyle name="Format text as bold, black on yellow 11" xfId="7005"/>
    <cellStyle name="Format text as bold, black on yellow 11 2" xfId="13476"/>
    <cellStyle name="Format text as bold, black on yellow 12" xfId="6587"/>
    <cellStyle name="Format text as bold, black on yellow 12 2" xfId="13058"/>
    <cellStyle name="Format text as bold, black on yellow 13" xfId="7557"/>
    <cellStyle name="Format text as bold, black on yellow 13 2" xfId="14028"/>
    <cellStyle name="Format text as bold, black on yellow 14" xfId="7575"/>
    <cellStyle name="Format text as bold, black on yellow 14 2" xfId="14046"/>
    <cellStyle name="Format text as bold, black on yellow 15" xfId="7558"/>
    <cellStyle name="Format text as bold, black on yellow 15 2" xfId="14029"/>
    <cellStyle name="Format text as bold, black on yellow 16" xfId="7573"/>
    <cellStyle name="Format text as bold, black on yellow 16 2" xfId="14044"/>
    <cellStyle name="Format text as bold, black on yellow 17" xfId="7560"/>
    <cellStyle name="Format text as bold, black on yellow 17 2" xfId="14031"/>
    <cellStyle name="Format text as bold, black on yellow 18" xfId="8749"/>
    <cellStyle name="Format text as bold, black on yellow 19" xfId="8660"/>
    <cellStyle name="Format text as bold, black on yellow 2" xfId="1210"/>
    <cellStyle name="Format text as bold, black on yellow 2 2" xfId="4833"/>
    <cellStyle name="Format text as bold, black on yellow 2 2 2" xfId="11097"/>
    <cellStyle name="Format text as bold, black on yellow 2 3" xfId="8743"/>
    <cellStyle name="Format text as bold, black on yellow 2 4" xfId="10176"/>
    <cellStyle name="Format text as bold, black on yellow 2 5" xfId="3909"/>
    <cellStyle name="Format text as bold, black on yellow 20" xfId="8737"/>
    <cellStyle name="Format text as bold, black on yellow 21" xfId="9098"/>
    <cellStyle name="Format text as bold, black on yellow 22" xfId="8739"/>
    <cellStyle name="Format text as bold, black on yellow 23" xfId="8819"/>
    <cellStyle name="Format text as bold, black on yellow 24" xfId="15166"/>
    <cellStyle name="Format text as bold, black on yellow 25" xfId="15391"/>
    <cellStyle name="Format text as bold, black on yellow 26" xfId="15789"/>
    <cellStyle name="Format text as bold, black on yellow 27" xfId="15283"/>
    <cellStyle name="Format text as bold, black on yellow 28" xfId="15308"/>
    <cellStyle name="Format text as bold, black on yellow 29" xfId="15284"/>
    <cellStyle name="Format text as bold, black on yellow 3" xfId="2929"/>
    <cellStyle name="Format text as bold, black on yellow 3 2" xfId="11096"/>
    <cellStyle name="Format text as bold, black on yellow 4" xfId="5205"/>
    <cellStyle name="Format text as bold, black on yellow 4 2" xfId="11676"/>
    <cellStyle name="Format text as bold, black on yellow 5" xfId="5582"/>
    <cellStyle name="Format text as bold, black on yellow 5 2" xfId="12053"/>
    <cellStyle name="Format text as bold, black on yellow 6" xfId="5144"/>
    <cellStyle name="Format text as bold, black on yellow 6 2" xfId="11615"/>
    <cellStyle name="Format text as bold, black on yellow 7" xfId="5831"/>
    <cellStyle name="Format text as bold, black on yellow 7 2" xfId="12302"/>
    <cellStyle name="Format text as bold, black on yellow 8" xfId="6083"/>
    <cellStyle name="Format text as bold, black on yellow 8 2" xfId="12554"/>
    <cellStyle name="Format text as bold, black on yellow 9" xfId="6523"/>
    <cellStyle name="Format text as bold, black on yellow 9 2" xfId="12994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er2 2 2" xfId="4835"/>
    <cellStyle name="Header2 2 2 2" xfId="11099"/>
    <cellStyle name="Header2 2 3" xfId="10177"/>
    <cellStyle name="Header2 3" xfId="4834"/>
    <cellStyle name="Header2 3 2" xfId="11098"/>
    <cellStyle name="Header2 4" xfId="8736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[yellow] 2 2" xfId="4837"/>
    <cellStyle name="Input [yellow] 2 2 2" xfId="11102"/>
    <cellStyle name="Input [yellow] 2 3" xfId="10179"/>
    <cellStyle name="Input [yellow] 3" xfId="4482"/>
    <cellStyle name="Input [yellow] 3 2" xfId="10748"/>
    <cellStyle name="Input [yellow] 4" xfId="4836"/>
    <cellStyle name="Input [yellow] 4 2" xfId="11101"/>
    <cellStyle name="Input [yellow] 5" xfId="8723"/>
    <cellStyle name="Input 10" xfId="1348"/>
    <cellStyle name="Input 10 10" xfId="6635"/>
    <cellStyle name="Input 10 10 2" xfId="13106"/>
    <cellStyle name="Input 10 11" xfId="6610"/>
    <cellStyle name="Input 10 11 2" xfId="13081"/>
    <cellStyle name="Input 10 12" xfId="7533"/>
    <cellStyle name="Input 10 12 2" xfId="14004"/>
    <cellStyle name="Input 10 13" xfId="7585"/>
    <cellStyle name="Input 10 13 2" xfId="14056"/>
    <cellStyle name="Input 10 14" xfId="7544"/>
    <cellStyle name="Input 10 14 2" xfId="14015"/>
    <cellStyle name="Input 10 15" xfId="7576"/>
    <cellStyle name="Input 10 15 2" xfId="14047"/>
    <cellStyle name="Input 10 16" xfId="7555"/>
    <cellStyle name="Input 10 16 2" xfId="14026"/>
    <cellStyle name="Input 10 17" xfId="8752"/>
    <cellStyle name="Input 10 18" xfId="8774"/>
    <cellStyle name="Input 10 19" xfId="9107"/>
    <cellStyle name="Input 10 2" xfId="1349"/>
    <cellStyle name="Input 10 2 2" xfId="4838"/>
    <cellStyle name="Input 10 2 2 2" xfId="11104"/>
    <cellStyle name="Input 10 2 3" xfId="8775"/>
    <cellStyle name="Input 10 2 4" xfId="10180"/>
    <cellStyle name="Input 10 2 5" xfId="3912"/>
    <cellStyle name="Input 10 20" xfId="8835"/>
    <cellStyle name="Input 10 21" xfId="8733"/>
    <cellStyle name="Input 10 22" xfId="8824"/>
    <cellStyle name="Input 10 23" xfId="14951"/>
    <cellStyle name="Input 10 24" xfId="15392"/>
    <cellStyle name="Input 10 25" xfId="15321"/>
    <cellStyle name="Input 10 26" xfId="15274"/>
    <cellStyle name="Input 10 27" xfId="15310"/>
    <cellStyle name="Input 10 28" xfId="15282"/>
    <cellStyle name="Input 10 3" xfId="2928"/>
    <cellStyle name="Input 10 3 2" xfId="11103"/>
    <cellStyle name="Input 10 4" xfId="5207"/>
    <cellStyle name="Input 10 4 2" xfId="11678"/>
    <cellStyle name="Input 10 5" xfId="5167"/>
    <cellStyle name="Input 10 5 2" xfId="11638"/>
    <cellStyle name="Input 10 6" xfId="5143"/>
    <cellStyle name="Input 10 6 2" xfId="11614"/>
    <cellStyle name="Input 10 7" xfId="6105"/>
    <cellStyle name="Input 10 7 2" xfId="12576"/>
    <cellStyle name="Input 10 8" xfId="6084"/>
    <cellStyle name="Input 10 8 2" xfId="12555"/>
    <cellStyle name="Input 10 9" xfId="6056"/>
    <cellStyle name="Input 10 9 2" xfId="12527"/>
    <cellStyle name="Input 11" xfId="1350"/>
    <cellStyle name="Input 11 10" xfId="6636"/>
    <cellStyle name="Input 11 10 2" xfId="13107"/>
    <cellStyle name="Input 11 11" xfId="6611"/>
    <cellStyle name="Input 11 11 2" xfId="13082"/>
    <cellStyle name="Input 11 12" xfId="7532"/>
    <cellStyle name="Input 11 12 2" xfId="14003"/>
    <cellStyle name="Input 11 13" xfId="7586"/>
    <cellStyle name="Input 11 13 2" xfId="14057"/>
    <cellStyle name="Input 11 14" xfId="7543"/>
    <cellStyle name="Input 11 14 2" xfId="14014"/>
    <cellStyle name="Input 11 15" xfId="7577"/>
    <cellStyle name="Input 11 15 2" xfId="14048"/>
    <cellStyle name="Input 11 16" xfId="7554"/>
    <cellStyle name="Input 11 16 2" xfId="14025"/>
    <cellStyle name="Input 11 17" xfId="8753"/>
    <cellStyle name="Input 11 18" xfId="8776"/>
    <cellStyle name="Input 11 19" xfId="8722"/>
    <cellStyle name="Input 11 2" xfId="1351"/>
    <cellStyle name="Input 11 2 2" xfId="4839"/>
    <cellStyle name="Input 11 2 2 2" xfId="11106"/>
    <cellStyle name="Input 11 2 3" xfId="8777"/>
    <cellStyle name="Input 11 2 4" xfId="10181"/>
    <cellStyle name="Input 11 2 5" xfId="3913"/>
    <cellStyle name="Input 11 20" xfId="8836"/>
    <cellStyle name="Input 11 21" xfId="8732"/>
    <cellStyle name="Input 11 22" xfId="8825"/>
    <cellStyle name="Input 11 23" xfId="14952"/>
    <cellStyle name="Input 11 24" xfId="15393"/>
    <cellStyle name="Input 11 25" xfId="15322"/>
    <cellStyle name="Input 11 26" xfId="15273"/>
    <cellStyle name="Input 11 27" xfId="15311"/>
    <cellStyle name="Input 11 28" xfId="15281"/>
    <cellStyle name="Input 11 3" xfId="2927"/>
    <cellStyle name="Input 11 3 2" xfId="11105"/>
    <cellStyle name="Input 11 4" xfId="5208"/>
    <cellStyle name="Input 11 4 2" xfId="11679"/>
    <cellStyle name="Input 11 5" xfId="5168"/>
    <cellStyle name="Input 11 5 2" xfId="11639"/>
    <cellStyle name="Input 11 6" xfId="5142"/>
    <cellStyle name="Input 11 6 2" xfId="11613"/>
    <cellStyle name="Input 11 7" xfId="6106"/>
    <cellStyle name="Input 11 7 2" xfId="12577"/>
    <cellStyle name="Input 11 8" xfId="6363"/>
    <cellStyle name="Input 11 8 2" xfId="12834"/>
    <cellStyle name="Input 11 9" xfId="6057"/>
    <cellStyle name="Input 11 9 2" xfId="12528"/>
    <cellStyle name="Input 12" xfId="1352"/>
    <cellStyle name="Input 12 10" xfId="6637"/>
    <cellStyle name="Input 12 10 2" xfId="13108"/>
    <cellStyle name="Input 12 11" xfId="6612"/>
    <cellStyle name="Input 12 11 2" xfId="13083"/>
    <cellStyle name="Input 12 12" xfId="7531"/>
    <cellStyle name="Input 12 12 2" xfId="14002"/>
    <cellStyle name="Input 12 13" xfId="7265"/>
    <cellStyle name="Input 12 13 2" xfId="13736"/>
    <cellStyle name="Input 12 14" xfId="7542"/>
    <cellStyle name="Input 12 14 2" xfId="14013"/>
    <cellStyle name="Input 12 15" xfId="7248"/>
    <cellStyle name="Input 12 15 2" xfId="13719"/>
    <cellStyle name="Input 12 16" xfId="7553"/>
    <cellStyle name="Input 12 16 2" xfId="14024"/>
    <cellStyle name="Input 12 17" xfId="8754"/>
    <cellStyle name="Input 12 18" xfId="8778"/>
    <cellStyle name="Input 12 19" xfId="9095"/>
    <cellStyle name="Input 12 2" xfId="1353"/>
    <cellStyle name="Input 12 2 2" xfId="4840"/>
    <cellStyle name="Input 12 2 2 2" xfId="11108"/>
    <cellStyle name="Input 12 2 3" xfId="9152"/>
    <cellStyle name="Input 12 2 4" xfId="10182"/>
    <cellStyle name="Input 12 2 5" xfId="3914"/>
    <cellStyle name="Input 12 20" xfId="8837"/>
    <cellStyle name="Input 12 21" xfId="8731"/>
    <cellStyle name="Input 12 22" xfId="8826"/>
    <cellStyle name="Input 12 23" xfId="14953"/>
    <cellStyle name="Input 12 24" xfId="15394"/>
    <cellStyle name="Input 12 25" xfId="15323"/>
    <cellStyle name="Input 12 26" xfId="15272"/>
    <cellStyle name="Input 12 27" xfId="15312"/>
    <cellStyle name="Input 12 28" xfId="15280"/>
    <cellStyle name="Input 12 3" xfId="2926"/>
    <cellStyle name="Input 12 3 2" xfId="11107"/>
    <cellStyle name="Input 12 4" xfId="5209"/>
    <cellStyle name="Input 12 4 2" xfId="11680"/>
    <cellStyle name="Input 12 5" xfId="5095"/>
    <cellStyle name="Input 12 5 2" xfId="11566"/>
    <cellStyle name="Input 12 6" xfId="5141"/>
    <cellStyle name="Input 12 6 2" xfId="11612"/>
    <cellStyle name="Input 12 7" xfId="6107"/>
    <cellStyle name="Input 12 7 2" xfId="12578"/>
    <cellStyle name="Input 12 8" xfId="6085"/>
    <cellStyle name="Input 12 8 2" xfId="12556"/>
    <cellStyle name="Input 12 9" xfId="6058"/>
    <cellStyle name="Input 12 9 2" xfId="12529"/>
    <cellStyle name="Input 13" xfId="1354"/>
    <cellStyle name="Input 13 10" xfId="6638"/>
    <cellStyle name="Input 13 10 2" xfId="13109"/>
    <cellStyle name="Input 13 11" xfId="6560"/>
    <cellStyle name="Input 13 11 2" xfId="13031"/>
    <cellStyle name="Input 13 12" xfId="7530"/>
    <cellStyle name="Input 13 12 2" xfId="14001"/>
    <cellStyle name="Input 13 13" xfId="7587"/>
    <cellStyle name="Input 13 13 2" xfId="14058"/>
    <cellStyle name="Input 13 14" xfId="7541"/>
    <cellStyle name="Input 13 14 2" xfId="14012"/>
    <cellStyle name="Input 13 15" xfId="7249"/>
    <cellStyle name="Input 13 15 2" xfId="13720"/>
    <cellStyle name="Input 13 16" xfId="7552"/>
    <cellStyle name="Input 13 16 2" xfId="14023"/>
    <cellStyle name="Input 13 17" xfId="8755"/>
    <cellStyle name="Input 13 18" xfId="8779"/>
    <cellStyle name="Input 13 19" xfId="8721"/>
    <cellStyle name="Input 13 2" xfId="1355"/>
    <cellStyle name="Input 13 2 2" xfId="4841"/>
    <cellStyle name="Input 13 2 2 2" xfId="11110"/>
    <cellStyle name="Input 13 2 3" xfId="8780"/>
    <cellStyle name="Input 13 2 4" xfId="10183"/>
    <cellStyle name="Input 13 2 5" xfId="3915"/>
    <cellStyle name="Input 13 20" xfId="8838"/>
    <cellStyle name="Input 13 21" xfId="8730"/>
    <cellStyle name="Input 13 22" xfId="8827"/>
    <cellStyle name="Input 13 23" xfId="14954"/>
    <cellStyle name="Input 13 24" xfId="15395"/>
    <cellStyle name="Input 13 25" xfId="15819"/>
    <cellStyle name="Input 13 26" xfId="15271"/>
    <cellStyle name="Input 13 27" xfId="15313"/>
    <cellStyle name="Input 13 28" xfId="15279"/>
    <cellStyle name="Input 13 3" xfId="2925"/>
    <cellStyle name="Input 13 3 2" xfId="11109"/>
    <cellStyle name="Input 13 4" xfId="5210"/>
    <cellStyle name="Input 13 4 2" xfId="11681"/>
    <cellStyle name="Input 13 5" xfId="5169"/>
    <cellStyle name="Input 13 5 2" xfId="11640"/>
    <cellStyle name="Input 13 6" xfId="5140"/>
    <cellStyle name="Input 13 6 2" xfId="11611"/>
    <cellStyle name="Input 13 7" xfId="6108"/>
    <cellStyle name="Input 13 7 2" xfId="12579"/>
    <cellStyle name="Input 13 8" xfId="6086"/>
    <cellStyle name="Input 13 8 2" xfId="12557"/>
    <cellStyle name="Input 13 9" xfId="6059"/>
    <cellStyle name="Input 13 9 2" xfId="12530"/>
    <cellStyle name="Input 14" xfId="1356"/>
    <cellStyle name="Input 14 10" xfId="6639"/>
    <cellStyle name="Input 14 10 2" xfId="13110"/>
    <cellStyle name="Input 14 11" xfId="6613"/>
    <cellStyle name="Input 14 11 2" xfId="13084"/>
    <cellStyle name="Input 14 12" xfId="7529"/>
    <cellStyle name="Input 14 12 2" xfId="14000"/>
    <cellStyle name="Input 14 13" xfId="7588"/>
    <cellStyle name="Input 14 13 2" xfId="14059"/>
    <cellStyle name="Input 14 14" xfId="7540"/>
    <cellStyle name="Input 14 14 2" xfId="14011"/>
    <cellStyle name="Input 14 15" xfId="7578"/>
    <cellStyle name="Input 14 15 2" xfId="14049"/>
    <cellStyle name="Input 14 16" xfId="7551"/>
    <cellStyle name="Input 14 16 2" xfId="14022"/>
    <cellStyle name="Input 14 17" xfId="8756"/>
    <cellStyle name="Input 14 18" xfId="8781"/>
    <cellStyle name="Input 14 19" xfId="9170"/>
    <cellStyle name="Input 14 2" xfId="1357"/>
    <cellStyle name="Input 14 2 2" xfId="4842"/>
    <cellStyle name="Input 14 2 2 2" xfId="11112"/>
    <cellStyle name="Input 14 2 3" xfId="8782"/>
    <cellStyle name="Input 14 2 4" xfId="10184"/>
    <cellStyle name="Input 14 2 5" xfId="3916"/>
    <cellStyle name="Input 14 20" xfId="8839"/>
    <cellStyle name="Input 14 21" xfId="8462"/>
    <cellStyle name="Input 14 22" xfId="9096"/>
    <cellStyle name="Input 14 23" xfId="14955"/>
    <cellStyle name="Input 14 24" xfId="15396"/>
    <cellStyle name="Input 14 25" xfId="15324"/>
    <cellStyle name="Input 14 26" xfId="15270"/>
    <cellStyle name="Input 14 27" xfId="15314"/>
    <cellStyle name="Input 14 28" xfId="15822"/>
    <cellStyle name="Input 14 3" xfId="2924"/>
    <cellStyle name="Input 14 3 2" xfId="11111"/>
    <cellStyle name="Input 14 4" xfId="5211"/>
    <cellStyle name="Input 14 4 2" xfId="11682"/>
    <cellStyle name="Input 14 5" xfId="5170"/>
    <cellStyle name="Input 14 5 2" xfId="11641"/>
    <cellStyle name="Input 14 6" xfId="5139"/>
    <cellStyle name="Input 14 6 2" xfId="11610"/>
    <cellStyle name="Input 14 7" xfId="6109"/>
    <cellStyle name="Input 14 7 2" xfId="12580"/>
    <cellStyle name="Input 14 8" xfId="6087"/>
    <cellStyle name="Input 14 8 2" xfId="12558"/>
    <cellStyle name="Input 14 9" xfId="6062"/>
    <cellStyle name="Input 14 9 2" xfId="12533"/>
    <cellStyle name="Input 15" xfId="1358"/>
    <cellStyle name="Input 15 10" xfId="6640"/>
    <cellStyle name="Input 15 10 2" xfId="13111"/>
    <cellStyle name="Input 15 11" xfId="6614"/>
    <cellStyle name="Input 15 11 2" xfId="13085"/>
    <cellStyle name="Input 15 12" xfId="7528"/>
    <cellStyle name="Input 15 12 2" xfId="13999"/>
    <cellStyle name="Input 15 13" xfId="7589"/>
    <cellStyle name="Input 15 13 2" xfId="14060"/>
    <cellStyle name="Input 15 14" xfId="7539"/>
    <cellStyle name="Input 15 14 2" xfId="14010"/>
    <cellStyle name="Input 15 15" xfId="7579"/>
    <cellStyle name="Input 15 15 2" xfId="14050"/>
    <cellStyle name="Input 15 16" xfId="7550"/>
    <cellStyle name="Input 15 16 2" xfId="14021"/>
    <cellStyle name="Input 15 17" xfId="8757"/>
    <cellStyle name="Input 15 18" xfId="8783"/>
    <cellStyle name="Input 15 19" xfId="9168"/>
    <cellStyle name="Input 15 2" xfId="1359"/>
    <cellStyle name="Input 15 2 2" xfId="4843"/>
    <cellStyle name="Input 15 2 2 2" xfId="11114"/>
    <cellStyle name="Input 15 2 3" xfId="8784"/>
    <cellStyle name="Input 15 2 4" xfId="10185"/>
    <cellStyle name="Input 15 2 5" xfId="3917"/>
    <cellStyle name="Input 15 20" xfId="8840"/>
    <cellStyle name="Input 15 21" xfId="8729"/>
    <cellStyle name="Input 15 22" xfId="8828"/>
    <cellStyle name="Input 15 23" xfId="14956"/>
    <cellStyle name="Input 15 24" xfId="15397"/>
    <cellStyle name="Input 15 25" xfId="15325"/>
    <cellStyle name="Input 15 26" xfId="15269"/>
    <cellStyle name="Input 15 27" xfId="15315"/>
    <cellStyle name="Input 15 28" xfId="15278"/>
    <cellStyle name="Input 15 3" xfId="2923"/>
    <cellStyle name="Input 15 3 2" xfId="11113"/>
    <cellStyle name="Input 15 4" xfId="5212"/>
    <cellStyle name="Input 15 4 2" xfId="11683"/>
    <cellStyle name="Input 15 5" xfId="5171"/>
    <cellStyle name="Input 15 5 2" xfId="11642"/>
    <cellStyle name="Input 15 6" xfId="5138"/>
    <cellStyle name="Input 15 6 2" xfId="11609"/>
    <cellStyle name="Input 15 7" xfId="6110"/>
    <cellStyle name="Input 15 7 2" xfId="12581"/>
    <cellStyle name="Input 15 8" xfId="6088"/>
    <cellStyle name="Input 15 8 2" xfId="12559"/>
    <cellStyle name="Input 15 9" xfId="6063"/>
    <cellStyle name="Input 15 9 2" xfId="12534"/>
    <cellStyle name="Input 16" xfId="1360"/>
    <cellStyle name="Input 16 10" xfId="6641"/>
    <cellStyle name="Input 16 10 2" xfId="13112"/>
    <cellStyle name="Input 16 11" xfId="6615"/>
    <cellStyle name="Input 16 11 2" xfId="13086"/>
    <cellStyle name="Input 16 12" xfId="7527"/>
    <cellStyle name="Input 16 12 2" xfId="13998"/>
    <cellStyle name="Input 16 13" xfId="7590"/>
    <cellStyle name="Input 16 13 2" xfId="14061"/>
    <cellStyle name="Input 16 14" xfId="7538"/>
    <cellStyle name="Input 16 14 2" xfId="14009"/>
    <cellStyle name="Input 16 15" xfId="7580"/>
    <cellStyle name="Input 16 15 2" xfId="14051"/>
    <cellStyle name="Input 16 16" xfId="7549"/>
    <cellStyle name="Input 16 16 2" xfId="14020"/>
    <cellStyle name="Input 16 17" xfId="8758"/>
    <cellStyle name="Input 16 18" xfId="8785"/>
    <cellStyle name="Input 16 19" xfId="8720"/>
    <cellStyle name="Input 16 2" xfId="1361"/>
    <cellStyle name="Input 16 2 2" xfId="4844"/>
    <cellStyle name="Input 16 2 2 2" xfId="11116"/>
    <cellStyle name="Input 16 2 3" xfId="8786"/>
    <cellStyle name="Input 16 2 4" xfId="10186"/>
    <cellStyle name="Input 16 2 5" xfId="3918"/>
    <cellStyle name="Input 16 20" xfId="9141"/>
    <cellStyle name="Input 16 21" xfId="8728"/>
    <cellStyle name="Input 16 22" xfId="8829"/>
    <cellStyle name="Input 16 23" xfId="14957"/>
    <cellStyle name="Input 16 24" xfId="15398"/>
    <cellStyle name="Input 16 25" xfId="15326"/>
    <cellStyle name="Input 16 26" xfId="15268"/>
    <cellStyle name="Input 16 27" xfId="15316"/>
    <cellStyle name="Input 16 28" xfId="15277"/>
    <cellStyle name="Input 16 3" xfId="2922"/>
    <cellStyle name="Input 16 3 2" xfId="11115"/>
    <cellStyle name="Input 16 4" xfId="5213"/>
    <cellStyle name="Input 16 4 2" xfId="11684"/>
    <cellStyle name="Input 16 5" xfId="5172"/>
    <cellStyle name="Input 16 5 2" xfId="11643"/>
    <cellStyle name="Input 16 6" xfId="5137"/>
    <cellStyle name="Input 16 6 2" xfId="11608"/>
    <cellStyle name="Input 16 7" xfId="6111"/>
    <cellStyle name="Input 16 7 2" xfId="12582"/>
    <cellStyle name="Input 16 8" xfId="6364"/>
    <cellStyle name="Input 16 8 2" xfId="12835"/>
    <cellStyle name="Input 16 9" xfId="6064"/>
    <cellStyle name="Input 16 9 2" xfId="12535"/>
    <cellStyle name="Input 17" xfId="1362"/>
    <cellStyle name="Input 17 10" xfId="6642"/>
    <cellStyle name="Input 17 10 2" xfId="13113"/>
    <cellStyle name="Input 17 11" xfId="6616"/>
    <cellStyle name="Input 17 11 2" xfId="13087"/>
    <cellStyle name="Input 17 12" xfId="7526"/>
    <cellStyle name="Input 17 12 2" xfId="13997"/>
    <cellStyle name="Input 17 13" xfId="7591"/>
    <cellStyle name="Input 17 13 2" xfId="14062"/>
    <cellStyle name="Input 17 14" xfId="7537"/>
    <cellStyle name="Input 17 14 2" xfId="14008"/>
    <cellStyle name="Input 17 15" xfId="7581"/>
    <cellStyle name="Input 17 15 2" xfId="14052"/>
    <cellStyle name="Input 17 16" xfId="7548"/>
    <cellStyle name="Input 17 16 2" xfId="14019"/>
    <cellStyle name="Input 17 17" xfId="8759"/>
    <cellStyle name="Input 17 18" xfId="9071"/>
    <cellStyle name="Input 17 19" xfId="8452"/>
    <cellStyle name="Input 17 2" xfId="1363"/>
    <cellStyle name="Input 17 2 2" xfId="4845"/>
    <cellStyle name="Input 17 2 2 2" xfId="11118"/>
    <cellStyle name="Input 17 2 3" xfId="8787"/>
    <cellStyle name="Input 17 2 4" xfId="10187"/>
    <cellStyle name="Input 17 2 5" xfId="3919"/>
    <cellStyle name="Input 17 20" xfId="8841"/>
    <cellStyle name="Input 17 21" xfId="8727"/>
    <cellStyle name="Input 17 22" xfId="9150"/>
    <cellStyle name="Input 17 23" xfId="14958"/>
    <cellStyle name="Input 17 24" xfId="15399"/>
    <cellStyle name="Input 17 25" xfId="15327"/>
    <cellStyle name="Input 17 26" xfId="15267"/>
    <cellStyle name="Input 17 27" xfId="15317"/>
    <cellStyle name="Input 17 28" xfId="15276"/>
    <cellStyle name="Input 17 3" xfId="2921"/>
    <cellStyle name="Input 17 3 2" xfId="11117"/>
    <cellStyle name="Input 17 4" xfId="5214"/>
    <cellStyle name="Input 17 4 2" xfId="11685"/>
    <cellStyle name="Input 17 5" xfId="5173"/>
    <cellStyle name="Input 17 5 2" xfId="11644"/>
    <cellStyle name="Input 17 6" xfId="5136"/>
    <cellStyle name="Input 17 6 2" xfId="11607"/>
    <cellStyle name="Input 17 7" xfId="6112"/>
    <cellStyle name="Input 17 7 2" xfId="12583"/>
    <cellStyle name="Input 17 8" xfId="6089"/>
    <cellStyle name="Input 17 8 2" xfId="12560"/>
    <cellStyle name="Input 17 9" xfId="6065"/>
    <cellStyle name="Input 17 9 2" xfId="12536"/>
    <cellStyle name="Input 18" xfId="1364"/>
    <cellStyle name="Input 18 10" xfId="6643"/>
    <cellStyle name="Input 18 10 2" xfId="13114"/>
    <cellStyle name="Input 18 11" xfId="6617"/>
    <cellStyle name="Input 18 11 2" xfId="13088"/>
    <cellStyle name="Input 18 12" xfId="7525"/>
    <cellStyle name="Input 18 12 2" xfId="13996"/>
    <cellStyle name="Input 18 13" xfId="7592"/>
    <cellStyle name="Input 18 13 2" xfId="14063"/>
    <cellStyle name="Input 18 14" xfId="7536"/>
    <cellStyle name="Input 18 14 2" xfId="14007"/>
    <cellStyle name="Input 18 15" xfId="7582"/>
    <cellStyle name="Input 18 15 2" xfId="14053"/>
    <cellStyle name="Input 18 16" xfId="7547"/>
    <cellStyle name="Input 18 16 2" xfId="14018"/>
    <cellStyle name="Input 18 17" xfId="8760"/>
    <cellStyle name="Input 18 18" xfId="8788"/>
    <cellStyle name="Input 18 19" xfId="8719"/>
    <cellStyle name="Input 18 2" xfId="1365"/>
    <cellStyle name="Input 18 2 2" xfId="4846"/>
    <cellStyle name="Input 18 2 2 2" xfId="11120"/>
    <cellStyle name="Input 18 2 3" xfId="8454"/>
    <cellStyle name="Input 18 2 4" xfId="10188"/>
    <cellStyle name="Input 18 2 5" xfId="3920"/>
    <cellStyle name="Input 18 20" xfId="8842"/>
    <cellStyle name="Input 18 21" xfId="8726"/>
    <cellStyle name="Input 18 22" xfId="9149"/>
    <cellStyle name="Input 18 23" xfId="14959"/>
    <cellStyle name="Input 18 24" xfId="15400"/>
    <cellStyle name="Input 18 25" xfId="15328"/>
    <cellStyle name="Input 18 26" xfId="15266"/>
    <cellStyle name="Input 18 27" xfId="15318"/>
    <cellStyle name="Input 18 28" xfId="15757"/>
    <cellStyle name="Input 18 3" xfId="2920"/>
    <cellStyle name="Input 18 3 2" xfId="11119"/>
    <cellStyle name="Input 18 4" xfId="5215"/>
    <cellStyle name="Input 18 4 2" xfId="11686"/>
    <cellStyle name="Input 18 5" xfId="5174"/>
    <cellStyle name="Input 18 5 2" xfId="11645"/>
    <cellStyle name="Input 18 6" xfId="5135"/>
    <cellStyle name="Input 18 6 2" xfId="11606"/>
    <cellStyle name="Input 18 7" xfId="6113"/>
    <cellStyle name="Input 18 7 2" xfId="12584"/>
    <cellStyle name="Input 18 8" xfId="6090"/>
    <cellStyle name="Input 18 8 2" xfId="12561"/>
    <cellStyle name="Input 18 9" xfId="6066"/>
    <cellStyle name="Input 18 9 2" xfId="12537"/>
    <cellStyle name="Input 19" xfId="1366"/>
    <cellStyle name="Input 19 10" xfId="6644"/>
    <cellStyle name="Input 19 10 2" xfId="13115"/>
    <cellStyle name="Input 19 11" xfId="6618"/>
    <cellStyle name="Input 19 11 2" xfId="13089"/>
    <cellStyle name="Input 19 12" xfId="7524"/>
    <cellStyle name="Input 19 12 2" xfId="13995"/>
    <cellStyle name="Input 19 13" xfId="7593"/>
    <cellStyle name="Input 19 13 2" xfId="14064"/>
    <cellStyle name="Input 19 14" xfId="7535"/>
    <cellStyle name="Input 19 14 2" xfId="14006"/>
    <cellStyle name="Input 19 15" xfId="7583"/>
    <cellStyle name="Input 19 15 2" xfId="14054"/>
    <cellStyle name="Input 19 16" xfId="7546"/>
    <cellStyle name="Input 19 16 2" xfId="14017"/>
    <cellStyle name="Input 19 17" xfId="8761"/>
    <cellStyle name="Input 19 18" xfId="8789"/>
    <cellStyle name="Input 19 19" xfId="8718"/>
    <cellStyle name="Input 19 2" xfId="1367"/>
    <cellStyle name="Input 19 2 2" xfId="4847"/>
    <cellStyle name="Input 19 2 2 2" xfId="11122"/>
    <cellStyle name="Input 19 2 3" xfId="8790"/>
    <cellStyle name="Input 19 2 4" xfId="10189"/>
    <cellStyle name="Input 19 2 5" xfId="3921"/>
    <cellStyle name="Input 19 20" xfId="8843"/>
    <cellStyle name="Input 19 21" xfId="8725"/>
    <cellStyle name="Input 19 22" xfId="9142"/>
    <cellStyle name="Input 19 23" xfId="14960"/>
    <cellStyle name="Input 19 24" xfId="15401"/>
    <cellStyle name="Input 19 25" xfId="15329"/>
    <cellStyle name="Input 19 26" xfId="15265"/>
    <cellStyle name="Input 19 27" xfId="15319"/>
    <cellStyle name="Input 19 28" xfId="15275"/>
    <cellStyle name="Input 19 3" xfId="2919"/>
    <cellStyle name="Input 19 3 2" xfId="11121"/>
    <cellStyle name="Input 19 4" xfId="5216"/>
    <cellStyle name="Input 19 4 2" xfId="11687"/>
    <cellStyle name="Input 19 5" xfId="5175"/>
    <cellStyle name="Input 19 5 2" xfId="11646"/>
    <cellStyle name="Input 19 6" xfId="5134"/>
    <cellStyle name="Input 19 6 2" xfId="11605"/>
    <cellStyle name="Input 19 7" xfId="6114"/>
    <cellStyle name="Input 19 7 2" xfId="12585"/>
    <cellStyle name="Input 19 8" xfId="6091"/>
    <cellStyle name="Input 19 8 2" xfId="12562"/>
    <cellStyle name="Input 19 9" xfId="6067"/>
    <cellStyle name="Input 19 9 2" xfId="12538"/>
    <cellStyle name="Input 2" xfId="1368"/>
    <cellStyle name="Input 2 10" xfId="6092"/>
    <cellStyle name="Input 2 10 2" xfId="12563"/>
    <cellStyle name="Input 2 11" xfId="6068"/>
    <cellStyle name="Input 2 11 2" xfId="12539"/>
    <cellStyle name="Input 2 12" xfId="6645"/>
    <cellStyle name="Input 2 12 2" xfId="13116"/>
    <cellStyle name="Input 2 13" xfId="6619"/>
    <cellStyle name="Input 2 13 2" xfId="13090"/>
    <cellStyle name="Input 2 14" xfId="7523"/>
    <cellStyle name="Input 2 14 2" xfId="13994"/>
    <cellStyle name="Input 2 15" xfId="7250"/>
    <cellStyle name="Input 2 15 2" xfId="13721"/>
    <cellStyle name="Input 2 16" xfId="7534"/>
    <cellStyle name="Input 2 16 2" xfId="14005"/>
    <cellStyle name="Input 2 17" xfId="7584"/>
    <cellStyle name="Input 2 17 2" xfId="14055"/>
    <cellStyle name="Input 2 18" xfId="7545"/>
    <cellStyle name="Input 2 18 2" xfId="14016"/>
    <cellStyle name="Input 2 19" xfId="8762"/>
    <cellStyle name="Input 2 2" xfId="1369"/>
    <cellStyle name="Input 2 2 10" xfId="6646"/>
    <cellStyle name="Input 2 2 10 2" xfId="13117"/>
    <cellStyle name="Input 2 2 11" xfId="6620"/>
    <cellStyle name="Input 2 2 11 2" xfId="13091"/>
    <cellStyle name="Input 2 2 12" xfId="7522"/>
    <cellStyle name="Input 2 2 12 2" xfId="13993"/>
    <cellStyle name="Input 2 2 13" xfId="7594"/>
    <cellStyle name="Input 2 2 13 2" xfId="14065"/>
    <cellStyle name="Input 2 2 14" xfId="7509"/>
    <cellStyle name="Input 2 2 14 2" xfId="13980"/>
    <cellStyle name="Input 2 2 15" xfId="7606"/>
    <cellStyle name="Input 2 2 15 2" xfId="14077"/>
    <cellStyle name="Input 2 2 16" xfId="7497"/>
    <cellStyle name="Input 2 2 16 2" xfId="13968"/>
    <cellStyle name="Input 2 2 17" xfId="8763"/>
    <cellStyle name="Input 2 2 18" xfId="8792"/>
    <cellStyle name="Input 2 2 19" xfId="8716"/>
    <cellStyle name="Input 2 2 2" xfId="1370"/>
    <cellStyle name="Input 2 2 2 2" xfId="4848"/>
    <cellStyle name="Input 2 2 2 2 2" xfId="11125"/>
    <cellStyle name="Input 2 2 2 3" xfId="8793"/>
    <cellStyle name="Input 2 2 2 4" xfId="10190"/>
    <cellStyle name="Input 2 2 2 5" xfId="3922"/>
    <cellStyle name="Input 2 2 20" xfId="8845"/>
    <cellStyle name="Input 2 2 21" xfId="8703"/>
    <cellStyle name="Input 2 2 22" xfId="8831"/>
    <cellStyle name="Input 2 2 23" xfId="15163"/>
    <cellStyle name="Input 2 2 24" xfId="15403"/>
    <cellStyle name="Input 2 2 25" xfId="15331"/>
    <cellStyle name="Input 2 2 26" xfId="15263"/>
    <cellStyle name="Input 2 2 27" xfId="15343"/>
    <cellStyle name="Input 2 2 28" xfId="15252"/>
    <cellStyle name="Input 2 2 3" xfId="2918"/>
    <cellStyle name="Input 2 2 3 2" xfId="11124"/>
    <cellStyle name="Input 2 2 4" xfId="5218"/>
    <cellStyle name="Input 2 2 4 2" xfId="11689"/>
    <cellStyle name="Input 2 2 5" xfId="5177"/>
    <cellStyle name="Input 2 2 5 2" xfId="11648"/>
    <cellStyle name="Input 2 2 6" xfId="5132"/>
    <cellStyle name="Input 2 2 6 2" xfId="11603"/>
    <cellStyle name="Input 2 2 7" xfId="6116"/>
    <cellStyle name="Input 2 2 7 2" xfId="12587"/>
    <cellStyle name="Input 2 2 8" xfId="6093"/>
    <cellStyle name="Input 2 2 8 2" xfId="12564"/>
    <cellStyle name="Input 2 2 9" xfId="6069"/>
    <cellStyle name="Input 2 2 9 2" xfId="12540"/>
    <cellStyle name="Input 2 20" xfId="8791"/>
    <cellStyle name="Input 2 21" xfId="8717"/>
    <cellStyle name="Input 2 22" xfId="8844"/>
    <cellStyle name="Input 2 23" xfId="8724"/>
    <cellStyle name="Input 2 24" xfId="8830"/>
    <cellStyle name="Input 2 25" xfId="14961"/>
    <cellStyle name="Input 2 26" xfId="15402"/>
    <cellStyle name="Input 2 27" xfId="15330"/>
    <cellStyle name="Input 2 28" xfId="15264"/>
    <cellStyle name="Input 2 29" xfId="15320"/>
    <cellStyle name="Input 2 3" xfId="1371"/>
    <cellStyle name="Input 2 3 10" xfId="6647"/>
    <cellStyle name="Input 2 3 10 2" xfId="13118"/>
    <cellStyle name="Input 2 3 11" xfId="6621"/>
    <cellStyle name="Input 2 3 11 2" xfId="13092"/>
    <cellStyle name="Input 2 3 12" xfId="7521"/>
    <cellStyle name="Input 2 3 12 2" xfId="13992"/>
    <cellStyle name="Input 2 3 13" xfId="7595"/>
    <cellStyle name="Input 2 3 13 2" xfId="14066"/>
    <cellStyle name="Input 2 3 14" xfId="7508"/>
    <cellStyle name="Input 2 3 14 2" xfId="13979"/>
    <cellStyle name="Input 2 3 15" xfId="7713"/>
    <cellStyle name="Input 2 3 15 2" xfId="14184"/>
    <cellStyle name="Input 2 3 16" xfId="7742"/>
    <cellStyle name="Input 2 3 16 2" xfId="14213"/>
    <cellStyle name="Input 2 3 17" xfId="8764"/>
    <cellStyle name="Input 2 3 18" xfId="8794"/>
    <cellStyle name="Input 2 3 19" xfId="8715"/>
    <cellStyle name="Input 2 3 2" xfId="1372"/>
    <cellStyle name="Input 2 3 2 2" xfId="4849"/>
    <cellStyle name="Input 2 3 2 2 2" xfId="11127"/>
    <cellStyle name="Input 2 3 2 3" xfId="8795"/>
    <cellStyle name="Input 2 3 2 4" xfId="10191"/>
    <cellStyle name="Input 2 3 2 5" xfId="3923"/>
    <cellStyle name="Input 2 3 20" xfId="8846"/>
    <cellStyle name="Input 2 3 21" xfId="8702"/>
    <cellStyle name="Input 2 3 22" xfId="9148"/>
    <cellStyle name="Input 2 3 23" xfId="14962"/>
    <cellStyle name="Input 2 3 24" xfId="15404"/>
    <cellStyle name="Input 2 3 25" xfId="15332"/>
    <cellStyle name="Input 2 3 26" xfId="15823"/>
    <cellStyle name="Input 2 3 27" xfId="15344"/>
    <cellStyle name="Input 2 3 28" xfId="15879"/>
    <cellStyle name="Input 2 3 3" xfId="2917"/>
    <cellStyle name="Input 2 3 3 2" xfId="11126"/>
    <cellStyle name="Input 2 3 4" xfId="5219"/>
    <cellStyle name="Input 2 3 4 2" xfId="11690"/>
    <cellStyle name="Input 2 3 5" xfId="5178"/>
    <cellStyle name="Input 2 3 5 2" xfId="11649"/>
    <cellStyle name="Input 2 3 6" xfId="5612"/>
    <cellStyle name="Input 2 3 6 2" xfId="12083"/>
    <cellStyle name="Input 2 3 7" xfId="6117"/>
    <cellStyle name="Input 2 3 7 2" xfId="12588"/>
    <cellStyle name="Input 2 3 8" xfId="6094"/>
    <cellStyle name="Input 2 3 8 2" xfId="12565"/>
    <cellStyle name="Input 2 3 9" xfId="6070"/>
    <cellStyle name="Input 2 3 9 2" xfId="12541"/>
    <cellStyle name="Input 2 30" xfId="15175"/>
    <cellStyle name="Input 2 4" xfId="1373"/>
    <cellStyle name="Input 2 4 2" xfId="4850"/>
    <cellStyle name="Input 2 4 2 2" xfId="11128"/>
    <cellStyle name="Input 2 4 3" xfId="8796"/>
    <cellStyle name="Input 2 4 4" xfId="10192"/>
    <cellStyle name="Input 2 4 5" xfId="3924"/>
    <cellStyle name="Input 2 5" xfId="2690"/>
    <cellStyle name="Input 2 5 2" xfId="11123"/>
    <cellStyle name="Input 2 6" xfId="5217"/>
    <cellStyle name="Input 2 6 2" xfId="11688"/>
    <cellStyle name="Input 2 7" xfId="5176"/>
    <cellStyle name="Input 2 7 2" xfId="11647"/>
    <cellStyle name="Input 2 8" xfId="5133"/>
    <cellStyle name="Input 2 8 2" xfId="11604"/>
    <cellStyle name="Input 2 9" xfId="6115"/>
    <cellStyle name="Input 2 9 2" xfId="12586"/>
    <cellStyle name="Input 20" xfId="1374"/>
    <cellStyle name="Input 20 10" xfId="6648"/>
    <cellStyle name="Input 20 10 2" xfId="13119"/>
    <cellStyle name="Input 20 11" xfId="6622"/>
    <cellStyle name="Input 20 11 2" xfId="13093"/>
    <cellStyle name="Input 20 12" xfId="7520"/>
    <cellStyle name="Input 20 12 2" xfId="13991"/>
    <cellStyle name="Input 20 13" xfId="7596"/>
    <cellStyle name="Input 20 13 2" xfId="14067"/>
    <cellStyle name="Input 20 14" xfId="7507"/>
    <cellStyle name="Input 20 14 2" xfId="13978"/>
    <cellStyle name="Input 20 15" xfId="7259"/>
    <cellStyle name="Input 20 15 2" xfId="13730"/>
    <cellStyle name="Input 20 16" xfId="7496"/>
    <cellStyle name="Input 20 16 2" xfId="13967"/>
    <cellStyle name="Input 20 17" xfId="8765"/>
    <cellStyle name="Input 20 18" xfId="8797"/>
    <cellStyle name="Input 20 19" xfId="8714"/>
    <cellStyle name="Input 20 2" xfId="1375"/>
    <cellStyle name="Input 20 2 2" xfId="4851"/>
    <cellStyle name="Input 20 2 2 2" xfId="11130"/>
    <cellStyle name="Input 20 2 3" xfId="8798"/>
    <cellStyle name="Input 20 2 4" xfId="10193"/>
    <cellStyle name="Input 20 2 5" xfId="3925"/>
    <cellStyle name="Input 20 20" xfId="8847"/>
    <cellStyle name="Input 20 21" xfId="8701"/>
    <cellStyle name="Input 20 22" xfId="10135"/>
    <cellStyle name="Input 20 23" xfId="14923"/>
    <cellStyle name="Input 20 24" xfId="15405"/>
    <cellStyle name="Input 20 25" xfId="15333"/>
    <cellStyle name="Input 20 26" xfId="15262"/>
    <cellStyle name="Input 20 27" xfId="15345"/>
    <cellStyle name="Input 20 28" xfId="15251"/>
    <cellStyle name="Input 20 3" xfId="2916"/>
    <cellStyle name="Input 20 3 2" xfId="11129"/>
    <cellStyle name="Input 20 4" xfId="5220"/>
    <cellStyle name="Input 20 4 2" xfId="11691"/>
    <cellStyle name="Input 20 5" xfId="5179"/>
    <cellStyle name="Input 20 5 2" xfId="11650"/>
    <cellStyle name="Input 20 6" xfId="5082"/>
    <cellStyle name="Input 20 6 2" xfId="11553"/>
    <cellStyle name="Input 20 7" xfId="6118"/>
    <cellStyle name="Input 20 7 2" xfId="12589"/>
    <cellStyle name="Input 20 8" xfId="6095"/>
    <cellStyle name="Input 20 8 2" xfId="12566"/>
    <cellStyle name="Input 20 9" xfId="6071"/>
    <cellStyle name="Input 20 9 2" xfId="12542"/>
    <cellStyle name="Input 21" xfId="1376"/>
    <cellStyle name="Input 21 10" xfId="7007"/>
    <cellStyle name="Input 21 10 2" xfId="13478"/>
    <cellStyle name="Input 21 11" xfId="6979"/>
    <cellStyle name="Input 21 11 2" xfId="13450"/>
    <cellStyle name="Input 21 12" xfId="7519"/>
    <cellStyle name="Input 21 12 2" xfId="13990"/>
    <cellStyle name="Input 21 13" xfId="7597"/>
    <cellStyle name="Input 21 13 2" xfId="14068"/>
    <cellStyle name="Input 21 14" xfId="7506"/>
    <cellStyle name="Input 21 14 2" xfId="13977"/>
    <cellStyle name="Input 21 15" xfId="7260"/>
    <cellStyle name="Input 21 15 2" xfId="13731"/>
    <cellStyle name="Input 21 16" xfId="7495"/>
    <cellStyle name="Input 21 16 2" xfId="13966"/>
    <cellStyle name="Input 21 17" xfId="9097"/>
    <cellStyle name="Input 21 18" xfId="9151"/>
    <cellStyle name="Input 21 19" xfId="8713"/>
    <cellStyle name="Input 21 2" xfId="1377"/>
    <cellStyle name="Input 21 2 2" xfId="4852"/>
    <cellStyle name="Input 21 2 2 2" xfId="11132"/>
    <cellStyle name="Input 21 2 3" xfId="8799"/>
    <cellStyle name="Input 21 2 4" xfId="10194"/>
    <cellStyle name="Input 21 2 5" xfId="3926"/>
    <cellStyle name="Input 21 20" xfId="8848"/>
    <cellStyle name="Input 21 21" xfId="8700"/>
    <cellStyle name="Input 21 22" xfId="8832"/>
    <cellStyle name="Input 21 23" xfId="14963"/>
    <cellStyle name="Input 21 24" xfId="15406"/>
    <cellStyle name="Input 21 25" xfId="15758"/>
    <cellStyle name="Input 21 26" xfId="15261"/>
    <cellStyle name="Input 21 27" xfId="15346"/>
    <cellStyle name="Input 21 28" xfId="15250"/>
    <cellStyle name="Input 21 3" xfId="2915"/>
    <cellStyle name="Input 21 3 2" xfId="11131"/>
    <cellStyle name="Input 21 4" xfId="5583"/>
    <cellStyle name="Input 21 4 2" xfId="12054"/>
    <cellStyle name="Input 21 5" xfId="5555"/>
    <cellStyle name="Input 21 5 2" xfId="12026"/>
    <cellStyle name="Input 21 6" xfId="5131"/>
    <cellStyle name="Input 21 6 2" xfId="11602"/>
    <cellStyle name="Input 21 7" xfId="5822"/>
    <cellStyle name="Input 21 7 2" xfId="12293"/>
    <cellStyle name="Input 21 8" xfId="6524"/>
    <cellStyle name="Input 21 8 2" xfId="12995"/>
    <cellStyle name="Input 21 9" xfId="6497"/>
    <cellStyle name="Input 21 9 2" xfId="12968"/>
    <cellStyle name="Input 22" xfId="3436"/>
    <cellStyle name="Input 22 2" xfId="11100"/>
    <cellStyle name="Input 23" xfId="4551"/>
    <cellStyle name="Input 23 2" xfId="10819"/>
    <cellStyle name="Input 24" xfId="4598"/>
    <cellStyle name="Input 24 2" xfId="10863"/>
    <cellStyle name="Input 25" xfId="5085"/>
    <cellStyle name="Input 25 2" xfId="11556"/>
    <cellStyle name="Input 26" xfId="5587"/>
    <cellStyle name="Input 26 2" xfId="12058"/>
    <cellStyle name="Input 27" xfId="5610"/>
    <cellStyle name="Input 27 2" xfId="12081"/>
    <cellStyle name="Input 28" xfId="5558"/>
    <cellStyle name="Input 28 2" xfId="12029"/>
    <cellStyle name="Input 29" xfId="5649"/>
    <cellStyle name="Input 29 2" xfId="12120"/>
    <cellStyle name="Input 3" xfId="1378"/>
    <cellStyle name="Input 3 10" xfId="6072"/>
    <cellStyle name="Input 3 10 2" xfId="12543"/>
    <cellStyle name="Input 3 11" xfId="6649"/>
    <cellStyle name="Input 3 11 2" xfId="13120"/>
    <cellStyle name="Input 3 12" xfId="6623"/>
    <cellStyle name="Input 3 12 2" xfId="13094"/>
    <cellStyle name="Input 3 13" xfId="7518"/>
    <cellStyle name="Input 3 13 2" xfId="13989"/>
    <cellStyle name="Input 3 14" xfId="7598"/>
    <cellStyle name="Input 3 14 2" xfId="14069"/>
    <cellStyle name="Input 3 15" xfId="7505"/>
    <cellStyle name="Input 3 15 2" xfId="13976"/>
    <cellStyle name="Input 3 16" xfId="7607"/>
    <cellStyle name="Input 3 16 2" xfId="14078"/>
    <cellStyle name="Input 3 17" xfId="7718"/>
    <cellStyle name="Input 3 17 2" xfId="14189"/>
    <cellStyle name="Input 3 18" xfId="8766"/>
    <cellStyle name="Input 3 19" xfId="8800"/>
    <cellStyle name="Input 3 2" xfId="1379"/>
    <cellStyle name="Input 3 2 10" xfId="6650"/>
    <cellStyle name="Input 3 2 10 2" xfId="13121"/>
    <cellStyle name="Input 3 2 11" xfId="6624"/>
    <cellStyle name="Input 3 2 11 2" xfId="13095"/>
    <cellStyle name="Input 3 2 12" xfId="7517"/>
    <cellStyle name="Input 3 2 12 2" xfId="13988"/>
    <cellStyle name="Input 3 2 13" xfId="7258"/>
    <cellStyle name="Input 3 2 13 2" xfId="13729"/>
    <cellStyle name="Input 3 2 14" xfId="7711"/>
    <cellStyle name="Input 3 2 14 2" xfId="14182"/>
    <cellStyle name="Input 3 2 15" xfId="7740"/>
    <cellStyle name="Input 3 2 15 2" xfId="14211"/>
    <cellStyle name="Input 3 2 16" xfId="7921"/>
    <cellStyle name="Input 3 2 16 2" xfId="14392"/>
    <cellStyle name="Input 3 2 17" xfId="8767"/>
    <cellStyle name="Input 3 2 18" xfId="8801"/>
    <cellStyle name="Input 3 2 19" xfId="8711"/>
    <cellStyle name="Input 3 2 2" xfId="1380"/>
    <cellStyle name="Input 3 2 2 2" xfId="4853"/>
    <cellStyle name="Input 3 2 2 2 2" xfId="11135"/>
    <cellStyle name="Input 3 2 2 3" xfId="8802"/>
    <cellStyle name="Input 3 2 2 4" xfId="10195"/>
    <cellStyle name="Input 3 2 2 5" xfId="3927"/>
    <cellStyle name="Input 3 2 20" xfId="8850"/>
    <cellStyle name="Input 3 2 21" xfId="9630"/>
    <cellStyle name="Input 3 2 22" xfId="8834"/>
    <cellStyle name="Input 3 2 23" xfId="14965"/>
    <cellStyle name="Input 3 2 24" xfId="15407"/>
    <cellStyle name="Input 3 2 25" xfId="15335"/>
    <cellStyle name="Input 3 2 26" xfId="15259"/>
    <cellStyle name="Input 3 2 27" xfId="15877"/>
    <cellStyle name="Input 3 2 28" xfId="15579"/>
    <cellStyle name="Input 3 2 3" xfId="2913"/>
    <cellStyle name="Input 3 2 3 2" xfId="11134"/>
    <cellStyle name="Input 3 2 4" xfId="5222"/>
    <cellStyle name="Input 3 2 4 2" xfId="11693"/>
    <cellStyle name="Input 3 2 5" xfId="5104"/>
    <cellStyle name="Input 3 2 5 2" xfId="11575"/>
    <cellStyle name="Input 3 2 6" xfId="5129"/>
    <cellStyle name="Input 3 2 6 2" xfId="11600"/>
    <cellStyle name="Input 3 2 7" xfId="6119"/>
    <cellStyle name="Input 3 2 7 2" xfId="12590"/>
    <cellStyle name="Input 3 2 8" xfId="6097"/>
    <cellStyle name="Input 3 2 8 2" xfId="12568"/>
    <cellStyle name="Input 3 2 9" xfId="6073"/>
    <cellStyle name="Input 3 2 9 2" xfId="12544"/>
    <cellStyle name="Input 3 20" xfId="8712"/>
    <cellStyle name="Input 3 21" xfId="8849"/>
    <cellStyle name="Input 3 22" xfId="8699"/>
    <cellStyle name="Input 3 23" xfId="8833"/>
    <cellStyle name="Input 3 24" xfId="14964"/>
    <cellStyle name="Input 3 25" xfId="15792"/>
    <cellStyle name="Input 3 26" xfId="15334"/>
    <cellStyle name="Input 3 27" xfId="15260"/>
    <cellStyle name="Input 3 28" xfId="15347"/>
    <cellStyle name="Input 3 29" xfId="15249"/>
    <cellStyle name="Input 3 3" xfId="1381"/>
    <cellStyle name="Input 3 3 2" xfId="4854"/>
    <cellStyle name="Input 3 3 2 2" xfId="11136"/>
    <cellStyle name="Input 3 3 3" xfId="9056"/>
    <cellStyle name="Input 3 3 4" xfId="10196"/>
    <cellStyle name="Input 3 3 5" xfId="3928"/>
    <cellStyle name="Input 3 4" xfId="2914"/>
    <cellStyle name="Input 3 4 2" xfId="11133"/>
    <cellStyle name="Input 3 5" xfId="5221"/>
    <cellStyle name="Input 3 5 2" xfId="11692"/>
    <cellStyle name="Input 3 6" xfId="5180"/>
    <cellStyle name="Input 3 6 2" xfId="11651"/>
    <cellStyle name="Input 3 7" xfId="5130"/>
    <cellStyle name="Input 3 7 2" xfId="11601"/>
    <cellStyle name="Input 3 8" xfId="5823"/>
    <cellStyle name="Input 3 8 2" xfId="12294"/>
    <cellStyle name="Input 3 9" xfId="6096"/>
    <cellStyle name="Input 3 9 2" xfId="12567"/>
    <cellStyle name="Input 30" xfId="5371"/>
    <cellStyle name="Input 30 2" xfId="11842"/>
    <cellStyle name="Input 31" xfId="5809"/>
    <cellStyle name="Input 31 2" xfId="12280"/>
    <cellStyle name="Input 32" xfId="5821"/>
    <cellStyle name="Input 32 2" xfId="12292"/>
    <cellStyle name="Input 33" xfId="6367"/>
    <cellStyle name="Input 33 2" xfId="12838"/>
    <cellStyle name="Input 34" xfId="6406"/>
    <cellStyle name="Input 34 2" xfId="12877"/>
    <cellStyle name="Input 35" xfId="6527"/>
    <cellStyle name="Input 35 2" xfId="12998"/>
    <cellStyle name="Input 36" xfId="6535"/>
    <cellStyle name="Input 36 2" xfId="13006"/>
    <cellStyle name="Input 37" xfId="6500"/>
    <cellStyle name="Input 37 2" xfId="12971"/>
    <cellStyle name="Input 38" xfId="6542"/>
    <cellStyle name="Input 38 2" xfId="13013"/>
    <cellStyle name="Input 39" xfId="6548"/>
    <cellStyle name="Input 39 2" xfId="13019"/>
    <cellStyle name="Input 4" xfId="1382"/>
    <cellStyle name="Input 4 10" xfId="6074"/>
    <cellStyle name="Input 4 10 2" xfId="12545"/>
    <cellStyle name="Input 4 11" xfId="6651"/>
    <cellStyle name="Input 4 11 2" xfId="13122"/>
    <cellStyle name="Input 4 12" xfId="6570"/>
    <cellStyle name="Input 4 12 2" xfId="13041"/>
    <cellStyle name="Input 4 13" xfId="7516"/>
    <cellStyle name="Input 4 13 2" xfId="13987"/>
    <cellStyle name="Input 4 14" xfId="7599"/>
    <cellStyle name="Input 4 14 2" xfId="14070"/>
    <cellStyle name="Input 4 15" xfId="7504"/>
    <cellStyle name="Input 4 15 2" xfId="13975"/>
    <cellStyle name="Input 4 16" xfId="7608"/>
    <cellStyle name="Input 4 16 2" xfId="14079"/>
    <cellStyle name="Input 4 17" xfId="7494"/>
    <cellStyle name="Input 4 17 2" xfId="13965"/>
    <cellStyle name="Input 4 18" xfId="8453"/>
    <cellStyle name="Input 4 19" xfId="8803"/>
    <cellStyle name="Input 4 2" xfId="1383"/>
    <cellStyle name="Input 4 2 10" xfId="6547"/>
    <cellStyle name="Input 4 2 10 2" xfId="13018"/>
    <cellStyle name="Input 4 2 11" xfId="6625"/>
    <cellStyle name="Input 4 2 11 2" xfId="13096"/>
    <cellStyle name="Input 4 2 12" xfId="7515"/>
    <cellStyle name="Input 4 2 12 2" xfId="13986"/>
    <cellStyle name="Input 4 2 13" xfId="7600"/>
    <cellStyle name="Input 4 2 13 2" xfId="14071"/>
    <cellStyle name="Input 4 2 14" xfId="7503"/>
    <cellStyle name="Input 4 2 14 2" xfId="13974"/>
    <cellStyle name="Input 4 2 15" xfId="7609"/>
    <cellStyle name="Input 4 2 15 2" xfId="14080"/>
    <cellStyle name="Input 4 2 16" xfId="7493"/>
    <cellStyle name="Input 4 2 16 2" xfId="13964"/>
    <cellStyle name="Input 4 2 17" xfId="8768"/>
    <cellStyle name="Input 4 2 18" xfId="8804"/>
    <cellStyle name="Input 4 2 19" xfId="8709"/>
    <cellStyle name="Input 4 2 2" xfId="1384"/>
    <cellStyle name="Input 4 2 2 2" xfId="4855"/>
    <cellStyle name="Input 4 2 2 2 2" xfId="11139"/>
    <cellStyle name="Input 4 2 2 3" xfId="8805"/>
    <cellStyle name="Input 4 2 2 4" xfId="10197"/>
    <cellStyle name="Input 4 2 2 5" xfId="3929"/>
    <cellStyle name="Input 4 2 20" xfId="8851"/>
    <cellStyle name="Input 4 2 21" xfId="8697"/>
    <cellStyle name="Input 4 2 22" xfId="8856"/>
    <cellStyle name="Input 4 2 23" xfId="14967"/>
    <cellStyle name="Input 4 2 24" xfId="15408"/>
    <cellStyle name="Input 4 2 25" xfId="15337"/>
    <cellStyle name="Input 4 2 26" xfId="15174"/>
    <cellStyle name="Input 4 2 27" xfId="15349"/>
    <cellStyle name="Input 4 2 28" xfId="15247"/>
    <cellStyle name="Input 4 2 3" xfId="2911"/>
    <cellStyle name="Input 4 2 3 2" xfId="11138"/>
    <cellStyle name="Input 4 2 4" xfId="5223"/>
    <cellStyle name="Input 4 2 4 2" xfId="11694"/>
    <cellStyle name="Input 4 2 5" xfId="5182"/>
    <cellStyle name="Input 4 2 5 2" xfId="11653"/>
    <cellStyle name="Input 4 2 6" xfId="5127"/>
    <cellStyle name="Input 4 2 6 2" xfId="11598"/>
    <cellStyle name="Input 4 2 7" xfId="6121"/>
    <cellStyle name="Input 4 2 7 2" xfId="12592"/>
    <cellStyle name="Input 4 2 8" xfId="6099"/>
    <cellStyle name="Input 4 2 8 2" xfId="12570"/>
    <cellStyle name="Input 4 2 9" xfId="6075"/>
    <cellStyle name="Input 4 2 9 2" xfId="12546"/>
    <cellStyle name="Input 4 20" xfId="8710"/>
    <cellStyle name="Input 4 21" xfId="9089"/>
    <cellStyle name="Input 4 22" xfId="8698"/>
    <cellStyle name="Input 4 23" xfId="9088"/>
    <cellStyle name="Input 4 24" xfId="14966"/>
    <cellStyle name="Input 4 25" xfId="15178"/>
    <cellStyle name="Input 4 26" xfId="15336"/>
    <cellStyle name="Input 4 27" xfId="15258"/>
    <cellStyle name="Input 4 28" xfId="15348"/>
    <cellStyle name="Input 4 29" xfId="15248"/>
    <cellStyle name="Input 4 3" xfId="1385"/>
    <cellStyle name="Input 4 3 2" xfId="4856"/>
    <cellStyle name="Input 4 3 2 2" xfId="11140"/>
    <cellStyle name="Input 4 3 3" xfId="8455"/>
    <cellStyle name="Input 4 3 4" xfId="10198"/>
    <cellStyle name="Input 4 3 5" xfId="3930"/>
    <cellStyle name="Input 4 4" xfId="2912"/>
    <cellStyle name="Input 4 4 2" xfId="11137"/>
    <cellStyle name="Input 4 5" xfId="5084"/>
    <cellStyle name="Input 4 5 2" xfId="11555"/>
    <cellStyle name="Input 4 6" xfId="5181"/>
    <cellStyle name="Input 4 6 2" xfId="11652"/>
    <cellStyle name="Input 4 7" xfId="5128"/>
    <cellStyle name="Input 4 7 2" xfId="11599"/>
    <cellStyle name="Input 4 8" xfId="6120"/>
    <cellStyle name="Input 4 8 2" xfId="12591"/>
    <cellStyle name="Input 4 9" xfId="6098"/>
    <cellStyle name="Input 4 9 2" xfId="12569"/>
    <cellStyle name="Input 40" xfId="7010"/>
    <cellStyle name="Input 40 2" xfId="13481"/>
    <cellStyle name="Input 41" xfId="7033"/>
    <cellStyle name="Input 41 2" xfId="13504"/>
    <cellStyle name="Input 42" xfId="6982"/>
    <cellStyle name="Input 42 2" xfId="13453"/>
    <cellStyle name="Input 43" xfId="7071"/>
    <cellStyle name="Input 43 2" xfId="13542"/>
    <cellStyle name="Input 44" xfId="6798"/>
    <cellStyle name="Input 44 2" xfId="13269"/>
    <cellStyle name="Input 45" xfId="7214"/>
    <cellStyle name="Input 45 2" xfId="13685"/>
    <cellStyle name="Input 46" xfId="7247"/>
    <cellStyle name="Input 46 2" xfId="13718"/>
    <cellStyle name="Input 47" xfId="7712"/>
    <cellStyle name="Input 47 2" xfId="14183"/>
    <cellStyle name="Input 48" xfId="7741"/>
    <cellStyle name="Input 48 2" xfId="14212"/>
    <cellStyle name="Input 49" xfId="7922"/>
    <cellStyle name="Input 49 2" xfId="14393"/>
    <cellStyle name="Input 5" xfId="1386"/>
    <cellStyle name="Input 5 10" xfId="6652"/>
    <cellStyle name="Input 5 10 2" xfId="13123"/>
    <cellStyle name="Input 5 11" xfId="6626"/>
    <cellStyle name="Input 5 11 2" xfId="13097"/>
    <cellStyle name="Input 5 12" xfId="7514"/>
    <cellStyle name="Input 5 12 2" xfId="13985"/>
    <cellStyle name="Input 5 13" xfId="7601"/>
    <cellStyle name="Input 5 13 2" xfId="14072"/>
    <cellStyle name="Input 5 14" xfId="7502"/>
    <cellStyle name="Input 5 14 2" xfId="13973"/>
    <cellStyle name="Input 5 15" xfId="7266"/>
    <cellStyle name="Input 5 15 2" xfId="13737"/>
    <cellStyle name="Input 5 16" xfId="7492"/>
    <cellStyle name="Input 5 16 2" xfId="13963"/>
    <cellStyle name="Input 5 17" xfId="8769"/>
    <cellStyle name="Input 5 18" xfId="8806"/>
    <cellStyle name="Input 5 19" xfId="8708"/>
    <cellStyle name="Input 5 2" xfId="1387"/>
    <cellStyle name="Input 5 2 2" xfId="4857"/>
    <cellStyle name="Input 5 2 2 2" xfId="11142"/>
    <cellStyle name="Input 5 2 3" xfId="8807"/>
    <cellStyle name="Input 5 2 4" xfId="10199"/>
    <cellStyle name="Input 5 2 5" xfId="3931"/>
    <cellStyle name="Input 5 20" xfId="8852"/>
    <cellStyle name="Input 5 21" xfId="8696"/>
    <cellStyle name="Input 5 22" xfId="8857"/>
    <cellStyle name="Input 5 23" xfId="14968"/>
    <cellStyle name="Input 5 24" xfId="15409"/>
    <cellStyle name="Input 5 25" xfId="15338"/>
    <cellStyle name="Input 5 26" xfId="15257"/>
    <cellStyle name="Input 5 27" xfId="15350"/>
    <cellStyle name="Input 5 28" xfId="15824"/>
    <cellStyle name="Input 5 3" xfId="2910"/>
    <cellStyle name="Input 5 3 2" xfId="11141"/>
    <cellStyle name="Input 5 4" xfId="5224"/>
    <cellStyle name="Input 5 4 2" xfId="11695"/>
    <cellStyle name="Input 5 5" xfId="5595"/>
    <cellStyle name="Input 5 5 2" xfId="12066"/>
    <cellStyle name="Input 5 6" xfId="5126"/>
    <cellStyle name="Input 5 6 2" xfId="11597"/>
    <cellStyle name="Input 5 7" xfId="6122"/>
    <cellStyle name="Input 5 7 2" xfId="12593"/>
    <cellStyle name="Input 5 8" xfId="6100"/>
    <cellStyle name="Input 5 8 2" xfId="12571"/>
    <cellStyle name="Input 5 9" xfId="6076"/>
    <cellStyle name="Input 5 9 2" xfId="12547"/>
    <cellStyle name="Input 50" xfId="8099"/>
    <cellStyle name="Input 50 2" xfId="14570"/>
    <cellStyle name="Input 51" xfId="8263"/>
    <cellStyle name="Input 51 2" xfId="14734"/>
    <cellStyle name="Input 52" xfId="8422"/>
    <cellStyle name="Input 52 2" xfId="14893"/>
    <cellStyle name="Input 53" xfId="8440"/>
    <cellStyle name="Input 53 2" xfId="14911"/>
    <cellStyle name="Input 54" xfId="8456"/>
    <cellStyle name="Input 55" xfId="9153"/>
    <cellStyle name="Input 56" xfId="9070"/>
    <cellStyle name="Input 57" xfId="8751"/>
    <cellStyle name="Input 58" xfId="9631"/>
    <cellStyle name="Input 59" xfId="9178"/>
    <cellStyle name="Input 6" xfId="1388"/>
    <cellStyle name="Input 6 10" xfId="6653"/>
    <cellStyle name="Input 6 10 2" xfId="13124"/>
    <cellStyle name="Input 6 11" xfId="7019"/>
    <cellStyle name="Input 6 11 2" xfId="13490"/>
    <cellStyle name="Input 6 12" xfId="7513"/>
    <cellStyle name="Input 6 12 2" xfId="13984"/>
    <cellStyle name="Input 6 13" xfId="7602"/>
    <cellStyle name="Input 6 13 2" xfId="14073"/>
    <cellStyle name="Input 6 14" xfId="7501"/>
    <cellStyle name="Input 6 14 2" xfId="13972"/>
    <cellStyle name="Input 6 15" xfId="7610"/>
    <cellStyle name="Input 6 15 2" xfId="14081"/>
    <cellStyle name="Input 6 16" xfId="7491"/>
    <cellStyle name="Input 6 16 2" xfId="13962"/>
    <cellStyle name="Input 6 17" xfId="8770"/>
    <cellStyle name="Input 6 18" xfId="8808"/>
    <cellStyle name="Input 6 19" xfId="8707"/>
    <cellStyle name="Input 6 2" xfId="1389"/>
    <cellStyle name="Input 6 2 2" xfId="4858"/>
    <cellStyle name="Input 6 2 2 2" xfId="11144"/>
    <cellStyle name="Input 6 2 3" xfId="8809"/>
    <cellStyle name="Input 6 2 4" xfId="10200"/>
    <cellStyle name="Input 6 2 5" xfId="3932"/>
    <cellStyle name="Input 6 20" xfId="8853"/>
    <cellStyle name="Input 6 21" xfId="8695"/>
    <cellStyle name="Input 6 22" xfId="8858"/>
    <cellStyle name="Input 6 23" xfId="14969"/>
    <cellStyle name="Input 6 24" xfId="15410"/>
    <cellStyle name="Input 6 25" xfId="15339"/>
    <cellStyle name="Input 6 26" xfId="15256"/>
    <cellStyle name="Input 6 27" xfId="15351"/>
    <cellStyle name="Input 6 28" xfId="15246"/>
    <cellStyle name="Input 6 3" xfId="2909"/>
    <cellStyle name="Input 6 3 2" xfId="11143"/>
    <cellStyle name="Input 6 4" xfId="5225"/>
    <cellStyle name="Input 6 4 2" xfId="11696"/>
    <cellStyle name="Input 6 5" xfId="5183"/>
    <cellStyle name="Input 6 5 2" xfId="11654"/>
    <cellStyle name="Input 6 6" xfId="5125"/>
    <cellStyle name="Input 6 6 2" xfId="11596"/>
    <cellStyle name="Input 6 7" xfId="6123"/>
    <cellStyle name="Input 6 7 2" xfId="12594"/>
    <cellStyle name="Input 6 8" xfId="6101"/>
    <cellStyle name="Input 6 8 2" xfId="12572"/>
    <cellStyle name="Input 6 9" xfId="5820"/>
    <cellStyle name="Input 6 9 2" xfId="12291"/>
    <cellStyle name="Input 60" xfId="9837"/>
    <cellStyle name="Input 61" xfId="10006"/>
    <cellStyle name="Input 62" xfId="10137"/>
    <cellStyle name="Input 63" xfId="8641"/>
    <cellStyle name="Input 64" xfId="10178"/>
    <cellStyle name="Input 65" xfId="10171"/>
    <cellStyle name="Input 66" xfId="14921"/>
    <cellStyle name="Input 67" xfId="14914"/>
    <cellStyle name="Input 68" xfId="14920"/>
    <cellStyle name="Input 69" xfId="10814"/>
    <cellStyle name="Input 7" xfId="1390"/>
    <cellStyle name="Input 7 10" xfId="6654"/>
    <cellStyle name="Input 7 10 2" xfId="13125"/>
    <cellStyle name="Input 7 11" xfId="6627"/>
    <cellStyle name="Input 7 11 2" xfId="13098"/>
    <cellStyle name="Input 7 12" xfId="7512"/>
    <cellStyle name="Input 7 12 2" xfId="13983"/>
    <cellStyle name="Input 7 13" xfId="7603"/>
    <cellStyle name="Input 7 13 2" xfId="14074"/>
    <cellStyle name="Input 7 14" xfId="7500"/>
    <cellStyle name="Input 7 14 2" xfId="13971"/>
    <cellStyle name="Input 7 15" xfId="7611"/>
    <cellStyle name="Input 7 15 2" xfId="14082"/>
    <cellStyle name="Input 7 16" xfId="7490"/>
    <cellStyle name="Input 7 16 2" xfId="13961"/>
    <cellStyle name="Input 7 17" xfId="8771"/>
    <cellStyle name="Input 7 18" xfId="8810"/>
    <cellStyle name="Input 7 19" xfId="8706"/>
    <cellStyle name="Input 7 2" xfId="1391"/>
    <cellStyle name="Input 7 2 2" xfId="4859"/>
    <cellStyle name="Input 7 2 2 2" xfId="11146"/>
    <cellStyle name="Input 7 2 3" xfId="8811"/>
    <cellStyle name="Input 7 2 4" xfId="10201"/>
    <cellStyle name="Input 7 2 5" xfId="3933"/>
    <cellStyle name="Input 7 20" xfId="9632"/>
    <cellStyle name="Input 7 21" xfId="9109"/>
    <cellStyle name="Input 7 22" xfId="8859"/>
    <cellStyle name="Input 7 23" xfId="14970"/>
    <cellStyle name="Input 7 24" xfId="15411"/>
    <cellStyle name="Input 7 25" xfId="15340"/>
    <cellStyle name="Input 7 26" xfId="15255"/>
    <cellStyle name="Input 7 27" xfId="15352"/>
    <cellStyle name="Input 7 28" xfId="15245"/>
    <cellStyle name="Input 7 3" xfId="2908"/>
    <cellStyle name="Input 7 3 2" xfId="11145"/>
    <cellStyle name="Input 7 4" xfId="5226"/>
    <cellStyle name="Input 7 4 2" xfId="11697"/>
    <cellStyle name="Input 7 5" xfId="5184"/>
    <cellStyle name="Input 7 5 2" xfId="11655"/>
    <cellStyle name="Input 7 6" xfId="5124"/>
    <cellStyle name="Input 7 6 2" xfId="11595"/>
    <cellStyle name="Input 7 7" xfId="6124"/>
    <cellStyle name="Input 7 7 2" xfId="12595"/>
    <cellStyle name="Input 7 8" xfId="6102"/>
    <cellStyle name="Input 7 8 2" xfId="12573"/>
    <cellStyle name="Input 7 9" xfId="6077"/>
    <cellStyle name="Input 7 9 2" xfId="12548"/>
    <cellStyle name="Input 70" xfId="15165"/>
    <cellStyle name="Input 71" xfId="14928"/>
    <cellStyle name="Input 72" xfId="15143"/>
    <cellStyle name="Input 73" xfId="15198"/>
    <cellStyle name="Input 74" xfId="15763"/>
    <cellStyle name="Input 75" xfId="15878"/>
    <cellStyle name="Input 76" xfId="15802"/>
    <cellStyle name="Input 77" xfId="16039"/>
    <cellStyle name="Input 78" xfId="16203"/>
    <cellStyle name="Input 79" xfId="3911"/>
    <cellStyle name="Input 8" xfId="1392"/>
    <cellStyle name="Input 8 10" xfId="6655"/>
    <cellStyle name="Input 8 10 2" xfId="13126"/>
    <cellStyle name="Input 8 11" xfId="6628"/>
    <cellStyle name="Input 8 11 2" xfId="13099"/>
    <cellStyle name="Input 8 12" xfId="7511"/>
    <cellStyle name="Input 8 12 2" xfId="13982"/>
    <cellStyle name="Input 8 13" xfId="7604"/>
    <cellStyle name="Input 8 13 2" xfId="14075"/>
    <cellStyle name="Input 8 14" xfId="7499"/>
    <cellStyle name="Input 8 14 2" xfId="13970"/>
    <cellStyle name="Input 8 15" xfId="7612"/>
    <cellStyle name="Input 8 15 2" xfId="14083"/>
    <cellStyle name="Input 8 16" xfId="7489"/>
    <cellStyle name="Input 8 16 2" xfId="13960"/>
    <cellStyle name="Input 8 17" xfId="8772"/>
    <cellStyle name="Input 8 18" xfId="8812"/>
    <cellStyle name="Input 8 19" xfId="8705"/>
    <cellStyle name="Input 8 2" xfId="1393"/>
    <cellStyle name="Input 8 2 2" xfId="4860"/>
    <cellStyle name="Input 8 2 2 2" xfId="11148"/>
    <cellStyle name="Input 8 2 3" xfId="8813"/>
    <cellStyle name="Input 8 2 4" xfId="10202"/>
    <cellStyle name="Input 8 2 5" xfId="3934"/>
    <cellStyle name="Input 8 20" xfId="8854"/>
    <cellStyle name="Input 8 21" xfId="8694"/>
    <cellStyle name="Input 8 22" xfId="8860"/>
    <cellStyle name="Input 8 23" xfId="14971"/>
    <cellStyle name="Input 8 24" xfId="15412"/>
    <cellStyle name="Input 8 25" xfId="15341"/>
    <cellStyle name="Input 8 26" xfId="15254"/>
    <cellStyle name="Input 8 27" xfId="15353"/>
    <cellStyle name="Input 8 28" xfId="15244"/>
    <cellStyle name="Input 8 3" xfId="2907"/>
    <cellStyle name="Input 8 3 2" xfId="11147"/>
    <cellStyle name="Input 8 4" xfId="5227"/>
    <cellStyle name="Input 8 4 2" xfId="11698"/>
    <cellStyle name="Input 8 5" xfId="5185"/>
    <cellStyle name="Input 8 5 2" xfId="11656"/>
    <cellStyle name="Input 8 6" xfId="5123"/>
    <cellStyle name="Input 8 6 2" xfId="11594"/>
    <cellStyle name="Input 8 7" xfId="6125"/>
    <cellStyle name="Input 8 7 2" xfId="12596"/>
    <cellStyle name="Input 8 8" xfId="6103"/>
    <cellStyle name="Input 8 8 2" xfId="12574"/>
    <cellStyle name="Input 8 9" xfId="6078"/>
    <cellStyle name="Input 8 9 2" xfId="12549"/>
    <cellStyle name="Input 80" xfId="3910"/>
    <cellStyle name="Input 81" xfId="16384"/>
    <cellStyle name="Input 82" xfId="16383"/>
    <cellStyle name="Input 9" xfId="1394"/>
    <cellStyle name="Input 9 10" xfId="6656"/>
    <cellStyle name="Input 9 10 2" xfId="13127"/>
    <cellStyle name="Input 9 11" xfId="6629"/>
    <cellStyle name="Input 9 11 2" xfId="13100"/>
    <cellStyle name="Input 9 12" xfId="7510"/>
    <cellStyle name="Input 9 12 2" xfId="13981"/>
    <cellStyle name="Input 9 13" xfId="7605"/>
    <cellStyle name="Input 9 13 2" xfId="14076"/>
    <cellStyle name="Input 9 14" xfId="7498"/>
    <cellStyle name="Input 9 14 2" xfId="13969"/>
    <cellStyle name="Input 9 15" xfId="7613"/>
    <cellStyle name="Input 9 15 2" xfId="14084"/>
    <cellStyle name="Input 9 16" xfId="7488"/>
    <cellStyle name="Input 9 16 2" xfId="13959"/>
    <cellStyle name="Input 9 17" xfId="8773"/>
    <cellStyle name="Input 9 18" xfId="8814"/>
    <cellStyle name="Input 9 19" xfId="8704"/>
    <cellStyle name="Input 9 2" xfId="1395"/>
    <cellStyle name="Input 9 2 2" xfId="4861"/>
    <cellStyle name="Input 9 2 2 2" xfId="11150"/>
    <cellStyle name="Input 9 2 3" xfId="8815"/>
    <cellStyle name="Input 9 2 4" xfId="10203"/>
    <cellStyle name="Input 9 2 5" xfId="3935"/>
    <cellStyle name="Input 9 20" xfId="8855"/>
    <cellStyle name="Input 9 21" xfId="8693"/>
    <cellStyle name="Input 9 22" xfId="9177"/>
    <cellStyle name="Input 9 23" xfId="14972"/>
    <cellStyle name="Input 9 24" xfId="15413"/>
    <cellStyle name="Input 9 25" xfId="15342"/>
    <cellStyle name="Input 9 26" xfId="15253"/>
    <cellStyle name="Input 9 27" xfId="15354"/>
    <cellStyle name="Input 9 28" xfId="15243"/>
    <cellStyle name="Input 9 3" xfId="2906"/>
    <cellStyle name="Input 9 3 2" xfId="11149"/>
    <cellStyle name="Input 9 4" xfId="5228"/>
    <cellStyle name="Input 9 4 2" xfId="11699"/>
    <cellStyle name="Input 9 5" xfId="5186"/>
    <cellStyle name="Input 9 5 2" xfId="11657"/>
    <cellStyle name="Input 9 6" xfId="5122"/>
    <cellStyle name="Input 9 6 2" xfId="11593"/>
    <cellStyle name="Input 9 7" xfId="6126"/>
    <cellStyle name="Input 9 7 2" xfId="12597"/>
    <cellStyle name="Input 9 8" xfId="6104"/>
    <cellStyle name="Input 9 8 2" xfId="12575"/>
    <cellStyle name="Input 9 9" xfId="6079"/>
    <cellStyle name="Input 9 9 2" xfId="12550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187" xfId="9676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6 2 2" xfId="4863"/>
    <cellStyle name="Normal 126 2 2 2" xfId="11152"/>
    <cellStyle name="Normal 126 2 3" xfId="8822"/>
    <cellStyle name="Normal 126 2 4" xfId="10205"/>
    <cellStyle name="Normal 126 2 5" xfId="3937"/>
    <cellStyle name="Normal 126 3" xfId="4862"/>
    <cellStyle name="Normal 126 3 2" xfId="11151"/>
    <cellStyle name="Normal 126 4" xfId="8821"/>
    <cellStyle name="Normal 126 5" xfId="10204"/>
    <cellStyle name="Normal 126 6" xfId="3936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4 2 2" xfId="4865"/>
    <cellStyle name="Normal 134 2 2 2" xfId="11154"/>
    <cellStyle name="Normal 134 2 3" xfId="8823"/>
    <cellStyle name="Normal 134 2 4" xfId="10207"/>
    <cellStyle name="Normal 134 2 5" xfId="3939"/>
    <cellStyle name="Normal 134 3" xfId="4864"/>
    <cellStyle name="Normal 134 3 2" xfId="11153"/>
    <cellStyle name="Normal 134 4" xfId="8470"/>
    <cellStyle name="Normal 134 5" xfId="10206"/>
    <cellStyle name="Normal 134 6" xfId="3938"/>
    <cellStyle name="Normal 135" xfId="1536"/>
    <cellStyle name="Normal 135 2" xfId="4866"/>
    <cellStyle name="Normal 135 2 2" xfId="11155"/>
    <cellStyle name="Normal 135 3" xfId="9144"/>
    <cellStyle name="Normal 135 4" xfId="10208"/>
    <cellStyle name="Normal 135 5" xfId="3940"/>
    <cellStyle name="Normal 136" xfId="1537"/>
    <cellStyle name="Normal 136 2" xfId="4867"/>
    <cellStyle name="Normal 136 2 2" xfId="11156"/>
    <cellStyle name="Normal 136 3" xfId="9110"/>
    <cellStyle name="Normal 136 4" xfId="10209"/>
    <cellStyle name="Normal 136 5" xfId="3941"/>
    <cellStyle name="Normal 137" xfId="1538"/>
    <cellStyle name="Normal 137 2" xfId="1539"/>
    <cellStyle name="Normal 137 2 2" xfId="2673"/>
    <cellStyle name="Normal 137 2 2 2" xfId="10415"/>
    <cellStyle name="Normal 137 2 2 3" xfId="4149"/>
    <cellStyle name="Normal 137 2 3" xfId="4869"/>
    <cellStyle name="Normal 137 2 3 2" xfId="11158"/>
    <cellStyle name="Normal 137 2 4" xfId="9072"/>
    <cellStyle name="Normal 137 2 5" xfId="10211"/>
    <cellStyle name="Normal 137 2 6" xfId="3943"/>
    <cellStyle name="Normal 137 3" xfId="2670"/>
    <cellStyle name="Normal 137 3 2" xfId="10413"/>
    <cellStyle name="Normal 137 3 3" xfId="4147"/>
    <cellStyle name="Normal 137 4" xfId="4868"/>
    <cellStyle name="Normal 137 4 2" xfId="11157"/>
    <cellStyle name="Normal 137 5" xfId="9108"/>
    <cellStyle name="Normal 137 6" xfId="10210"/>
    <cellStyle name="Normal 137 7" xfId="3942"/>
    <cellStyle name="Normal 138" xfId="9675"/>
    <cellStyle name="Normal 139" xfId="920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40" xfId="9860"/>
    <cellStyle name="Normal 141" xfId="10025"/>
    <cellStyle name="Normal 142" xfId="10150"/>
    <cellStyle name="Normal 143" xfId="10001"/>
    <cellStyle name="Normal 144" xfId="15171"/>
    <cellStyle name="Normal 145" xfId="15161"/>
    <cellStyle name="Normal 146" xfId="3630"/>
    <cellStyle name="Normal 147" xfId="4146"/>
    <cellStyle name="Normal 148" xfId="16379"/>
    <cellStyle name="Normal 149" xfId="16386"/>
    <cellStyle name="Normal 15" xfId="1569"/>
    <cellStyle name="Normal 15 2" xfId="1570"/>
    <cellStyle name="Normal 16" xfId="1571"/>
    <cellStyle name="Normal 16 2" xfId="1572"/>
    <cellStyle name="Normal 16 2 2" xfId="3258"/>
    <cellStyle name="Normal 16 3" xfId="1573"/>
    <cellStyle name="Normal 16 3 2" xfId="1574"/>
    <cellStyle name="Normal 16 3 2 2" xfId="3260"/>
    <cellStyle name="Normal 16 3 3" xfId="3259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 5" xfId="3261"/>
    <cellStyle name="Normal 18_4_Pembangunan JTM Baru Penyulang CPU 5" xfId="1596"/>
    <cellStyle name="Normal 19" xfId="1597"/>
    <cellStyle name="Normal 19 2" xfId="3265"/>
    <cellStyle name="Normal 2" xfId="1598"/>
    <cellStyle name="Normal 2 10" xfId="1599"/>
    <cellStyle name="Normal 2 10 2" xfId="1600"/>
    <cellStyle name="Normal 2 10 2 2" xfId="1601"/>
    <cellStyle name="Normal 2 10 3" xfId="5078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6 2" xfId="3273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2 2" xfId="3276"/>
    <cellStyle name="Normal 2 11 3" xfId="1618"/>
    <cellStyle name="Normal 2 11 3 2" xfId="3277"/>
    <cellStyle name="Normal 2 11 4" xfId="1619"/>
    <cellStyle name="Normal 2 11 4 2" xfId="3278"/>
    <cellStyle name="Normal 2 11 5" xfId="3275"/>
    <cellStyle name="Normal 2 12" xfId="1620"/>
    <cellStyle name="Normal 2 12 2" xfId="1621"/>
    <cellStyle name="Normal 2 12 2 2" xfId="3280"/>
    <cellStyle name="Normal 2 12 3" xfId="3279"/>
    <cellStyle name="Normal 2 12_SR DERET_ASLI" xfId="1622"/>
    <cellStyle name="Normal 2 13" xfId="1623"/>
    <cellStyle name="Normal 2 13 2" xfId="3281"/>
    <cellStyle name="Normal 2 14" xfId="1624"/>
    <cellStyle name="Normal 2 15" xfId="1625"/>
    <cellStyle name="Normal 2 15 2" xfId="3282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0 2" xfId="3285"/>
    <cellStyle name="Normal 2 2 11" xfId="1636"/>
    <cellStyle name="Normal 2 2 11 2" xfId="3286"/>
    <cellStyle name="Normal 2 2 12" xfId="1637"/>
    <cellStyle name="Normal 2 2 12 2" xfId="3287"/>
    <cellStyle name="Normal 2 2 13" xfId="1638"/>
    <cellStyle name="Normal 2 2 13 2" xfId="3288"/>
    <cellStyle name="Normal 2 2 14" xfId="1639"/>
    <cellStyle name="Normal 2 2 14 2" xfId="3289"/>
    <cellStyle name="Normal 2 2 15" xfId="1640"/>
    <cellStyle name="Normal 2 2 15 2" xfId="3290"/>
    <cellStyle name="Normal 2 2 16" xfId="1641"/>
    <cellStyle name="Normal 2 2 16 2" xfId="329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4 2" xfId="3292"/>
    <cellStyle name="Normal 2 2 5" xfId="1674"/>
    <cellStyle name="Normal 2 2 5 2" xfId="3293"/>
    <cellStyle name="Normal 2 2 6" xfId="1675"/>
    <cellStyle name="Normal 2 2 6 2" xfId="3294"/>
    <cellStyle name="Normal 2 2 7" xfId="1676"/>
    <cellStyle name="Normal 2 2 7 2" xfId="3295"/>
    <cellStyle name="Normal 2 2 8" xfId="1677"/>
    <cellStyle name="Normal 2 2 8 2" xfId="3296"/>
    <cellStyle name="Normal 2 2 9" xfId="1678"/>
    <cellStyle name="Normal 2 2 9 2" xfId="3297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10" xfId="7262"/>
    <cellStyle name="Normal 2 5 10 2" xfId="13733"/>
    <cellStyle name="Normal 2 5 11" xfId="8467"/>
    <cellStyle name="Normal 2 5 12" xfId="10212"/>
    <cellStyle name="Normal 2 5 13" xfId="14927"/>
    <cellStyle name="Normal 2 5 14" xfId="15194"/>
    <cellStyle name="Normal 2 5 15" xfId="3944"/>
    <cellStyle name="Normal 2 5 2" xfId="1752"/>
    <cellStyle name="Normal 2 5 2 2" xfId="1753"/>
    <cellStyle name="Normal 2 5 2 2 2" xfId="4873"/>
    <cellStyle name="Normal 2 5 2 2 2 2" xfId="11162"/>
    <cellStyle name="Normal 2 5 2 2 3" xfId="8888"/>
    <cellStyle name="Normal 2 5 2 2 4" xfId="10214"/>
    <cellStyle name="Normal 2 5 2 2 5" xfId="3946"/>
    <cellStyle name="Normal 2 5 2 3" xfId="4872"/>
    <cellStyle name="Normal 2 5 2 3 2" xfId="11161"/>
    <cellStyle name="Normal 2 5 2 4" xfId="8887"/>
    <cellStyle name="Normal 2 5 2 5" xfId="10213"/>
    <cellStyle name="Normal 2 5 2 6" xfId="3945"/>
    <cellStyle name="Normal 2 5 3" xfId="1754"/>
    <cellStyle name="Normal 2 5 3 2" xfId="4874"/>
    <cellStyle name="Normal 2 5 3 2 2" xfId="11163"/>
    <cellStyle name="Normal 2 5 3 3" xfId="8457"/>
    <cellStyle name="Normal 2 5 3 4" xfId="10215"/>
    <cellStyle name="Normal 2 5 3 5" xfId="3947"/>
    <cellStyle name="Normal 2 5 4" xfId="2699"/>
    <cellStyle name="Normal 2 5 4 2" xfId="10422"/>
    <cellStyle name="Normal 2 5 4 3" xfId="4156"/>
    <cellStyle name="Normal 2 5 5" xfId="4871"/>
    <cellStyle name="Normal 2 5 5 2" xfId="11160"/>
    <cellStyle name="Normal 2 5 6" xfId="5100"/>
    <cellStyle name="Normal 2 5 6 2" xfId="11571"/>
    <cellStyle name="Normal 2 5 7" xfId="5811"/>
    <cellStyle name="Normal 2 5 7 2" xfId="12282"/>
    <cellStyle name="Normal 2 5 8" xfId="5832"/>
    <cellStyle name="Normal 2 5 8 2" xfId="12303"/>
    <cellStyle name="Normal 2 5 9" xfId="6566"/>
    <cellStyle name="Normal 2 5 9 2" xfId="13037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 3" xfId="3298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 2" xfId="3299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10" xfId="3300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 2" xfId="3301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 7" xfId="3302"/>
    <cellStyle name="Normal 20_RAB_LOK_SPK_Tw_II_2010-2" xfId="1880"/>
    <cellStyle name="Normal 21" xfId="1881"/>
    <cellStyle name="Normal 21 2" xfId="1882"/>
    <cellStyle name="Normal 21 2 2" xfId="1883"/>
    <cellStyle name="Normal 21 3" xfId="3303"/>
    <cellStyle name="Normal 21_DATA DINGO &amp; IMG _OK" xfId="1884"/>
    <cellStyle name="Normal 22" xfId="1885"/>
    <cellStyle name="Normal 22 2" xfId="3304"/>
    <cellStyle name="Normal 23" xfId="1886"/>
    <cellStyle name="Normal 23 2" xfId="3305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10" xfId="6559"/>
    <cellStyle name="Normal 4 10 2" xfId="13030"/>
    <cellStyle name="Normal 4 11" xfId="7256"/>
    <cellStyle name="Normal 4 11 2" xfId="13727"/>
    <cellStyle name="Normal 4 12" xfId="8461"/>
    <cellStyle name="Normal 4 13" xfId="10217"/>
    <cellStyle name="Normal 4 14" xfId="14926"/>
    <cellStyle name="Normal 4 15" xfId="15189"/>
    <cellStyle name="Normal 4 16" xfId="3948"/>
    <cellStyle name="Normal 4 2" xfId="1938"/>
    <cellStyle name="Normal 4 2 2" xfId="1939"/>
    <cellStyle name="Normal 4 3" xfId="1940"/>
    <cellStyle name="Normal 4 4" xfId="1941"/>
    <cellStyle name="Normal 4 4 2" xfId="4876"/>
    <cellStyle name="Normal 4 4 2 2" xfId="11165"/>
    <cellStyle name="Normal 4 4 3" xfId="9202"/>
    <cellStyle name="Normal 4 4 4" xfId="10218"/>
    <cellStyle name="Normal 4 4 5" xfId="3949"/>
    <cellStyle name="Normal 4 5" xfId="2697"/>
    <cellStyle name="Normal 4 5 2" xfId="10420"/>
    <cellStyle name="Normal 4 5 3" xfId="4154"/>
    <cellStyle name="Normal 4 6" xfId="4875"/>
    <cellStyle name="Normal 4 6 2" xfId="11164"/>
    <cellStyle name="Normal 4 7" xfId="5094"/>
    <cellStyle name="Normal 4 7 2" xfId="11565"/>
    <cellStyle name="Normal 4 8" xfId="5810"/>
    <cellStyle name="Normal 4 8 2" xfId="12281"/>
    <cellStyle name="Normal 4 9" xfId="5830"/>
    <cellStyle name="Normal 4 9 2" xfId="1230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10" xfId="7660"/>
    <cellStyle name="Normal 8 10 2" xfId="14131"/>
    <cellStyle name="Normal 8 11" xfId="8938"/>
    <cellStyle name="Normal 8 12" xfId="10219"/>
    <cellStyle name="Normal 8 13" xfId="14973"/>
    <cellStyle name="Normal 8 14" xfId="15596"/>
    <cellStyle name="Normal 8 15" xfId="3950"/>
    <cellStyle name="Normal 8 2" xfId="2023"/>
    <cellStyle name="Normal 8 2 2" xfId="3307"/>
    <cellStyle name="Normal 8 3" xfId="2024"/>
    <cellStyle name="Normal 8 3 2" xfId="4878"/>
    <cellStyle name="Normal 8 3 2 2" xfId="11167"/>
    <cellStyle name="Normal 8 3 3" xfId="9207"/>
    <cellStyle name="Normal 8 3 4" xfId="10220"/>
    <cellStyle name="Normal 8 3 5" xfId="3951"/>
    <cellStyle name="Normal 8 4" xfId="3306"/>
    <cellStyle name="Normal 8 4 2" xfId="10749"/>
    <cellStyle name="Normal 8 4 3" xfId="4483"/>
    <cellStyle name="Normal 8 5" xfId="4877"/>
    <cellStyle name="Normal 8 5 2" xfId="11166"/>
    <cellStyle name="Normal 8 6" xfId="5436"/>
    <cellStyle name="Normal 8 6 2" xfId="11907"/>
    <cellStyle name="Normal 8 7" xfId="5813"/>
    <cellStyle name="Normal 8 7 2" xfId="12284"/>
    <cellStyle name="Normal 8 8" xfId="6207"/>
    <cellStyle name="Normal 8 8 2" xfId="12678"/>
    <cellStyle name="Normal 8 9" xfId="6861"/>
    <cellStyle name="Normal 8 9 2" xfId="13332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10" xfId="4879"/>
    <cellStyle name="Normal 9 10 2" xfId="11168"/>
    <cellStyle name="Normal 9 11" xfId="5447"/>
    <cellStyle name="Normal 9 11 2" xfId="11918"/>
    <cellStyle name="Normal 9 12" xfId="5814"/>
    <cellStyle name="Normal 9 12 2" xfId="12285"/>
    <cellStyle name="Normal 9 13" xfId="6219"/>
    <cellStyle name="Normal 9 13 2" xfId="12690"/>
    <cellStyle name="Normal 9 14" xfId="6872"/>
    <cellStyle name="Normal 9 14 2" xfId="13343"/>
    <cellStyle name="Normal 9 15" xfId="7661"/>
    <cellStyle name="Normal 9 15 2" xfId="14132"/>
    <cellStyle name="Normal 9 16" xfId="8949"/>
    <cellStyle name="Normal 9 17" xfId="10221"/>
    <cellStyle name="Normal 9 18" xfId="14981"/>
    <cellStyle name="Normal 9 19" xfId="15606"/>
    <cellStyle name="Normal 9 2" xfId="2043"/>
    <cellStyle name="Normal 9 2 2" xfId="2044"/>
    <cellStyle name="Normal 9 2 2 2" xfId="2045"/>
    <cellStyle name="Normal 9 2 2 2 2" xfId="3311"/>
    <cellStyle name="Normal 9 2 2 3" xfId="2046"/>
    <cellStyle name="Normal 9 2 2 3 2" xfId="3312"/>
    <cellStyle name="Normal 9 2 2 4" xfId="2047"/>
    <cellStyle name="Normal 9 2 2 4 2" xfId="3313"/>
    <cellStyle name="Normal 9 2 2 5" xfId="3310"/>
    <cellStyle name="Normal 9 2 3" xfId="2048"/>
    <cellStyle name="Normal 9 2 3 2" xfId="2049"/>
    <cellStyle name="Normal 9 2 3 2 2" xfId="2050"/>
    <cellStyle name="Normal 9 2 3 2 2 2" xfId="2051"/>
    <cellStyle name="Normal 9 2 3 2 2 2 2" xfId="3317"/>
    <cellStyle name="Normal 9 2 3 2 2 3" xfId="2052"/>
    <cellStyle name="Normal 9 2 3 2 2 3 2" xfId="3318"/>
    <cellStyle name="Normal 9 2 3 2 2 4" xfId="2053"/>
    <cellStyle name="Normal 9 2 3 2 2 4 2" xfId="3319"/>
    <cellStyle name="Normal 9 2 3 2 2 5" xfId="2054"/>
    <cellStyle name="Normal 9 2 3 2 2 5 2" xfId="3320"/>
    <cellStyle name="Normal 9 2 3 2 2 6" xfId="3316"/>
    <cellStyle name="Normal 9 2 3 2 3" xfId="2055"/>
    <cellStyle name="Normal 9 2 3 2 3 2" xfId="2056"/>
    <cellStyle name="Normal 9 2 3 2 3 2 2" xfId="3322"/>
    <cellStyle name="Normal 9 2 3 2 3 3" xfId="2057"/>
    <cellStyle name="Normal 9 2 3 2 3 3 2" xfId="3323"/>
    <cellStyle name="Normal 9 2 3 2 3 4" xfId="2058"/>
    <cellStyle name="Normal 9 2 3 2 3 4 2" xfId="3324"/>
    <cellStyle name="Normal 9 2 3 2 3 5" xfId="3321"/>
    <cellStyle name="Normal 9 2 3 2 4" xfId="2059"/>
    <cellStyle name="Normal 9 2 3 2 4 2" xfId="3325"/>
    <cellStyle name="Normal 9 2 3 2 5" xfId="2060"/>
    <cellStyle name="Normal 9 2 3 2 5 2" xfId="3326"/>
    <cellStyle name="Normal 9 2 3 2 6" xfId="2061"/>
    <cellStyle name="Normal 9 2 3 2 6 2" xfId="3327"/>
    <cellStyle name="Normal 9 2 3 2 7" xfId="3315"/>
    <cellStyle name="Normal 9 2 3 2_PETA POHON LITA TRW I 2010" xfId="2062"/>
    <cellStyle name="Normal 9 2 3 3" xfId="2063"/>
    <cellStyle name="Normal 9 2 3 3 2" xfId="3328"/>
    <cellStyle name="Normal 9 2 3 4" xfId="2064"/>
    <cellStyle name="Normal 9 2 3 4 2" xfId="3329"/>
    <cellStyle name="Normal 9 2 3 5" xfId="2065"/>
    <cellStyle name="Normal 9 2 3 5 2" xfId="3330"/>
    <cellStyle name="Normal 9 2 3 6" xfId="3314"/>
    <cellStyle name="Normal 9 2 3_FORMAT PETA&amp;LOKASI RABAS2 JUNI 2010" xfId="2066"/>
    <cellStyle name="Normal 9 2 4" xfId="2067"/>
    <cellStyle name="Normal 9 2 4 2" xfId="3331"/>
    <cellStyle name="Normal 9 2 5" xfId="2068"/>
    <cellStyle name="Normal 9 2 5 2" xfId="3332"/>
    <cellStyle name="Normal 9 2 6" xfId="2069"/>
    <cellStyle name="Normal 9 2 6 2" xfId="3333"/>
    <cellStyle name="Normal 9 2 7" xfId="3309"/>
    <cellStyle name="Normal 9 2_ENTRI RABAS-RABAS TRW IV_LT_qq" xfId="2070"/>
    <cellStyle name="Normal 9 20" xfId="3952"/>
    <cellStyle name="Normal 9 3" xfId="2071"/>
    <cellStyle name="Normal 9 3 2" xfId="3334"/>
    <cellStyle name="Normal 9 4" xfId="2072"/>
    <cellStyle name="Normal 9 4 2" xfId="3335"/>
    <cellStyle name="Normal 9 5" xfId="2073"/>
    <cellStyle name="Normal 9 5 2" xfId="3336"/>
    <cellStyle name="Normal 9 6" xfId="2074"/>
    <cellStyle name="Normal 9 6 2" xfId="2075"/>
    <cellStyle name="Normal 9 7" xfId="2076"/>
    <cellStyle name="Normal 9 7 2" xfId="4881"/>
    <cellStyle name="Normal 9 7 2 2" xfId="11169"/>
    <cellStyle name="Normal 9 7 3" xfId="9242"/>
    <cellStyle name="Normal 9 7 4" xfId="10222"/>
    <cellStyle name="Normal 9 7 5" xfId="3953"/>
    <cellStyle name="Normal 9 8" xfId="3308"/>
    <cellStyle name="Normal 9 8 2" xfId="10750"/>
    <cellStyle name="Normal 9 8 3" xfId="4484"/>
    <cellStyle name="Normal 9 9" xfId="3439"/>
    <cellStyle name="Normal 9 9 2" xfId="10818"/>
    <cellStyle name="Normal 9 9 3" xfId="4550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10" xfId="6127"/>
    <cellStyle name="Note 10 10 2" xfId="12598"/>
    <cellStyle name="Note 10 11" xfId="6813"/>
    <cellStyle name="Note 10 11 2" xfId="13284"/>
    <cellStyle name="Note 10 12" xfId="6657"/>
    <cellStyle name="Note 10 12 2" xfId="13128"/>
    <cellStyle name="Note 10 13" xfId="7038"/>
    <cellStyle name="Note 10 13 2" xfId="13509"/>
    <cellStyle name="Note 10 14" xfId="7425"/>
    <cellStyle name="Note 10 14 2" xfId="13896"/>
    <cellStyle name="Note 10 15" xfId="7677"/>
    <cellStyle name="Note 10 15 2" xfId="14148"/>
    <cellStyle name="Note 10 16" xfId="7441"/>
    <cellStyle name="Note 10 16 2" xfId="13912"/>
    <cellStyle name="Note 10 17" xfId="7662"/>
    <cellStyle name="Note 10 17 2" xfId="14133"/>
    <cellStyle name="Note 10 18" xfId="7456"/>
    <cellStyle name="Note 10 18 2" xfId="13927"/>
    <cellStyle name="Note 10 19" xfId="8889"/>
    <cellStyle name="Note 10 2" xfId="2093"/>
    <cellStyle name="Note 10 2 10" xfId="6814"/>
    <cellStyle name="Note 10 2 10 2" xfId="13285"/>
    <cellStyle name="Note 10 2 11" xfId="6658"/>
    <cellStyle name="Note 10 2 11 2" xfId="13129"/>
    <cellStyle name="Note 10 2 12" xfId="7039"/>
    <cellStyle name="Note 10 2 12 2" xfId="13510"/>
    <cellStyle name="Note 10 2 13" xfId="7424"/>
    <cellStyle name="Note 10 2 13 2" xfId="13895"/>
    <cellStyle name="Note 10 2 14" xfId="7678"/>
    <cellStyle name="Note 10 2 14 2" xfId="14149"/>
    <cellStyle name="Note 10 2 15" xfId="7440"/>
    <cellStyle name="Note 10 2 15 2" xfId="13911"/>
    <cellStyle name="Note 10 2 16" xfId="7663"/>
    <cellStyle name="Note 10 2 16 2" xfId="14134"/>
    <cellStyle name="Note 10 2 17" xfId="7455"/>
    <cellStyle name="Note 10 2 17 2" xfId="13926"/>
    <cellStyle name="Note 10 2 18" xfId="8890"/>
    <cellStyle name="Note 10 2 19" xfId="9254"/>
    <cellStyle name="Note 10 2 2" xfId="2094"/>
    <cellStyle name="Note 10 2 2 2" xfId="4882"/>
    <cellStyle name="Note 10 2 2 2 2" xfId="11173"/>
    <cellStyle name="Note 10 2 2 3" xfId="9255"/>
    <cellStyle name="Note 10 2 2 4" xfId="10223"/>
    <cellStyle name="Note 10 2 2 5" xfId="3954"/>
    <cellStyle name="Note 10 2 20" xfId="8629"/>
    <cellStyle name="Note 10 2 21" xfId="9251"/>
    <cellStyle name="Note 10 2 22" xfId="9156"/>
    <cellStyle name="Note 10 2 23" xfId="9204"/>
    <cellStyle name="Note 10 2 24" xfId="14974"/>
    <cellStyle name="Note 10 2 25" xfId="15597"/>
    <cellStyle name="Note 10 2 26" xfId="15429"/>
    <cellStyle name="Note 10 2 27" xfId="15844"/>
    <cellStyle name="Note 10 2 28" xfId="15415"/>
    <cellStyle name="Note 10 2 29" xfId="15829"/>
    <cellStyle name="Note 10 2 3" xfId="3441"/>
    <cellStyle name="Note 10 2 3 2" xfId="11172"/>
    <cellStyle name="Note 10 2 4" xfId="5388"/>
    <cellStyle name="Note 10 2 4 2" xfId="11859"/>
    <cellStyle name="Note 10 2 5" xfId="5230"/>
    <cellStyle name="Note 10 2 5 2" xfId="11701"/>
    <cellStyle name="Note 10 2 6" xfId="5617"/>
    <cellStyle name="Note 10 2 6 2" xfId="12088"/>
    <cellStyle name="Note 10 2 7" xfId="6005"/>
    <cellStyle name="Note 10 2 7 2" xfId="12476"/>
    <cellStyle name="Note 10 2 8" xfId="6273"/>
    <cellStyle name="Note 10 2 8 2" xfId="12744"/>
    <cellStyle name="Note 10 2 9" xfId="6128"/>
    <cellStyle name="Note 10 2 9 2" xfId="12599"/>
    <cellStyle name="Note 10 20" xfId="9253"/>
    <cellStyle name="Note 10 21" xfId="8630"/>
    <cellStyle name="Note 10 22" xfId="9250"/>
    <cellStyle name="Note 10 23" xfId="9169"/>
    <cellStyle name="Note 10 24" xfId="9203"/>
    <cellStyle name="Note 10 25" xfId="15167"/>
    <cellStyle name="Note 10 26" xfId="15595"/>
    <cellStyle name="Note 10 27" xfId="15428"/>
    <cellStyle name="Note 10 28" xfId="15843"/>
    <cellStyle name="Note 10 29" xfId="15414"/>
    <cellStyle name="Note 10 3" xfId="2095"/>
    <cellStyle name="Note 10 3 2" xfId="4883"/>
    <cellStyle name="Note 10 3 2 2" xfId="11174"/>
    <cellStyle name="Note 10 3 3" xfId="9256"/>
    <cellStyle name="Note 10 3 4" xfId="10224"/>
    <cellStyle name="Note 10 3 5" xfId="3955"/>
    <cellStyle name="Note 10 30" xfId="15828"/>
    <cellStyle name="Note 10 4" xfId="3440"/>
    <cellStyle name="Note 10 4 2" xfId="11171"/>
    <cellStyle name="Note 10 5" xfId="5387"/>
    <cellStyle name="Note 10 5 2" xfId="11858"/>
    <cellStyle name="Note 10 6" xfId="5229"/>
    <cellStyle name="Note 10 6 2" xfId="11700"/>
    <cellStyle name="Note 10 7" xfId="5616"/>
    <cellStyle name="Note 10 7 2" xfId="12087"/>
    <cellStyle name="Note 10 8" xfId="6006"/>
    <cellStyle name="Note 10 8 2" xfId="12477"/>
    <cellStyle name="Note 10 9" xfId="6272"/>
    <cellStyle name="Note 10 9 2" xfId="12743"/>
    <cellStyle name="Note 10_TRAFO" xfId="2096"/>
    <cellStyle name="Note 100" xfId="15164"/>
    <cellStyle name="Note 101" xfId="15205"/>
    <cellStyle name="Note 102" xfId="15876"/>
    <cellStyle name="Note 103" xfId="15577"/>
    <cellStyle name="Note 104" xfId="16037"/>
    <cellStyle name="Note 105" xfId="16201"/>
    <cellStyle name="Note 11" xfId="2097"/>
    <cellStyle name="Note 11 10" xfId="6501"/>
    <cellStyle name="Note 11 10 2" xfId="12972"/>
    <cellStyle name="Note 11 11" xfId="7013"/>
    <cellStyle name="Note 11 11 2" xfId="13484"/>
    <cellStyle name="Note 11 12" xfId="6983"/>
    <cellStyle name="Note 11 12 2" xfId="13454"/>
    <cellStyle name="Note 11 13" xfId="7040"/>
    <cellStyle name="Note 11 13 2" xfId="13511"/>
    <cellStyle name="Note 11 14" xfId="7423"/>
    <cellStyle name="Note 11 14 2" xfId="13894"/>
    <cellStyle name="Note 11 15" xfId="7679"/>
    <cellStyle name="Note 11 15 2" xfId="14150"/>
    <cellStyle name="Note 11 16" xfId="7439"/>
    <cellStyle name="Note 11 16 2" xfId="13910"/>
    <cellStyle name="Note 11 17" xfId="7664"/>
    <cellStyle name="Note 11 17 2" xfId="14135"/>
    <cellStyle name="Note 11 18" xfId="7454"/>
    <cellStyle name="Note 11 18 2" xfId="13925"/>
    <cellStyle name="Note 11 19" xfId="9103"/>
    <cellStyle name="Note 11 2" xfId="2098"/>
    <cellStyle name="Note 11 2 10" xfId="6815"/>
    <cellStyle name="Note 11 2 10 2" xfId="13286"/>
    <cellStyle name="Note 11 2 11" xfId="6659"/>
    <cellStyle name="Note 11 2 11 2" xfId="13130"/>
    <cellStyle name="Note 11 2 12" xfId="7041"/>
    <cellStyle name="Note 11 2 12 2" xfId="13512"/>
    <cellStyle name="Note 11 2 13" xfId="7422"/>
    <cellStyle name="Note 11 2 13 2" xfId="13893"/>
    <cellStyle name="Note 11 2 14" xfId="7680"/>
    <cellStyle name="Note 11 2 14 2" xfId="14151"/>
    <cellStyle name="Note 11 2 15" xfId="7438"/>
    <cellStyle name="Note 11 2 15 2" xfId="13909"/>
    <cellStyle name="Note 11 2 16" xfId="7665"/>
    <cellStyle name="Note 11 2 16 2" xfId="14136"/>
    <cellStyle name="Note 11 2 17" xfId="7453"/>
    <cellStyle name="Note 11 2 17 2" xfId="13924"/>
    <cellStyle name="Note 11 2 18" xfId="8891"/>
    <cellStyle name="Note 11 2 19" xfId="9258"/>
    <cellStyle name="Note 11 2 2" xfId="2099"/>
    <cellStyle name="Note 11 2 2 2" xfId="4884"/>
    <cellStyle name="Note 11 2 2 2 2" xfId="11177"/>
    <cellStyle name="Note 11 2 2 3" xfId="9259"/>
    <cellStyle name="Note 11 2 2 4" xfId="10225"/>
    <cellStyle name="Note 11 2 2 5" xfId="3956"/>
    <cellStyle name="Note 11 2 20" xfId="8627"/>
    <cellStyle name="Note 11 2 21" xfId="9600"/>
    <cellStyle name="Note 11 2 22" xfId="8638"/>
    <cellStyle name="Note 11 2 23" xfId="9206"/>
    <cellStyle name="Note 11 2 24" xfId="14976"/>
    <cellStyle name="Note 11 2 25" xfId="15804"/>
    <cellStyle name="Note 11 2 26" xfId="15430"/>
    <cellStyle name="Note 11 2 27" xfId="15846"/>
    <cellStyle name="Note 11 2 28" xfId="15417"/>
    <cellStyle name="Note 11 2 29" xfId="15831"/>
    <cellStyle name="Note 11 2 3" xfId="3443"/>
    <cellStyle name="Note 11 2 3 2" xfId="11176"/>
    <cellStyle name="Note 11 2 4" xfId="5389"/>
    <cellStyle name="Note 11 2 4 2" xfId="11860"/>
    <cellStyle name="Note 11 2 5" xfId="5231"/>
    <cellStyle name="Note 11 2 5 2" xfId="11702"/>
    <cellStyle name="Note 11 2 6" xfId="5619"/>
    <cellStyle name="Note 11 2 6 2" xfId="12090"/>
    <cellStyle name="Note 11 2 7" xfId="6003"/>
    <cellStyle name="Note 11 2 7 2" xfId="12474"/>
    <cellStyle name="Note 11 2 8" xfId="6274"/>
    <cellStyle name="Note 11 2 8 2" xfId="12745"/>
    <cellStyle name="Note 11 2 9" xfId="6129"/>
    <cellStyle name="Note 11 2 9 2" xfId="12600"/>
    <cellStyle name="Note 11 20" xfId="9257"/>
    <cellStyle name="Note 11 21" xfId="8628"/>
    <cellStyle name="Note 11 22" xfId="9599"/>
    <cellStyle name="Note 11 23" xfId="8639"/>
    <cellStyle name="Note 11 24" xfId="9205"/>
    <cellStyle name="Note 11 25" xfId="14975"/>
    <cellStyle name="Note 11 26" xfId="15598"/>
    <cellStyle name="Note 11 27" xfId="15765"/>
    <cellStyle name="Note 11 28" xfId="15845"/>
    <cellStyle name="Note 11 29" xfId="15416"/>
    <cellStyle name="Note 11 3" xfId="2100"/>
    <cellStyle name="Note 11 3 2" xfId="4885"/>
    <cellStyle name="Note 11 3 2 2" xfId="11178"/>
    <cellStyle name="Note 11 3 3" xfId="9260"/>
    <cellStyle name="Note 11 3 4" xfId="10226"/>
    <cellStyle name="Note 11 3 5" xfId="3957"/>
    <cellStyle name="Note 11 30" xfId="15830"/>
    <cellStyle name="Note 11 4" xfId="3442"/>
    <cellStyle name="Note 11 4 2" xfId="11175"/>
    <cellStyle name="Note 11 5" xfId="5590"/>
    <cellStyle name="Note 11 5 2" xfId="12061"/>
    <cellStyle name="Note 11 6" xfId="5559"/>
    <cellStyle name="Note 11 6 2" xfId="12030"/>
    <cellStyle name="Note 11 7" xfId="5618"/>
    <cellStyle name="Note 11 7 2" xfId="12089"/>
    <cellStyle name="Note 11 8" xfId="6004"/>
    <cellStyle name="Note 11 8 2" xfId="12475"/>
    <cellStyle name="Note 11 9" xfId="6530"/>
    <cellStyle name="Note 11 9 2" xfId="13001"/>
    <cellStyle name="Note 11_TRAFO" xfId="2101"/>
    <cellStyle name="Note 12" xfId="2102"/>
    <cellStyle name="Note 12 10" xfId="6130"/>
    <cellStyle name="Note 12 10 2" xfId="12601"/>
    <cellStyle name="Note 12 11" xfId="6555"/>
    <cellStyle name="Note 12 11 2" xfId="13026"/>
    <cellStyle name="Note 12 12" xfId="6660"/>
    <cellStyle name="Note 12 12 2" xfId="13131"/>
    <cellStyle name="Note 12 13" xfId="7042"/>
    <cellStyle name="Note 12 13 2" xfId="13513"/>
    <cellStyle name="Note 12 14" xfId="7421"/>
    <cellStyle name="Note 12 14 2" xfId="13892"/>
    <cellStyle name="Note 12 15" xfId="7681"/>
    <cellStyle name="Note 12 15 2" xfId="14152"/>
    <cellStyle name="Note 12 16" xfId="7437"/>
    <cellStyle name="Note 12 16 2" xfId="13908"/>
    <cellStyle name="Note 12 17" xfId="7666"/>
    <cellStyle name="Note 12 17 2" xfId="14137"/>
    <cellStyle name="Note 12 18" xfId="7452"/>
    <cellStyle name="Note 12 18 2" xfId="13923"/>
    <cellStyle name="Note 12 19" xfId="8892"/>
    <cellStyle name="Note 12 2" xfId="2103"/>
    <cellStyle name="Note 12 2 10" xfId="6816"/>
    <cellStyle name="Note 12 2 10 2" xfId="13287"/>
    <cellStyle name="Note 12 2 11" xfId="6661"/>
    <cellStyle name="Note 12 2 11 2" xfId="13132"/>
    <cellStyle name="Note 12 2 12" xfId="7043"/>
    <cellStyle name="Note 12 2 12 2" xfId="13514"/>
    <cellStyle name="Note 12 2 13" xfId="7420"/>
    <cellStyle name="Note 12 2 13 2" xfId="13891"/>
    <cellStyle name="Note 12 2 14" xfId="7682"/>
    <cellStyle name="Note 12 2 14 2" xfId="14153"/>
    <cellStyle name="Note 12 2 15" xfId="7436"/>
    <cellStyle name="Note 12 2 15 2" xfId="13907"/>
    <cellStyle name="Note 12 2 16" xfId="7667"/>
    <cellStyle name="Note 12 2 16 2" xfId="14138"/>
    <cellStyle name="Note 12 2 17" xfId="7246"/>
    <cellStyle name="Note 12 2 17 2" xfId="13717"/>
    <cellStyle name="Note 12 2 18" xfId="8893"/>
    <cellStyle name="Note 12 2 19" xfId="9262"/>
    <cellStyle name="Note 12 2 2" xfId="2104"/>
    <cellStyle name="Note 12 2 2 2" xfId="4887"/>
    <cellStyle name="Note 12 2 2 2 2" xfId="11181"/>
    <cellStyle name="Note 12 2 2 3" xfId="9263"/>
    <cellStyle name="Note 12 2 2 4" xfId="10227"/>
    <cellStyle name="Note 12 2 2 5" xfId="3958"/>
    <cellStyle name="Note 12 2 20" xfId="8625"/>
    <cellStyle name="Note 12 2 21" xfId="9672"/>
    <cellStyle name="Note 12 2 22" xfId="8636"/>
    <cellStyle name="Note 12 2 23" xfId="9669"/>
    <cellStyle name="Note 12 2 24" xfId="14978"/>
    <cellStyle name="Note 12 2 25" xfId="15600"/>
    <cellStyle name="Note 12 2 26" xfId="15432"/>
    <cellStyle name="Note 12 2 27" xfId="15848"/>
    <cellStyle name="Note 12 2 28" xfId="15419"/>
    <cellStyle name="Note 12 2 29" xfId="15833"/>
    <cellStyle name="Note 12 2 3" xfId="3445"/>
    <cellStyle name="Note 12 2 3 2" xfId="11180"/>
    <cellStyle name="Note 12 2 4" xfId="5391"/>
    <cellStyle name="Note 12 2 4 2" xfId="11862"/>
    <cellStyle name="Note 12 2 5" xfId="5233"/>
    <cellStyle name="Note 12 2 5 2" xfId="11704"/>
    <cellStyle name="Note 12 2 6" xfId="5621"/>
    <cellStyle name="Note 12 2 6 2" xfId="12092"/>
    <cellStyle name="Note 12 2 7" xfId="6001"/>
    <cellStyle name="Note 12 2 7 2" xfId="12472"/>
    <cellStyle name="Note 12 2 8" xfId="6276"/>
    <cellStyle name="Note 12 2 8 2" xfId="12747"/>
    <cellStyle name="Note 12 2 9" xfId="6131"/>
    <cellStyle name="Note 12 2 9 2" xfId="12602"/>
    <cellStyle name="Note 12 20" xfId="9261"/>
    <cellStyle name="Note 12 21" xfId="8626"/>
    <cellStyle name="Note 12 22" xfId="9601"/>
    <cellStyle name="Note 12 23" xfId="8637"/>
    <cellStyle name="Note 12 24" xfId="9208"/>
    <cellStyle name="Note 12 25" xfId="14977"/>
    <cellStyle name="Note 12 26" xfId="15599"/>
    <cellStyle name="Note 12 27" xfId="15431"/>
    <cellStyle name="Note 12 28" xfId="15847"/>
    <cellStyle name="Note 12 29" xfId="15418"/>
    <cellStyle name="Note 12 3" xfId="2105"/>
    <cellStyle name="Note 12 3 2" xfId="4888"/>
    <cellStyle name="Note 12 3 2 2" xfId="11182"/>
    <cellStyle name="Note 12 3 3" xfId="9264"/>
    <cellStyle name="Note 12 3 4" xfId="10228"/>
    <cellStyle name="Note 12 3 5" xfId="3959"/>
    <cellStyle name="Note 12 30" xfId="15832"/>
    <cellStyle name="Note 12 4" xfId="3444"/>
    <cellStyle name="Note 12 4 2" xfId="11179"/>
    <cellStyle name="Note 12 5" xfId="5390"/>
    <cellStyle name="Note 12 5 2" xfId="11861"/>
    <cellStyle name="Note 12 6" xfId="5232"/>
    <cellStyle name="Note 12 6 2" xfId="11703"/>
    <cellStyle name="Note 12 7" xfId="5620"/>
    <cellStyle name="Note 12 7 2" xfId="12091"/>
    <cellStyle name="Note 12 8" xfId="6002"/>
    <cellStyle name="Note 12 8 2" xfId="12473"/>
    <cellStyle name="Note 12 9" xfId="6275"/>
    <cellStyle name="Note 12 9 2" xfId="12746"/>
    <cellStyle name="Note 12_TRAFO" xfId="2106"/>
    <cellStyle name="Note 13" xfId="2107"/>
    <cellStyle name="Note 13 10" xfId="6132"/>
    <cellStyle name="Note 13 10 2" xfId="12603"/>
    <cellStyle name="Note 13 11" xfId="6817"/>
    <cellStyle name="Note 13 11 2" xfId="13288"/>
    <cellStyle name="Note 13 12" xfId="6662"/>
    <cellStyle name="Note 13 12 2" xfId="13133"/>
    <cellStyle name="Note 13 13" xfId="6978"/>
    <cellStyle name="Note 13 13 2" xfId="13449"/>
    <cellStyle name="Note 13 14" xfId="7419"/>
    <cellStyle name="Note 13 14 2" xfId="13890"/>
    <cellStyle name="Note 13 15" xfId="7683"/>
    <cellStyle name="Note 13 15 2" xfId="14154"/>
    <cellStyle name="Note 13 16" xfId="7435"/>
    <cellStyle name="Note 13 16 2" xfId="13906"/>
    <cellStyle name="Note 13 17" xfId="7668"/>
    <cellStyle name="Note 13 17 2" xfId="14139"/>
    <cellStyle name="Note 13 18" xfId="7451"/>
    <cellStyle name="Note 13 18 2" xfId="13922"/>
    <cellStyle name="Note 13 19" xfId="8894"/>
    <cellStyle name="Note 13 2" xfId="2108"/>
    <cellStyle name="Note 13 2 10" xfId="6818"/>
    <cellStyle name="Note 13 2 10 2" xfId="13289"/>
    <cellStyle name="Note 13 2 11" xfId="6663"/>
    <cellStyle name="Note 13 2 11 2" xfId="13134"/>
    <cellStyle name="Note 13 2 12" xfId="7044"/>
    <cellStyle name="Note 13 2 12 2" xfId="13515"/>
    <cellStyle name="Note 13 2 13" xfId="7418"/>
    <cellStyle name="Note 13 2 13 2" xfId="13889"/>
    <cellStyle name="Note 13 2 14" xfId="7263"/>
    <cellStyle name="Note 13 2 14 2" xfId="13734"/>
    <cellStyle name="Note 13 2 15" xfId="7434"/>
    <cellStyle name="Note 13 2 15 2" xfId="13905"/>
    <cellStyle name="Note 13 2 16" xfId="7669"/>
    <cellStyle name="Note 13 2 16 2" xfId="14140"/>
    <cellStyle name="Note 13 2 17" xfId="7450"/>
    <cellStyle name="Note 13 2 17 2" xfId="13921"/>
    <cellStyle name="Note 13 2 18" xfId="8895"/>
    <cellStyle name="Note 13 2 19" xfId="9266"/>
    <cellStyle name="Note 13 2 2" xfId="2109"/>
    <cellStyle name="Note 13 2 2 2" xfId="4889"/>
    <cellStyle name="Note 13 2 2 2 2" xfId="11185"/>
    <cellStyle name="Note 13 2 2 3" xfId="9267"/>
    <cellStyle name="Note 13 2 2 4" xfId="10229"/>
    <cellStyle name="Note 13 2 2 5" xfId="3960"/>
    <cellStyle name="Note 13 2 20" xfId="9066"/>
    <cellStyle name="Note 13 2 21" xfId="9603"/>
    <cellStyle name="Note 13 2 22" xfId="9197"/>
    <cellStyle name="Note 13 2 23" xfId="9210"/>
    <cellStyle name="Note 13 2 24" xfId="14980"/>
    <cellStyle name="Note 13 2 25" xfId="15602"/>
    <cellStyle name="Note 13 2 26" xfId="15433"/>
    <cellStyle name="Note 13 2 27" xfId="15849"/>
    <cellStyle name="Note 13 2 28" xfId="15420"/>
    <cellStyle name="Note 13 2 29" xfId="15835"/>
    <cellStyle name="Note 13 2 3" xfId="3447"/>
    <cellStyle name="Note 13 2 3 2" xfId="11184"/>
    <cellStyle name="Note 13 2 4" xfId="5393"/>
    <cellStyle name="Note 13 2 4 2" xfId="11864"/>
    <cellStyle name="Note 13 2 5" xfId="5235"/>
    <cellStyle name="Note 13 2 5 2" xfId="11706"/>
    <cellStyle name="Note 13 2 6" xfId="5622"/>
    <cellStyle name="Note 13 2 6 2" xfId="12093"/>
    <cellStyle name="Note 13 2 7" xfId="5999"/>
    <cellStyle name="Note 13 2 7 2" xfId="12470"/>
    <cellStyle name="Note 13 2 8" xfId="6278"/>
    <cellStyle name="Note 13 2 8 2" xfId="12749"/>
    <cellStyle name="Note 13 2 9" xfId="6133"/>
    <cellStyle name="Note 13 2 9 2" xfId="12604"/>
    <cellStyle name="Note 13 20" xfId="9265"/>
    <cellStyle name="Note 13 21" xfId="9067"/>
    <cellStyle name="Note 13 22" xfId="9602"/>
    <cellStyle name="Note 13 23" xfId="8635"/>
    <cellStyle name="Note 13 24" xfId="9209"/>
    <cellStyle name="Note 13 25" xfId="14979"/>
    <cellStyle name="Note 13 26" xfId="15601"/>
    <cellStyle name="Note 13 27" xfId="15798"/>
    <cellStyle name="Note 13 28" xfId="15817"/>
    <cellStyle name="Note 13 29" xfId="15764"/>
    <cellStyle name="Note 13 3" xfId="2110"/>
    <cellStyle name="Note 13 3 2" xfId="4890"/>
    <cellStyle name="Note 13 3 2 2" xfId="11186"/>
    <cellStyle name="Note 13 3 3" xfId="9268"/>
    <cellStyle name="Note 13 3 4" xfId="10230"/>
    <cellStyle name="Note 13 3 5" xfId="3961"/>
    <cellStyle name="Note 13 30" xfId="15834"/>
    <cellStyle name="Note 13 4" xfId="3446"/>
    <cellStyle name="Note 13 4 2" xfId="11183"/>
    <cellStyle name="Note 13 5" xfId="5392"/>
    <cellStyle name="Note 13 5 2" xfId="11863"/>
    <cellStyle name="Note 13 6" xfId="5234"/>
    <cellStyle name="Note 13 6 2" xfId="11705"/>
    <cellStyle name="Note 13 7" xfId="5554"/>
    <cellStyle name="Note 13 7 2" xfId="12025"/>
    <cellStyle name="Note 13 8" xfId="6000"/>
    <cellStyle name="Note 13 8 2" xfId="12471"/>
    <cellStyle name="Note 13 9" xfId="6277"/>
    <cellStyle name="Note 13 9 2" xfId="12748"/>
    <cellStyle name="Note 13_TRAFO" xfId="2111"/>
    <cellStyle name="Note 14" xfId="2112"/>
    <cellStyle name="Note 14 10" xfId="6390"/>
    <cellStyle name="Note 14 10 2" xfId="12861"/>
    <cellStyle name="Note 14 11" xfId="6819"/>
    <cellStyle name="Note 14 11 2" xfId="13290"/>
    <cellStyle name="Note 14 12" xfId="7032"/>
    <cellStyle name="Note 14 12 2" xfId="13503"/>
    <cellStyle name="Note 14 13" xfId="7045"/>
    <cellStyle name="Note 14 13 2" xfId="13516"/>
    <cellStyle name="Note 14 14" xfId="7417"/>
    <cellStyle name="Note 14 14 2" xfId="13888"/>
    <cellStyle name="Note 14 15" xfId="7684"/>
    <cellStyle name="Note 14 15 2" xfId="14155"/>
    <cellStyle name="Note 14 16" xfId="7433"/>
    <cellStyle name="Note 14 16 2" xfId="13904"/>
    <cellStyle name="Note 14 17" xfId="7670"/>
    <cellStyle name="Note 14 17 2" xfId="14141"/>
    <cellStyle name="Note 14 18" xfId="7449"/>
    <cellStyle name="Note 14 18 2" xfId="13920"/>
    <cellStyle name="Note 14 19" xfId="8896"/>
    <cellStyle name="Note 14 2" xfId="2113"/>
    <cellStyle name="Note 14 2 10" xfId="6820"/>
    <cellStyle name="Note 14 2 10 2" xfId="13291"/>
    <cellStyle name="Note 14 2 11" xfId="6664"/>
    <cellStyle name="Note 14 2 11 2" xfId="13135"/>
    <cellStyle name="Note 14 2 12" xfId="7046"/>
    <cellStyle name="Note 14 2 12 2" xfId="13517"/>
    <cellStyle name="Note 14 2 13" xfId="7416"/>
    <cellStyle name="Note 14 2 13 2" xfId="13887"/>
    <cellStyle name="Note 14 2 14" xfId="7685"/>
    <cellStyle name="Note 14 2 14 2" xfId="14156"/>
    <cellStyle name="Note 14 2 15" xfId="7432"/>
    <cellStyle name="Note 14 2 15 2" xfId="13903"/>
    <cellStyle name="Note 14 2 16" xfId="7254"/>
    <cellStyle name="Note 14 2 16 2" xfId="13725"/>
    <cellStyle name="Note 14 2 17" xfId="7448"/>
    <cellStyle name="Note 14 2 17 2" xfId="13919"/>
    <cellStyle name="Note 14 2 18" xfId="8897"/>
    <cellStyle name="Note 14 2 19" xfId="9270"/>
    <cellStyle name="Note 14 2 2" xfId="2114"/>
    <cellStyle name="Note 14 2 2 2" xfId="4891"/>
    <cellStyle name="Note 14 2 2 2 2" xfId="11189"/>
    <cellStyle name="Note 14 2 2 3" xfId="9271"/>
    <cellStyle name="Note 14 2 2 4" xfId="10231"/>
    <cellStyle name="Note 14 2 2 5" xfId="3962"/>
    <cellStyle name="Note 14 2 20" xfId="8623"/>
    <cellStyle name="Note 14 2 21" xfId="9605"/>
    <cellStyle name="Note 14 2 22" xfId="9068"/>
    <cellStyle name="Note 14 2 23" xfId="9212"/>
    <cellStyle name="Note 14 2 24" xfId="14983"/>
    <cellStyle name="Note 14 2 25" xfId="15604"/>
    <cellStyle name="Note 14 2 26" xfId="15434"/>
    <cellStyle name="Note 14 2 27" xfId="15851"/>
    <cellStyle name="Note 14 2 28" xfId="15422"/>
    <cellStyle name="Note 14 2 29" xfId="15836"/>
    <cellStyle name="Note 14 2 3" xfId="3449"/>
    <cellStyle name="Note 14 2 3 2" xfId="11188"/>
    <cellStyle name="Note 14 2 4" xfId="5395"/>
    <cellStyle name="Note 14 2 4 2" xfId="11866"/>
    <cellStyle name="Note 14 2 5" xfId="5236"/>
    <cellStyle name="Note 14 2 5 2" xfId="11707"/>
    <cellStyle name="Note 14 2 6" xfId="5624"/>
    <cellStyle name="Note 14 2 6 2" xfId="12095"/>
    <cellStyle name="Note 14 2 7" xfId="5997"/>
    <cellStyle name="Note 14 2 7 2" xfId="12468"/>
    <cellStyle name="Note 14 2 8" xfId="6280"/>
    <cellStyle name="Note 14 2 8 2" xfId="12751"/>
    <cellStyle name="Note 14 2 9" xfId="6405"/>
    <cellStyle name="Note 14 2 9 2" xfId="12876"/>
    <cellStyle name="Note 14 20" xfId="9269"/>
    <cellStyle name="Note 14 21" xfId="8624"/>
    <cellStyle name="Note 14 22" xfId="9604"/>
    <cellStyle name="Note 14 23" xfId="8634"/>
    <cellStyle name="Note 14 24" xfId="9211"/>
    <cellStyle name="Note 14 25" xfId="14982"/>
    <cellStyle name="Note 14 26" xfId="15603"/>
    <cellStyle name="Note 14 27" xfId="15200"/>
    <cellStyle name="Note 14 28" xfId="15850"/>
    <cellStyle name="Note 14 29" xfId="15421"/>
    <cellStyle name="Note 14 3" xfId="2115"/>
    <cellStyle name="Note 14 3 2" xfId="4892"/>
    <cellStyle name="Note 14 3 2 2" xfId="11190"/>
    <cellStyle name="Note 14 3 3" xfId="9272"/>
    <cellStyle name="Note 14 3 4" xfId="10232"/>
    <cellStyle name="Note 14 3 5" xfId="3963"/>
    <cellStyle name="Note 14 30" xfId="15760"/>
    <cellStyle name="Note 14 4" xfId="3448"/>
    <cellStyle name="Note 14 4 2" xfId="11187"/>
    <cellStyle name="Note 14 5" xfId="5394"/>
    <cellStyle name="Note 14 5 2" xfId="11865"/>
    <cellStyle name="Note 14 6" xfId="5609"/>
    <cellStyle name="Note 14 6 2" xfId="12080"/>
    <cellStyle name="Note 14 7" xfId="5623"/>
    <cellStyle name="Note 14 7 2" xfId="12094"/>
    <cellStyle name="Note 14 8" xfId="5998"/>
    <cellStyle name="Note 14 8 2" xfId="12469"/>
    <cellStyle name="Note 14 9" xfId="6279"/>
    <cellStyle name="Note 14 9 2" xfId="12750"/>
    <cellStyle name="Note 14_TRAFO" xfId="2116"/>
    <cellStyle name="Note 15" xfId="2117"/>
    <cellStyle name="Note 15 10" xfId="6368"/>
    <cellStyle name="Note 15 10 2" xfId="12839"/>
    <cellStyle name="Note 15 11" xfId="6821"/>
    <cellStyle name="Note 15 11 2" xfId="13292"/>
    <cellStyle name="Note 15 12" xfId="6544"/>
    <cellStyle name="Note 15 12 2" xfId="13015"/>
    <cellStyle name="Note 15 13" xfId="7047"/>
    <cellStyle name="Note 15 13 2" xfId="13518"/>
    <cellStyle name="Note 15 14" xfId="7415"/>
    <cellStyle name="Note 15 14 2" xfId="13886"/>
    <cellStyle name="Note 15 15" xfId="7686"/>
    <cellStyle name="Note 15 15 2" xfId="14157"/>
    <cellStyle name="Note 15 16" xfId="7431"/>
    <cellStyle name="Note 15 16 2" xfId="13902"/>
    <cellStyle name="Note 15 17" xfId="7671"/>
    <cellStyle name="Note 15 17 2" xfId="14142"/>
    <cellStyle name="Note 15 18" xfId="7447"/>
    <cellStyle name="Note 15 18 2" xfId="13918"/>
    <cellStyle name="Note 15 19" xfId="8898"/>
    <cellStyle name="Note 15 2" xfId="2118"/>
    <cellStyle name="Note 15 2 10" xfId="6822"/>
    <cellStyle name="Note 15 2 10 2" xfId="13293"/>
    <cellStyle name="Note 15 2 11" xfId="6665"/>
    <cellStyle name="Note 15 2 11 2" xfId="13136"/>
    <cellStyle name="Note 15 2 12" xfId="7048"/>
    <cellStyle name="Note 15 2 12 2" xfId="13519"/>
    <cellStyle name="Note 15 2 13" xfId="7414"/>
    <cellStyle name="Note 15 2 13 2" xfId="13885"/>
    <cellStyle name="Note 15 2 14" xfId="7687"/>
    <cellStyle name="Note 15 2 14 2" xfId="14158"/>
    <cellStyle name="Note 15 2 15" xfId="7430"/>
    <cellStyle name="Note 15 2 15 2" xfId="13901"/>
    <cellStyle name="Note 15 2 16" xfId="7672"/>
    <cellStyle name="Note 15 2 16 2" xfId="14143"/>
    <cellStyle name="Note 15 2 17" xfId="7446"/>
    <cellStyle name="Note 15 2 17 2" xfId="13917"/>
    <cellStyle name="Note 15 2 18" xfId="8899"/>
    <cellStyle name="Note 15 2 19" xfId="9274"/>
    <cellStyle name="Note 15 2 2" xfId="2119"/>
    <cellStyle name="Note 15 2 2 2" xfId="4893"/>
    <cellStyle name="Note 15 2 2 2 2" xfId="11193"/>
    <cellStyle name="Note 15 2 2 3" xfId="9275"/>
    <cellStyle name="Note 15 2 2 4" xfId="10233"/>
    <cellStyle name="Note 15 2 2 5" xfId="3964"/>
    <cellStyle name="Note 15 2 20" xfId="8621"/>
    <cellStyle name="Note 15 2 21" xfId="9607"/>
    <cellStyle name="Note 15 2 22" xfId="8632"/>
    <cellStyle name="Note 15 2 23" xfId="9214"/>
    <cellStyle name="Note 15 2 24" xfId="14985"/>
    <cellStyle name="Note 15 2 25" xfId="15607"/>
    <cellStyle name="Note 15 2 26" xfId="15436"/>
    <cellStyle name="Note 15 2 27" xfId="15853"/>
    <cellStyle name="Note 15 2 28" xfId="15199"/>
    <cellStyle name="Note 15 2 29" xfId="15838"/>
    <cellStyle name="Note 15 2 3" xfId="3451"/>
    <cellStyle name="Note 15 2 3 2" xfId="11192"/>
    <cellStyle name="Note 15 2 4" xfId="5397"/>
    <cellStyle name="Note 15 2 4 2" xfId="11868"/>
    <cellStyle name="Note 15 2 5" xfId="5103"/>
    <cellStyle name="Note 15 2 5 2" xfId="11574"/>
    <cellStyle name="Note 15 2 6" xfId="5626"/>
    <cellStyle name="Note 15 2 6 2" xfId="12097"/>
    <cellStyle name="Note 15 2 7" xfId="5996"/>
    <cellStyle name="Note 15 2 7 2" xfId="12467"/>
    <cellStyle name="Note 15 2 8" xfId="6374"/>
    <cellStyle name="Note 15 2 8 2" xfId="12845"/>
    <cellStyle name="Note 15 2 9" xfId="6134"/>
    <cellStyle name="Note 15 2 9 2" xfId="12605"/>
    <cellStyle name="Note 15 20" xfId="9273"/>
    <cellStyle name="Note 15 21" xfId="8622"/>
    <cellStyle name="Note 15 22" xfId="9606"/>
    <cellStyle name="Note 15 23" xfId="8633"/>
    <cellStyle name="Note 15 24" xfId="9213"/>
    <cellStyle name="Note 15 25" xfId="14984"/>
    <cellStyle name="Note 15 26" xfId="15605"/>
    <cellStyle name="Note 15 27" xfId="15435"/>
    <cellStyle name="Note 15 28" xfId="15852"/>
    <cellStyle name="Note 15 29" xfId="15423"/>
    <cellStyle name="Note 15 3" xfId="2120"/>
    <cellStyle name="Note 15 3 2" xfId="4894"/>
    <cellStyle name="Note 15 3 2 2" xfId="11194"/>
    <cellStyle name="Note 15 3 3" xfId="9276"/>
    <cellStyle name="Note 15 3 4" xfId="10234"/>
    <cellStyle name="Note 15 3 5" xfId="3965"/>
    <cellStyle name="Note 15 30" xfId="15837"/>
    <cellStyle name="Note 15 4" xfId="3450"/>
    <cellStyle name="Note 15 4 2" xfId="11191"/>
    <cellStyle name="Note 15 5" xfId="5396"/>
    <cellStyle name="Note 15 5 2" xfId="11867"/>
    <cellStyle name="Note 15 6" xfId="5237"/>
    <cellStyle name="Note 15 6 2" xfId="11708"/>
    <cellStyle name="Note 15 7" xfId="5625"/>
    <cellStyle name="Note 15 7 2" xfId="12096"/>
    <cellStyle name="Note 15 8" xfId="5816"/>
    <cellStyle name="Note 15 8 2" xfId="12287"/>
    <cellStyle name="Note 15 9" xfId="6281"/>
    <cellStyle name="Note 15 9 2" xfId="12752"/>
    <cellStyle name="Note 15_TRAFO" xfId="2121"/>
    <cellStyle name="Note 16" xfId="2122"/>
    <cellStyle name="Note 16 10" xfId="6282"/>
    <cellStyle name="Note 16 10 2" xfId="12753"/>
    <cellStyle name="Note 16 11" xfId="6382"/>
    <cellStyle name="Note 16 11 2" xfId="12853"/>
    <cellStyle name="Note 16 12" xfId="6823"/>
    <cellStyle name="Note 16 12 2" xfId="13294"/>
    <cellStyle name="Note 16 13" xfId="7024"/>
    <cellStyle name="Note 16 13 2" xfId="13495"/>
    <cellStyle name="Note 16 14" xfId="7049"/>
    <cellStyle name="Note 16 14 2" xfId="13520"/>
    <cellStyle name="Note 16 15" xfId="7413"/>
    <cellStyle name="Note 16 15 2" xfId="13884"/>
    <cellStyle name="Note 16 16" xfId="7688"/>
    <cellStyle name="Note 16 16 2" xfId="14159"/>
    <cellStyle name="Note 16 17" xfId="7429"/>
    <cellStyle name="Note 16 17 2" xfId="13900"/>
    <cellStyle name="Note 16 18" xfId="7716"/>
    <cellStyle name="Note 16 18 2" xfId="14187"/>
    <cellStyle name="Note 16 19" xfId="7761"/>
    <cellStyle name="Note 16 19 2" xfId="14232"/>
    <cellStyle name="Note 16 2" xfId="2123"/>
    <cellStyle name="Note 16 2 10" xfId="6824"/>
    <cellStyle name="Note 16 2 10 2" xfId="13295"/>
    <cellStyle name="Note 16 2 11" xfId="6666"/>
    <cellStyle name="Note 16 2 11 2" xfId="13137"/>
    <cellStyle name="Note 16 2 12" xfId="7050"/>
    <cellStyle name="Note 16 2 12 2" xfId="13521"/>
    <cellStyle name="Note 16 2 13" xfId="7412"/>
    <cellStyle name="Note 16 2 13 2" xfId="13883"/>
    <cellStyle name="Note 16 2 14" xfId="7689"/>
    <cellStyle name="Note 16 2 14 2" xfId="14160"/>
    <cellStyle name="Note 16 2 15" xfId="7428"/>
    <cellStyle name="Note 16 2 15 2" xfId="13899"/>
    <cellStyle name="Note 16 2 16" xfId="7673"/>
    <cellStyle name="Note 16 2 16 2" xfId="14144"/>
    <cellStyle name="Note 16 2 17" xfId="7445"/>
    <cellStyle name="Note 16 2 17 2" xfId="13916"/>
    <cellStyle name="Note 16 2 18" xfId="8458"/>
    <cellStyle name="Note 16 2 19" xfId="9278"/>
    <cellStyle name="Note 16 2 2" xfId="2124"/>
    <cellStyle name="Note 16 2 2 2" xfId="4895"/>
    <cellStyle name="Note 16 2 2 2 2" xfId="11197"/>
    <cellStyle name="Note 16 2 2 3" xfId="9279"/>
    <cellStyle name="Note 16 2 2 4" xfId="10235"/>
    <cellStyle name="Note 16 2 2 5" xfId="3966"/>
    <cellStyle name="Note 16 2 20" xfId="8619"/>
    <cellStyle name="Note 16 2 21" xfId="9609"/>
    <cellStyle name="Note 16 2 22" xfId="9060"/>
    <cellStyle name="Note 16 2 23" xfId="9216"/>
    <cellStyle name="Note 16 2 24" xfId="14986"/>
    <cellStyle name="Note 16 2 25" xfId="15609"/>
    <cellStyle name="Note 16 2 26" xfId="15437"/>
    <cellStyle name="Note 16 2 27" xfId="15855"/>
    <cellStyle name="Note 16 2 28" xfId="15425"/>
    <cellStyle name="Note 16 2 29" xfId="15839"/>
    <cellStyle name="Note 16 2 3" xfId="3453"/>
    <cellStyle name="Note 16 2 3 2" xfId="11196"/>
    <cellStyle name="Note 16 2 4" xfId="5091"/>
    <cellStyle name="Note 16 2 4 2" xfId="11562"/>
    <cellStyle name="Note 16 2 5" xfId="5596"/>
    <cellStyle name="Note 16 2 5 2" xfId="12067"/>
    <cellStyle name="Note 16 2 6" xfId="5628"/>
    <cellStyle name="Note 16 2 6 2" xfId="12099"/>
    <cellStyle name="Note 16 2 7" xfId="5994"/>
    <cellStyle name="Note 16 2 7 2" xfId="12465"/>
    <cellStyle name="Note 16 2 8" xfId="6283"/>
    <cellStyle name="Note 16 2 8 2" xfId="12754"/>
    <cellStyle name="Note 16 2 9" xfId="6135"/>
    <cellStyle name="Note 16 2 9 2" xfId="12606"/>
    <cellStyle name="Note 16 20" xfId="8900"/>
    <cellStyle name="Note 16 21" xfId="9277"/>
    <cellStyle name="Note 16 22" xfId="8620"/>
    <cellStyle name="Note 16 23" xfId="9608"/>
    <cellStyle name="Note 16 24" xfId="8631"/>
    <cellStyle name="Note 16 25" xfId="9215"/>
    <cellStyle name="Note 16 26" xfId="15168"/>
    <cellStyle name="Note 16 27" xfId="15608"/>
    <cellStyle name="Note 16 28" xfId="15208"/>
    <cellStyle name="Note 16 29" xfId="15854"/>
    <cellStyle name="Note 16 3" xfId="2125"/>
    <cellStyle name="Note 16 3 2" xfId="4896"/>
    <cellStyle name="Note 16 3 2 2" xfId="11198"/>
    <cellStyle name="Note 16 3 3" xfId="9280"/>
    <cellStyle name="Note 16 3 4" xfId="10236"/>
    <cellStyle name="Note 16 3 5" xfId="3967"/>
    <cellStyle name="Note 16 30" xfId="15424"/>
    <cellStyle name="Note 16 31" xfId="15881"/>
    <cellStyle name="Note 16 4" xfId="3337"/>
    <cellStyle name="Note 16 4 2" xfId="10751"/>
    <cellStyle name="Note 16 4 3" xfId="4485"/>
    <cellStyle name="Note 16 5" xfId="3452"/>
    <cellStyle name="Note 16 5 2" xfId="11195"/>
    <cellStyle name="Note 16 6" xfId="5398"/>
    <cellStyle name="Note 16 6 2" xfId="11869"/>
    <cellStyle name="Note 16 7" xfId="5601"/>
    <cellStyle name="Note 16 7 2" xfId="12072"/>
    <cellStyle name="Note 16 8" xfId="5627"/>
    <cellStyle name="Note 16 8 2" xfId="12098"/>
    <cellStyle name="Note 16 9" xfId="5995"/>
    <cellStyle name="Note 16 9 2" xfId="12466"/>
    <cellStyle name="Note 16_TRAFO" xfId="2126"/>
    <cellStyle name="Note 17" xfId="2127"/>
    <cellStyle name="Note 17 10" xfId="6531"/>
    <cellStyle name="Note 17 10 2" xfId="13002"/>
    <cellStyle name="Note 17 11" xfId="6502"/>
    <cellStyle name="Note 17 11 2" xfId="12973"/>
    <cellStyle name="Note 17 12" xfId="7014"/>
    <cellStyle name="Note 17 12 2" xfId="13485"/>
    <cellStyle name="Note 17 13" xfId="6984"/>
    <cellStyle name="Note 17 13 2" xfId="13455"/>
    <cellStyle name="Note 17 14" xfId="7051"/>
    <cellStyle name="Note 17 14 2" xfId="13522"/>
    <cellStyle name="Note 17 15" xfId="7411"/>
    <cellStyle name="Note 17 15 2" xfId="13882"/>
    <cellStyle name="Note 17 16" xfId="7690"/>
    <cellStyle name="Note 17 16 2" xfId="14161"/>
    <cellStyle name="Note 17 17" xfId="7245"/>
    <cellStyle name="Note 17 17 2" xfId="13716"/>
    <cellStyle name="Note 17 18" xfId="7674"/>
    <cellStyle name="Note 17 18 2" xfId="14145"/>
    <cellStyle name="Note 17 19" xfId="7444"/>
    <cellStyle name="Note 17 19 2" xfId="13915"/>
    <cellStyle name="Note 17 2" xfId="2128"/>
    <cellStyle name="Note 17 2 10" xfId="6825"/>
    <cellStyle name="Note 17 2 10 2" xfId="13296"/>
    <cellStyle name="Note 17 2 11" xfId="7017"/>
    <cellStyle name="Note 17 2 11 2" xfId="13488"/>
    <cellStyle name="Note 17 2 12" xfId="7052"/>
    <cellStyle name="Note 17 2 12 2" xfId="13523"/>
    <cellStyle name="Note 17 2 13" xfId="7410"/>
    <cellStyle name="Note 17 2 13 2" xfId="13881"/>
    <cellStyle name="Note 17 2 14" xfId="7691"/>
    <cellStyle name="Note 17 2 14 2" xfId="14162"/>
    <cellStyle name="Note 17 2 15" xfId="7427"/>
    <cellStyle name="Note 17 2 15 2" xfId="13898"/>
    <cellStyle name="Note 17 2 16" xfId="7675"/>
    <cellStyle name="Note 17 2 16 2" xfId="14146"/>
    <cellStyle name="Note 17 2 17" xfId="7443"/>
    <cellStyle name="Note 17 2 17 2" xfId="13914"/>
    <cellStyle name="Note 17 2 18" xfId="8901"/>
    <cellStyle name="Note 17 2 19" xfId="9282"/>
    <cellStyle name="Note 17 2 2" xfId="2129"/>
    <cellStyle name="Note 17 2 2 2" xfId="4897"/>
    <cellStyle name="Note 17 2 2 2 2" xfId="11201"/>
    <cellStyle name="Note 17 2 2 3" xfId="9283"/>
    <cellStyle name="Note 17 2 2 4" xfId="10237"/>
    <cellStyle name="Note 17 2 2 5" xfId="3968"/>
    <cellStyle name="Note 17 2 20" xfId="8618"/>
    <cellStyle name="Note 17 2 21" xfId="9611"/>
    <cellStyle name="Note 17 2 22" xfId="9099"/>
    <cellStyle name="Note 17 2 23" xfId="9218"/>
    <cellStyle name="Note 17 2 24" xfId="14988"/>
    <cellStyle name="Note 17 2 25" xfId="15805"/>
    <cellStyle name="Note 17 2 26" xfId="15438"/>
    <cellStyle name="Note 17 2 27" xfId="15857"/>
    <cellStyle name="Note 17 2 28" xfId="15426"/>
    <cellStyle name="Note 17 2 29" xfId="15841"/>
    <cellStyle name="Note 17 2 3" xfId="3455"/>
    <cellStyle name="Note 17 2 3 2" xfId="11200"/>
    <cellStyle name="Note 17 2 4" xfId="5399"/>
    <cellStyle name="Note 17 2 4 2" xfId="11870"/>
    <cellStyle name="Note 17 2 5" xfId="5238"/>
    <cellStyle name="Note 17 2 5 2" xfId="11709"/>
    <cellStyle name="Note 17 2 6" xfId="5630"/>
    <cellStyle name="Note 17 2 6 2" xfId="12101"/>
    <cellStyle name="Note 17 2 7" xfId="5992"/>
    <cellStyle name="Note 17 2 7 2" xfId="12463"/>
    <cellStyle name="Note 17 2 8" xfId="6284"/>
    <cellStyle name="Note 17 2 8 2" xfId="12755"/>
    <cellStyle name="Note 17 2 9" xfId="6136"/>
    <cellStyle name="Note 17 2 9 2" xfId="12607"/>
    <cellStyle name="Note 17 20" xfId="9104"/>
    <cellStyle name="Note 17 21" xfId="9281"/>
    <cellStyle name="Note 17 22" xfId="8449"/>
    <cellStyle name="Note 17 23" xfId="9610"/>
    <cellStyle name="Note 17 24" xfId="8450"/>
    <cellStyle name="Note 17 25" xfId="9217"/>
    <cellStyle name="Note 17 26" xfId="14987"/>
    <cellStyle name="Note 17 27" xfId="15610"/>
    <cellStyle name="Note 17 28" xfId="15766"/>
    <cellStyle name="Note 17 29" xfId="15856"/>
    <cellStyle name="Note 17 3" xfId="2130"/>
    <cellStyle name="Note 17 3 2" xfId="4898"/>
    <cellStyle name="Note 17 3 2 2" xfId="11202"/>
    <cellStyle name="Note 17 3 3" xfId="9284"/>
    <cellStyle name="Note 17 3 4" xfId="10238"/>
    <cellStyle name="Note 17 3 5" xfId="3969"/>
    <cellStyle name="Note 17 30" xfId="15794"/>
    <cellStyle name="Note 17 31" xfId="15840"/>
    <cellStyle name="Note 17 4" xfId="3338"/>
    <cellStyle name="Note 17 4 2" xfId="10752"/>
    <cellStyle name="Note 17 4 3" xfId="4486"/>
    <cellStyle name="Note 17 5" xfId="3454"/>
    <cellStyle name="Note 17 5 2" xfId="11199"/>
    <cellStyle name="Note 17 6" xfId="5591"/>
    <cellStyle name="Note 17 6 2" xfId="12062"/>
    <cellStyle name="Note 17 7" xfId="5560"/>
    <cellStyle name="Note 17 7 2" xfId="12031"/>
    <cellStyle name="Note 17 8" xfId="5629"/>
    <cellStyle name="Note 17 8 2" xfId="12100"/>
    <cellStyle name="Note 17 9" xfId="5993"/>
    <cellStyle name="Note 17 9 2" xfId="12464"/>
    <cellStyle name="Note 17_TRAFO" xfId="2131"/>
    <cellStyle name="Note 18" xfId="2132"/>
    <cellStyle name="Note 18 10" xfId="6285"/>
    <cellStyle name="Note 18 10 2" xfId="12756"/>
    <cellStyle name="Note 18 11" xfId="6137"/>
    <cellStyle name="Note 18 11 2" xfId="12608"/>
    <cellStyle name="Note 18 12" xfId="6826"/>
    <cellStyle name="Note 18 12 2" xfId="13297"/>
    <cellStyle name="Note 18 13" xfId="6667"/>
    <cellStyle name="Note 18 13 2" xfId="13138"/>
    <cellStyle name="Note 18 14" xfId="7053"/>
    <cellStyle name="Note 18 14 2" xfId="13524"/>
    <cellStyle name="Note 18 15" xfId="7409"/>
    <cellStyle name="Note 18 15 2" xfId="13880"/>
    <cellStyle name="Note 18 16" xfId="7692"/>
    <cellStyle name="Note 18 16 2" xfId="14163"/>
    <cellStyle name="Note 18 17" xfId="7426"/>
    <cellStyle name="Note 18 17 2" xfId="13897"/>
    <cellStyle name="Note 18 18" xfId="7676"/>
    <cellStyle name="Note 18 18 2" xfId="14147"/>
    <cellStyle name="Note 18 19" xfId="7442"/>
    <cellStyle name="Note 18 19 2" xfId="13913"/>
    <cellStyle name="Note 18 2" xfId="2133"/>
    <cellStyle name="Note 18 2 10" xfId="6827"/>
    <cellStyle name="Note 18 2 10 2" xfId="13298"/>
    <cellStyle name="Note 18 2 11" xfId="6668"/>
    <cellStyle name="Note 18 2 11 2" xfId="13139"/>
    <cellStyle name="Note 18 2 12" xfId="7054"/>
    <cellStyle name="Note 18 2 12 2" xfId="13525"/>
    <cellStyle name="Note 18 2 13" xfId="7408"/>
    <cellStyle name="Note 18 2 13 2" xfId="13879"/>
    <cellStyle name="Note 18 2 14" xfId="7693"/>
    <cellStyle name="Note 18 2 14 2" xfId="14164"/>
    <cellStyle name="Note 18 2 15" xfId="7763"/>
    <cellStyle name="Note 18 2 15 2" xfId="14234"/>
    <cellStyle name="Note 18 2 16" xfId="7942"/>
    <cellStyle name="Note 18 2 16 2" xfId="14413"/>
    <cellStyle name="Note 18 2 17" xfId="8119"/>
    <cellStyle name="Note 18 2 17 2" xfId="14590"/>
    <cellStyle name="Note 18 2 18" xfId="8903"/>
    <cellStyle name="Note 18 2 19" xfId="9286"/>
    <cellStyle name="Note 18 2 2" xfId="2134"/>
    <cellStyle name="Note 18 2 2 2" xfId="4899"/>
    <cellStyle name="Note 18 2 2 2 2" xfId="11205"/>
    <cellStyle name="Note 18 2 2 3" xfId="9287"/>
    <cellStyle name="Note 18 2 2 4" xfId="10239"/>
    <cellStyle name="Note 18 2 2 5" xfId="3970"/>
    <cellStyle name="Note 18 2 20" xfId="8617"/>
    <cellStyle name="Note 18 2 21" xfId="9673"/>
    <cellStyle name="Note 18 2 22" xfId="9129"/>
    <cellStyle name="Note 18 2 23" xfId="9220"/>
    <cellStyle name="Note 18 2 24" xfId="14990"/>
    <cellStyle name="Note 18 2 25" xfId="15612"/>
    <cellStyle name="Note 18 2 26" xfId="15440"/>
    <cellStyle name="Note 18 2 27" xfId="15859"/>
    <cellStyle name="Note 18 2 28" xfId="15755"/>
    <cellStyle name="Note 18 2 29" xfId="16059"/>
    <cellStyle name="Note 18 2 3" xfId="3457"/>
    <cellStyle name="Note 18 2 3 2" xfId="11204"/>
    <cellStyle name="Note 18 2 4" xfId="5401"/>
    <cellStyle name="Note 18 2 4 2" xfId="11872"/>
    <cellStyle name="Note 18 2 5" xfId="5240"/>
    <cellStyle name="Note 18 2 5 2" xfId="11711"/>
    <cellStyle name="Note 18 2 6" xfId="5632"/>
    <cellStyle name="Note 18 2 6 2" xfId="12103"/>
    <cellStyle name="Note 18 2 7" xfId="5990"/>
    <cellStyle name="Note 18 2 7 2" xfId="12461"/>
    <cellStyle name="Note 18 2 8" xfId="6286"/>
    <cellStyle name="Note 18 2 8 2" xfId="12757"/>
    <cellStyle name="Note 18 2 9" xfId="6392"/>
    <cellStyle name="Note 18 2 9 2" xfId="12863"/>
    <cellStyle name="Note 18 20" xfId="8902"/>
    <cellStyle name="Note 18 21" xfId="9285"/>
    <cellStyle name="Note 18 22" xfId="9059"/>
    <cellStyle name="Note 18 23" xfId="9612"/>
    <cellStyle name="Note 18 24" xfId="9201"/>
    <cellStyle name="Note 18 25" xfId="9219"/>
    <cellStyle name="Note 18 26" xfId="14989"/>
    <cellStyle name="Note 18 27" xfId="15611"/>
    <cellStyle name="Note 18 28" xfId="15439"/>
    <cellStyle name="Note 18 29" xfId="15858"/>
    <cellStyle name="Note 18 3" xfId="2135"/>
    <cellStyle name="Note 18 3 2" xfId="4900"/>
    <cellStyle name="Note 18 3 2 2" xfId="11206"/>
    <cellStyle name="Note 18 3 3" xfId="9288"/>
    <cellStyle name="Note 18 3 4" xfId="10240"/>
    <cellStyle name="Note 18 3 5" xfId="3971"/>
    <cellStyle name="Note 18 30" xfId="15427"/>
    <cellStyle name="Note 18 31" xfId="15842"/>
    <cellStyle name="Note 18 4" xfId="3339"/>
    <cellStyle name="Note 18 4 2" xfId="10753"/>
    <cellStyle name="Note 18 4 3" xfId="4487"/>
    <cellStyle name="Note 18 5" xfId="3456"/>
    <cellStyle name="Note 18 5 2" xfId="11203"/>
    <cellStyle name="Note 18 6" xfId="5400"/>
    <cellStyle name="Note 18 6 2" xfId="11871"/>
    <cellStyle name="Note 18 7" xfId="5239"/>
    <cellStyle name="Note 18 7 2" xfId="11710"/>
    <cellStyle name="Note 18 8" xfId="5631"/>
    <cellStyle name="Note 18 8 2" xfId="12102"/>
    <cellStyle name="Note 18 9" xfId="5991"/>
    <cellStyle name="Note 18 9 2" xfId="12462"/>
    <cellStyle name="Note 18_TRAFO" xfId="2136"/>
    <cellStyle name="Note 19" xfId="2137"/>
    <cellStyle name="Note 19 10" xfId="6287"/>
    <cellStyle name="Note 19 10 2" xfId="12758"/>
    <cellStyle name="Note 19 11" xfId="6138"/>
    <cellStyle name="Note 19 11 2" xfId="12609"/>
    <cellStyle name="Note 19 12" xfId="6828"/>
    <cellStyle name="Note 19 12 2" xfId="13299"/>
    <cellStyle name="Note 19 13" xfId="6669"/>
    <cellStyle name="Note 19 13 2" xfId="13140"/>
    <cellStyle name="Note 19 14" xfId="7055"/>
    <cellStyle name="Note 19 14 2" xfId="13526"/>
    <cellStyle name="Note 19 15" xfId="7407"/>
    <cellStyle name="Note 19 15 2" xfId="13878"/>
    <cellStyle name="Note 19 16" xfId="7694"/>
    <cellStyle name="Note 19 16 2" xfId="14165"/>
    <cellStyle name="Note 19 17" xfId="7722"/>
    <cellStyle name="Note 19 17 2" xfId="14193"/>
    <cellStyle name="Note 19 18" xfId="7903"/>
    <cellStyle name="Note 19 18 2" xfId="14374"/>
    <cellStyle name="Note 19 19" xfId="8082"/>
    <cellStyle name="Note 19 19 2" xfId="14553"/>
    <cellStyle name="Note 19 2" xfId="2138"/>
    <cellStyle name="Note 19 2 10" xfId="6829"/>
    <cellStyle name="Note 19 2 10 2" xfId="13300"/>
    <cellStyle name="Note 19 2 11" xfId="7023"/>
    <cellStyle name="Note 19 2 11 2" xfId="13494"/>
    <cellStyle name="Note 19 2 12" xfId="7056"/>
    <cellStyle name="Note 19 2 12 2" xfId="13527"/>
    <cellStyle name="Note 19 2 13" xfId="7406"/>
    <cellStyle name="Note 19 2 13 2" xfId="13877"/>
    <cellStyle name="Note 19 2 14" xfId="7695"/>
    <cellStyle name="Note 19 2 14 2" xfId="14166"/>
    <cellStyle name="Note 19 2 15" xfId="7723"/>
    <cellStyle name="Note 19 2 15 2" xfId="14194"/>
    <cellStyle name="Note 19 2 16" xfId="7904"/>
    <cellStyle name="Note 19 2 16 2" xfId="14375"/>
    <cellStyle name="Note 19 2 17" xfId="8083"/>
    <cellStyle name="Note 19 2 17 2" xfId="14554"/>
    <cellStyle name="Note 19 2 18" xfId="8905"/>
    <cellStyle name="Note 19 2 19" xfId="9290"/>
    <cellStyle name="Note 19 2 2" xfId="2139"/>
    <cellStyle name="Note 19 2 2 2" xfId="4901"/>
    <cellStyle name="Note 19 2 2 2 2" xfId="11209"/>
    <cellStyle name="Note 19 2 2 3" xfId="9291"/>
    <cellStyle name="Note 19 2 2 4" xfId="10241"/>
    <cellStyle name="Note 19 2 2 5" xfId="3972"/>
    <cellStyle name="Note 19 2 20" xfId="8615"/>
    <cellStyle name="Note 19 2 21" xfId="9614"/>
    <cellStyle name="Note 19 2 22" xfId="9198"/>
    <cellStyle name="Note 19 2 23" xfId="9670"/>
    <cellStyle name="Note 19 2 24" xfId="14992"/>
    <cellStyle name="Note 19 2 25" xfId="15614"/>
    <cellStyle name="Note 19 2 26" xfId="15209"/>
    <cellStyle name="Note 19 2 27" xfId="15861"/>
    <cellStyle name="Note 19 2 28" xfId="15566"/>
    <cellStyle name="Note 19 2 29" xfId="16023"/>
    <cellStyle name="Note 19 2 3" xfId="3459"/>
    <cellStyle name="Note 19 2 3 2" xfId="11208"/>
    <cellStyle name="Note 19 2 4" xfId="5403"/>
    <cellStyle name="Note 19 2 4 2" xfId="11874"/>
    <cellStyle name="Note 19 2 5" xfId="5600"/>
    <cellStyle name="Note 19 2 5 2" xfId="12071"/>
    <cellStyle name="Note 19 2 6" xfId="5634"/>
    <cellStyle name="Note 19 2 6 2" xfId="12105"/>
    <cellStyle name="Note 19 2 7" xfId="5988"/>
    <cellStyle name="Note 19 2 7 2" xfId="12459"/>
    <cellStyle name="Note 19 2 8" xfId="6288"/>
    <cellStyle name="Note 19 2 8 2" xfId="12759"/>
    <cellStyle name="Note 19 2 9" xfId="5815"/>
    <cellStyle name="Note 19 2 9 2" xfId="12286"/>
    <cellStyle name="Note 19 20" xfId="8904"/>
    <cellStyle name="Note 19 21" xfId="9289"/>
    <cellStyle name="Note 19 22" xfId="8616"/>
    <cellStyle name="Note 19 23" xfId="9613"/>
    <cellStyle name="Note 19 24" xfId="9130"/>
    <cellStyle name="Note 19 25" xfId="9856"/>
    <cellStyle name="Note 19 26" xfId="14991"/>
    <cellStyle name="Note 19 27" xfId="15613"/>
    <cellStyle name="Note 19 28" xfId="15441"/>
    <cellStyle name="Note 19 29" xfId="15860"/>
    <cellStyle name="Note 19 3" xfId="2140"/>
    <cellStyle name="Note 19 3 2" xfId="4902"/>
    <cellStyle name="Note 19 3 2 2" xfId="11210"/>
    <cellStyle name="Note 19 3 3" xfId="9292"/>
    <cellStyle name="Note 19 3 4" xfId="10242"/>
    <cellStyle name="Note 19 3 5" xfId="3973"/>
    <cellStyle name="Note 19 30" xfId="15213"/>
    <cellStyle name="Note 19 31" xfId="16022"/>
    <cellStyle name="Note 19 4" xfId="3340"/>
    <cellStyle name="Note 19 4 2" xfId="10754"/>
    <cellStyle name="Note 19 4 3" xfId="4488"/>
    <cellStyle name="Note 19 5" xfId="3458"/>
    <cellStyle name="Note 19 5 2" xfId="11207"/>
    <cellStyle name="Note 19 6" xfId="5402"/>
    <cellStyle name="Note 19 6 2" xfId="11873"/>
    <cellStyle name="Note 19 7" xfId="5241"/>
    <cellStyle name="Note 19 7 2" xfId="11712"/>
    <cellStyle name="Note 19 8" xfId="5633"/>
    <cellStyle name="Note 19 8 2" xfId="12104"/>
    <cellStyle name="Note 19 9" xfId="5989"/>
    <cellStyle name="Note 19 9 2" xfId="12460"/>
    <cellStyle name="Note 19_TRAFO" xfId="2141"/>
    <cellStyle name="Note 2" xfId="2142"/>
    <cellStyle name="Note 2 10" xfId="6289"/>
    <cellStyle name="Note 2 10 2" xfId="12760"/>
    <cellStyle name="Note 2 11" xfId="6139"/>
    <cellStyle name="Note 2 11 2" xfId="12610"/>
    <cellStyle name="Note 2 12" xfId="6830"/>
    <cellStyle name="Note 2 12 2" xfId="13301"/>
    <cellStyle name="Note 2 13" xfId="6670"/>
    <cellStyle name="Note 2 13 2" xfId="13141"/>
    <cellStyle name="Note 2 14" xfId="7057"/>
    <cellStyle name="Note 2 14 2" xfId="13528"/>
    <cellStyle name="Note 2 15" xfId="7405"/>
    <cellStyle name="Note 2 15 2" xfId="13876"/>
    <cellStyle name="Note 2 16" xfId="7696"/>
    <cellStyle name="Note 2 16 2" xfId="14167"/>
    <cellStyle name="Note 2 17" xfId="7707"/>
    <cellStyle name="Note 2 17 2" xfId="14178"/>
    <cellStyle name="Note 2 18" xfId="7735"/>
    <cellStyle name="Note 2 18 2" xfId="14206"/>
    <cellStyle name="Note 2 19" xfId="7916"/>
    <cellStyle name="Note 2 19 2" xfId="14387"/>
    <cellStyle name="Note 2 2" xfId="2143"/>
    <cellStyle name="Note 2 2 10" xfId="6556"/>
    <cellStyle name="Note 2 2 10 2" xfId="13027"/>
    <cellStyle name="Note 2 2 11" xfId="6671"/>
    <cellStyle name="Note 2 2 11 2" xfId="13142"/>
    <cellStyle name="Note 2 2 12" xfId="7058"/>
    <cellStyle name="Note 2 2 12 2" xfId="13529"/>
    <cellStyle name="Note 2 2 13" xfId="7404"/>
    <cellStyle name="Note 2 2 13 2" xfId="13875"/>
    <cellStyle name="Note 2 2 14" xfId="7697"/>
    <cellStyle name="Note 2 2 14 2" xfId="14168"/>
    <cellStyle name="Note 2 2 15" xfId="7724"/>
    <cellStyle name="Note 2 2 15 2" xfId="14195"/>
    <cellStyle name="Note 2 2 16" xfId="7905"/>
    <cellStyle name="Note 2 2 16 2" xfId="14376"/>
    <cellStyle name="Note 2 2 17" xfId="8084"/>
    <cellStyle name="Note 2 2 17 2" xfId="14555"/>
    <cellStyle name="Note 2 2 18" xfId="8460"/>
    <cellStyle name="Note 2 2 19" xfId="9294"/>
    <cellStyle name="Note 2 2 2" xfId="2144"/>
    <cellStyle name="Note 2 2 2 2" xfId="4903"/>
    <cellStyle name="Note 2 2 2 2 2" xfId="11213"/>
    <cellStyle name="Note 2 2 2 3" xfId="9295"/>
    <cellStyle name="Note 2 2 2 4" xfId="10243"/>
    <cellStyle name="Note 2 2 2 5" xfId="3974"/>
    <cellStyle name="Note 2 2 20" xfId="8613"/>
    <cellStyle name="Note 2 2 21" xfId="9616"/>
    <cellStyle name="Note 2 2 22" xfId="9132"/>
    <cellStyle name="Note 2 2 23" xfId="9222"/>
    <cellStyle name="Note 2 2 24" xfId="14994"/>
    <cellStyle name="Note 2 2 25" xfId="15616"/>
    <cellStyle name="Note 2 2 26" xfId="15443"/>
    <cellStyle name="Note 2 2 27" xfId="15863"/>
    <cellStyle name="Note 2 2 28" xfId="15567"/>
    <cellStyle name="Note 2 2 29" xfId="16024"/>
    <cellStyle name="Note 2 2 3" xfId="3461"/>
    <cellStyle name="Note 2 2 3 2" xfId="11212"/>
    <cellStyle name="Note 2 2 4" xfId="5093"/>
    <cellStyle name="Note 2 2 4 2" xfId="11564"/>
    <cellStyle name="Note 2 2 5" xfId="5243"/>
    <cellStyle name="Note 2 2 5 2" xfId="11714"/>
    <cellStyle name="Note 2 2 6" xfId="5636"/>
    <cellStyle name="Note 2 2 6 2" xfId="12107"/>
    <cellStyle name="Note 2 2 7" xfId="5986"/>
    <cellStyle name="Note 2 2 7 2" xfId="12457"/>
    <cellStyle name="Note 2 2 8" xfId="6290"/>
    <cellStyle name="Note 2 2 8 2" xfId="12761"/>
    <cellStyle name="Note 2 2 9" xfId="6140"/>
    <cellStyle name="Note 2 2 9 2" xfId="12611"/>
    <cellStyle name="Note 2 20" xfId="8459"/>
    <cellStyle name="Note 2 21" xfId="9293"/>
    <cellStyle name="Note 2 22" xfId="8614"/>
    <cellStyle name="Note 2 23" xfId="9615"/>
    <cellStyle name="Note 2 24" xfId="9131"/>
    <cellStyle name="Note 2 25" xfId="9221"/>
    <cellStyle name="Note 2 26" xfId="14993"/>
    <cellStyle name="Note 2 27" xfId="15615"/>
    <cellStyle name="Note 2 28" xfId="15442"/>
    <cellStyle name="Note 2 29" xfId="15862"/>
    <cellStyle name="Note 2 3" xfId="2145"/>
    <cellStyle name="Note 2 3 10" xfId="6557"/>
    <cellStyle name="Note 2 3 10 2" xfId="13028"/>
    <cellStyle name="Note 2 3 11" xfId="6672"/>
    <cellStyle name="Note 2 3 11 2" xfId="13143"/>
    <cellStyle name="Note 2 3 12" xfId="7059"/>
    <cellStyle name="Note 2 3 12 2" xfId="13530"/>
    <cellStyle name="Note 2 3 13" xfId="7244"/>
    <cellStyle name="Note 2 3 13 2" xfId="13715"/>
    <cellStyle name="Note 2 3 14" xfId="7698"/>
    <cellStyle name="Note 2 3 14 2" xfId="14169"/>
    <cellStyle name="Note 2 3 15" xfId="7725"/>
    <cellStyle name="Note 2 3 15 2" xfId="14196"/>
    <cellStyle name="Note 2 3 16" xfId="7906"/>
    <cellStyle name="Note 2 3 16 2" xfId="14377"/>
    <cellStyle name="Note 2 3 17" xfId="8085"/>
    <cellStyle name="Note 2 3 17 2" xfId="14556"/>
    <cellStyle name="Note 2 3 18" xfId="8906"/>
    <cellStyle name="Note 2 3 19" xfId="9296"/>
    <cellStyle name="Note 2 3 2" xfId="2146"/>
    <cellStyle name="Note 2 3 2 2" xfId="4904"/>
    <cellStyle name="Note 2 3 2 2 2" xfId="11215"/>
    <cellStyle name="Note 2 3 2 3" xfId="9297"/>
    <cellStyle name="Note 2 3 2 4" xfId="10244"/>
    <cellStyle name="Note 2 3 2 5" xfId="3975"/>
    <cellStyle name="Note 2 3 20" xfId="8612"/>
    <cellStyle name="Note 2 3 21" xfId="9617"/>
    <cellStyle name="Note 2 3 22" xfId="9133"/>
    <cellStyle name="Note 2 3 23" xfId="9223"/>
    <cellStyle name="Note 2 3 24" xfId="14995"/>
    <cellStyle name="Note 2 3 25" xfId="15617"/>
    <cellStyle name="Note 2 3 26" xfId="15444"/>
    <cellStyle name="Note 2 3 27" xfId="15864"/>
    <cellStyle name="Note 2 3 28" xfId="15568"/>
    <cellStyle name="Note 2 3 29" xfId="16025"/>
    <cellStyle name="Note 2 3 3" xfId="3462"/>
    <cellStyle name="Note 2 3 3 2" xfId="11214"/>
    <cellStyle name="Note 2 3 4" xfId="5404"/>
    <cellStyle name="Note 2 3 4 2" xfId="11875"/>
    <cellStyle name="Note 2 3 5" xfId="5244"/>
    <cellStyle name="Note 2 3 5 2" xfId="11715"/>
    <cellStyle name="Note 2 3 6" xfId="5637"/>
    <cellStyle name="Note 2 3 6 2" xfId="12108"/>
    <cellStyle name="Note 2 3 7" xfId="5985"/>
    <cellStyle name="Note 2 3 7 2" xfId="12456"/>
    <cellStyle name="Note 2 3 8" xfId="6291"/>
    <cellStyle name="Note 2 3 8 2" xfId="12762"/>
    <cellStyle name="Note 2 3 9" xfId="6141"/>
    <cellStyle name="Note 2 3 9 2" xfId="12612"/>
    <cellStyle name="Note 2 30" xfId="15874"/>
    <cellStyle name="Note 2 31" xfId="15576"/>
    <cellStyle name="Note 2 4" xfId="2147"/>
    <cellStyle name="Note 2 4 2" xfId="4905"/>
    <cellStyle name="Note 2 4 2 2" xfId="11216"/>
    <cellStyle name="Note 2 4 3" xfId="9298"/>
    <cellStyle name="Note 2 4 4" xfId="10245"/>
    <cellStyle name="Note 2 4 5" xfId="3976"/>
    <cellStyle name="Note 2 5" xfId="3460"/>
    <cellStyle name="Note 2 5 2" xfId="11211"/>
    <cellStyle name="Note 2 6" xfId="5092"/>
    <cellStyle name="Note 2 6 2" xfId="11563"/>
    <cellStyle name="Note 2 7" xfId="5242"/>
    <cellStyle name="Note 2 7 2" xfId="11713"/>
    <cellStyle name="Note 2 8" xfId="5635"/>
    <cellStyle name="Note 2 8 2" xfId="12106"/>
    <cellStyle name="Note 2 9" xfId="5987"/>
    <cellStyle name="Note 2 9 2" xfId="12458"/>
    <cellStyle name="Note 2_TRAFO" xfId="2148"/>
    <cellStyle name="Note 20" xfId="2149"/>
    <cellStyle name="Note 20 10" xfId="6292"/>
    <cellStyle name="Note 20 10 2" xfId="12763"/>
    <cellStyle name="Note 20 11" xfId="6142"/>
    <cellStyle name="Note 20 11 2" xfId="12613"/>
    <cellStyle name="Note 20 12" xfId="6831"/>
    <cellStyle name="Note 20 12 2" xfId="13302"/>
    <cellStyle name="Note 20 13" xfId="6673"/>
    <cellStyle name="Note 20 13 2" xfId="13144"/>
    <cellStyle name="Note 20 14" xfId="7060"/>
    <cellStyle name="Note 20 14 2" xfId="13531"/>
    <cellStyle name="Note 20 15" xfId="7403"/>
    <cellStyle name="Note 20 15 2" xfId="13874"/>
    <cellStyle name="Note 20 16" xfId="7699"/>
    <cellStyle name="Note 20 16 2" xfId="14170"/>
    <cellStyle name="Note 20 17" xfId="7726"/>
    <cellStyle name="Note 20 17 2" xfId="14197"/>
    <cellStyle name="Note 20 18" xfId="7907"/>
    <cellStyle name="Note 20 18 2" xfId="14378"/>
    <cellStyle name="Note 20 19" xfId="8086"/>
    <cellStyle name="Note 20 19 2" xfId="14557"/>
    <cellStyle name="Note 20 2" xfId="2150"/>
    <cellStyle name="Note 20 2 10" xfId="6832"/>
    <cellStyle name="Note 20 2 10 2" xfId="13303"/>
    <cellStyle name="Note 20 2 11" xfId="6674"/>
    <cellStyle name="Note 20 2 11 2" xfId="13145"/>
    <cellStyle name="Note 20 2 12" xfId="7061"/>
    <cellStyle name="Note 20 2 12 2" xfId="13532"/>
    <cellStyle name="Note 20 2 13" xfId="7402"/>
    <cellStyle name="Note 20 2 13 2" xfId="13873"/>
    <cellStyle name="Note 20 2 14" xfId="7700"/>
    <cellStyle name="Note 20 2 14 2" xfId="14171"/>
    <cellStyle name="Note 20 2 15" xfId="7727"/>
    <cellStyle name="Note 20 2 15 2" xfId="14198"/>
    <cellStyle name="Note 20 2 16" xfId="7908"/>
    <cellStyle name="Note 20 2 16 2" xfId="14379"/>
    <cellStyle name="Note 20 2 17" xfId="8087"/>
    <cellStyle name="Note 20 2 17 2" xfId="14558"/>
    <cellStyle name="Note 20 2 18" xfId="8468"/>
    <cellStyle name="Note 20 2 19" xfId="9300"/>
    <cellStyle name="Note 20 2 2" xfId="2151"/>
    <cellStyle name="Note 20 2 2 2" xfId="4906"/>
    <cellStyle name="Note 20 2 2 2 2" xfId="11219"/>
    <cellStyle name="Note 20 2 2 3" xfId="9301"/>
    <cellStyle name="Note 20 2 2 4" xfId="10246"/>
    <cellStyle name="Note 20 2 2 5" xfId="3977"/>
    <cellStyle name="Note 20 2 20" xfId="8610"/>
    <cellStyle name="Note 20 2 21" xfId="9619"/>
    <cellStyle name="Note 20 2 22" xfId="9135"/>
    <cellStyle name="Note 20 2 23" xfId="9225"/>
    <cellStyle name="Note 20 2 24" xfId="14997"/>
    <cellStyle name="Note 20 2 25" xfId="15619"/>
    <cellStyle name="Note 20 2 26" xfId="15446"/>
    <cellStyle name="Note 20 2 27" xfId="15866"/>
    <cellStyle name="Note 20 2 28" xfId="15569"/>
    <cellStyle name="Note 20 2 29" xfId="16027"/>
    <cellStyle name="Note 20 2 3" xfId="3464"/>
    <cellStyle name="Note 20 2 3 2" xfId="11218"/>
    <cellStyle name="Note 20 2 4" xfId="5101"/>
    <cellStyle name="Note 20 2 4 2" xfId="11572"/>
    <cellStyle name="Note 20 2 5" xfId="5246"/>
    <cellStyle name="Note 20 2 5 2" xfId="11717"/>
    <cellStyle name="Note 20 2 6" xfId="5639"/>
    <cellStyle name="Note 20 2 6 2" xfId="12110"/>
    <cellStyle name="Note 20 2 7" xfId="5983"/>
    <cellStyle name="Note 20 2 7 2" xfId="12454"/>
    <cellStyle name="Note 20 2 8" xfId="6375"/>
    <cellStyle name="Note 20 2 8 2" xfId="12846"/>
    <cellStyle name="Note 20 2 9" xfId="6143"/>
    <cellStyle name="Note 20 2 9 2" xfId="12614"/>
    <cellStyle name="Note 20 20" xfId="8907"/>
    <cellStyle name="Note 20 21" xfId="9299"/>
    <cellStyle name="Note 20 22" xfId="8611"/>
    <cellStyle name="Note 20 23" xfId="9618"/>
    <cellStyle name="Note 20 24" xfId="9134"/>
    <cellStyle name="Note 20 25" xfId="9224"/>
    <cellStyle name="Note 20 26" xfId="14996"/>
    <cellStyle name="Note 20 27" xfId="15618"/>
    <cellStyle name="Note 20 28" xfId="15445"/>
    <cellStyle name="Note 20 29" xfId="15865"/>
    <cellStyle name="Note 20 3" xfId="2152"/>
    <cellStyle name="Note 20 3 2" xfId="4907"/>
    <cellStyle name="Note 20 3 2 2" xfId="11220"/>
    <cellStyle name="Note 20 3 3" xfId="9302"/>
    <cellStyle name="Note 20 3 4" xfId="10247"/>
    <cellStyle name="Note 20 3 5" xfId="3978"/>
    <cellStyle name="Note 20 30" xfId="15783"/>
    <cellStyle name="Note 20 31" xfId="16026"/>
    <cellStyle name="Note 20 4" xfId="3341"/>
    <cellStyle name="Note 20 4 2" xfId="10755"/>
    <cellStyle name="Note 20 4 3" xfId="4489"/>
    <cellStyle name="Note 20 5" xfId="3463"/>
    <cellStyle name="Note 20 5 2" xfId="11217"/>
    <cellStyle name="Note 20 6" xfId="5405"/>
    <cellStyle name="Note 20 6 2" xfId="11876"/>
    <cellStyle name="Note 20 7" xfId="5245"/>
    <cellStyle name="Note 20 7 2" xfId="11716"/>
    <cellStyle name="Note 20 8" xfId="5638"/>
    <cellStyle name="Note 20 8 2" xfId="12109"/>
    <cellStyle name="Note 20 9" xfId="5984"/>
    <cellStyle name="Note 20 9 2" xfId="12455"/>
    <cellStyle name="Note 20_TRAFO" xfId="2153"/>
    <cellStyle name="Note 21" xfId="2154"/>
    <cellStyle name="Note 21 10" xfId="6293"/>
    <cellStyle name="Note 21 10 2" xfId="12764"/>
    <cellStyle name="Note 21 11" xfId="6404"/>
    <cellStyle name="Note 21 11 2" xfId="12875"/>
    <cellStyle name="Note 21 12" xfId="6567"/>
    <cellStyle name="Note 21 12 2" xfId="13038"/>
    <cellStyle name="Note 21 13" xfId="6675"/>
    <cellStyle name="Note 21 13 2" xfId="13146"/>
    <cellStyle name="Note 21 14" xfId="7062"/>
    <cellStyle name="Note 21 14 2" xfId="13533"/>
    <cellStyle name="Note 21 15" xfId="7401"/>
    <cellStyle name="Note 21 15 2" xfId="13872"/>
    <cellStyle name="Note 21 16" xfId="7719"/>
    <cellStyle name="Note 21 16 2" xfId="14190"/>
    <cellStyle name="Note 21 17" xfId="7728"/>
    <cellStyle name="Note 21 17 2" xfId="14199"/>
    <cellStyle name="Note 21 18" xfId="7909"/>
    <cellStyle name="Note 21 18 2" xfId="14380"/>
    <cellStyle name="Note 21 19" xfId="8088"/>
    <cellStyle name="Note 21 19 2" xfId="14559"/>
    <cellStyle name="Note 21 2" xfId="2155"/>
    <cellStyle name="Note 21 2 10" xfId="6833"/>
    <cellStyle name="Note 21 2 10 2" xfId="13304"/>
    <cellStyle name="Note 21 2 11" xfId="6676"/>
    <cellStyle name="Note 21 2 11 2" xfId="13147"/>
    <cellStyle name="Note 21 2 12" xfId="7063"/>
    <cellStyle name="Note 21 2 12 2" xfId="13534"/>
    <cellStyle name="Note 21 2 13" xfId="7400"/>
    <cellStyle name="Note 21 2 13 2" xfId="13871"/>
    <cellStyle name="Note 21 2 14" xfId="7701"/>
    <cellStyle name="Note 21 2 14 2" xfId="14172"/>
    <cellStyle name="Note 21 2 15" xfId="7729"/>
    <cellStyle name="Note 21 2 15 2" xfId="14200"/>
    <cellStyle name="Note 21 2 16" xfId="7910"/>
    <cellStyle name="Note 21 2 16 2" xfId="14381"/>
    <cellStyle name="Note 21 2 17" xfId="8089"/>
    <cellStyle name="Note 21 2 17 2" xfId="14560"/>
    <cellStyle name="Note 21 2 18" xfId="8909"/>
    <cellStyle name="Note 21 2 19" xfId="9304"/>
    <cellStyle name="Note 21 2 2" xfId="2156"/>
    <cellStyle name="Note 21 2 2 2" xfId="4908"/>
    <cellStyle name="Note 21 2 2 2 2" xfId="11223"/>
    <cellStyle name="Note 21 2 2 3" xfId="9305"/>
    <cellStyle name="Note 21 2 2 4" xfId="10248"/>
    <cellStyle name="Note 21 2 2 5" xfId="3979"/>
    <cellStyle name="Note 21 2 20" xfId="8608"/>
    <cellStyle name="Note 21 2 21" xfId="9621"/>
    <cellStyle name="Note 21 2 22" xfId="9137"/>
    <cellStyle name="Note 21 2 23" xfId="10138"/>
    <cellStyle name="Note 21 2 24" xfId="14999"/>
    <cellStyle name="Note 21 2 25" xfId="15621"/>
    <cellStyle name="Note 21 2 26" xfId="15179"/>
    <cellStyle name="Note 21 2 27" xfId="15868"/>
    <cellStyle name="Note 21 2 28" xfId="15571"/>
    <cellStyle name="Note 21 2 29" xfId="16029"/>
    <cellStyle name="Note 21 2 3" xfId="3466"/>
    <cellStyle name="Note 21 2 3 2" xfId="11222"/>
    <cellStyle name="Note 21 2 4" xfId="5407"/>
    <cellStyle name="Note 21 2 4 2" xfId="11878"/>
    <cellStyle name="Note 21 2 5" xfId="5248"/>
    <cellStyle name="Note 21 2 5 2" xfId="11719"/>
    <cellStyle name="Note 21 2 6" xfId="5641"/>
    <cellStyle name="Note 21 2 6 2" xfId="12112"/>
    <cellStyle name="Note 21 2 7" xfId="5981"/>
    <cellStyle name="Note 21 2 7 2" xfId="12452"/>
    <cellStyle name="Note 21 2 8" xfId="6294"/>
    <cellStyle name="Note 21 2 8 2" xfId="12765"/>
    <cellStyle name="Note 21 2 9" xfId="6144"/>
    <cellStyle name="Note 21 2 9 2" xfId="12615"/>
    <cellStyle name="Note 21 20" xfId="8908"/>
    <cellStyle name="Note 21 21" xfId="9303"/>
    <cellStyle name="Note 21 22" xfId="8609"/>
    <cellStyle name="Note 21 23" xfId="9620"/>
    <cellStyle name="Note 21 24" xfId="9136"/>
    <cellStyle name="Note 21 25" xfId="9226"/>
    <cellStyle name="Note 21 26" xfId="14998"/>
    <cellStyle name="Note 21 27" xfId="15620"/>
    <cellStyle name="Note 21 28" xfId="15447"/>
    <cellStyle name="Note 21 29" xfId="15867"/>
    <cellStyle name="Note 21 3" xfId="2157"/>
    <cellStyle name="Note 21 3 2" xfId="4909"/>
    <cellStyle name="Note 21 3 2 2" xfId="11224"/>
    <cellStyle name="Note 21 3 3" xfId="9306"/>
    <cellStyle name="Note 21 3 4" xfId="10249"/>
    <cellStyle name="Note 21 3 5" xfId="3980"/>
    <cellStyle name="Note 21 30" xfId="15570"/>
    <cellStyle name="Note 21 31" xfId="16028"/>
    <cellStyle name="Note 21 4" xfId="3342"/>
    <cellStyle name="Note 21 4 2" xfId="10756"/>
    <cellStyle name="Note 21 4 3" xfId="4490"/>
    <cellStyle name="Note 21 5" xfId="3465"/>
    <cellStyle name="Note 21 5 2" xfId="11221"/>
    <cellStyle name="Note 21 6" xfId="5406"/>
    <cellStyle name="Note 21 6 2" xfId="11877"/>
    <cellStyle name="Note 21 7" xfId="5247"/>
    <cellStyle name="Note 21 7 2" xfId="11718"/>
    <cellStyle name="Note 21 8" xfId="5640"/>
    <cellStyle name="Note 21 8 2" xfId="12111"/>
    <cellStyle name="Note 21 9" xfId="5982"/>
    <cellStyle name="Note 21 9 2" xfId="12453"/>
    <cellStyle name="Note 21_TRAFO" xfId="2158"/>
    <cellStyle name="Note 22" xfId="2159"/>
    <cellStyle name="Note 22 10" xfId="6295"/>
    <cellStyle name="Note 22 10 2" xfId="12766"/>
    <cellStyle name="Note 22 11" xfId="6145"/>
    <cellStyle name="Note 22 11 2" xfId="12616"/>
    <cellStyle name="Note 22 12" xfId="6834"/>
    <cellStyle name="Note 22 12 2" xfId="13305"/>
    <cellStyle name="Note 22 13" xfId="6677"/>
    <cellStyle name="Note 22 13 2" xfId="13148"/>
    <cellStyle name="Note 22 14" xfId="7064"/>
    <cellStyle name="Note 22 14 2" xfId="13535"/>
    <cellStyle name="Note 22 15" xfId="7399"/>
    <cellStyle name="Note 22 15 2" xfId="13870"/>
    <cellStyle name="Note 22 16" xfId="7702"/>
    <cellStyle name="Note 22 16 2" xfId="14173"/>
    <cellStyle name="Note 22 17" xfId="7730"/>
    <cellStyle name="Note 22 17 2" xfId="14201"/>
    <cellStyle name="Note 22 18" xfId="7911"/>
    <cellStyle name="Note 22 18 2" xfId="14382"/>
    <cellStyle name="Note 22 19" xfId="8090"/>
    <cellStyle name="Note 22 19 2" xfId="14561"/>
    <cellStyle name="Note 22 2" xfId="2160"/>
    <cellStyle name="Note 22 2 10" xfId="6835"/>
    <cellStyle name="Note 22 2 10 2" xfId="13306"/>
    <cellStyle name="Note 22 2 11" xfId="7037"/>
    <cellStyle name="Note 22 2 11 2" xfId="13508"/>
    <cellStyle name="Note 22 2 12" xfId="7065"/>
    <cellStyle name="Note 22 2 12 2" xfId="13536"/>
    <cellStyle name="Note 22 2 13" xfId="7398"/>
    <cellStyle name="Note 22 2 13 2" xfId="13869"/>
    <cellStyle name="Note 22 2 14" xfId="7703"/>
    <cellStyle name="Note 22 2 14 2" xfId="14174"/>
    <cellStyle name="Note 22 2 15" xfId="7731"/>
    <cellStyle name="Note 22 2 15 2" xfId="14202"/>
    <cellStyle name="Note 22 2 16" xfId="7912"/>
    <cellStyle name="Note 22 2 16 2" xfId="14383"/>
    <cellStyle name="Note 22 2 17" xfId="8091"/>
    <cellStyle name="Note 22 2 17 2" xfId="14562"/>
    <cellStyle name="Note 22 2 18" xfId="8911"/>
    <cellStyle name="Note 22 2 19" xfId="9308"/>
    <cellStyle name="Note 22 2 2" xfId="2161"/>
    <cellStyle name="Note 22 2 2 2" xfId="4910"/>
    <cellStyle name="Note 22 2 2 2 2" xfId="11227"/>
    <cellStyle name="Note 22 2 2 3" xfId="9309"/>
    <cellStyle name="Note 22 2 2 4" xfId="10250"/>
    <cellStyle name="Note 22 2 2 5" xfId="3981"/>
    <cellStyle name="Note 22 2 20" xfId="8448"/>
    <cellStyle name="Note 22 2 21" xfId="9623"/>
    <cellStyle name="Note 22 2 22" xfId="9139"/>
    <cellStyle name="Note 22 2 23" xfId="9228"/>
    <cellStyle name="Note 22 2 24" xfId="15001"/>
    <cellStyle name="Note 22 2 25" xfId="15622"/>
    <cellStyle name="Note 22 2 26" xfId="15448"/>
    <cellStyle name="Note 22 2 27" xfId="15870"/>
    <cellStyle name="Note 22 2 28" xfId="15185"/>
    <cellStyle name="Note 22 2 29" xfId="16031"/>
    <cellStyle name="Note 22 2 3" xfId="3468"/>
    <cellStyle name="Note 22 2 3 2" xfId="11226"/>
    <cellStyle name="Note 22 2 4" xfId="5409"/>
    <cellStyle name="Note 22 2 4 2" xfId="11880"/>
    <cellStyle name="Note 22 2 5" xfId="5615"/>
    <cellStyle name="Note 22 2 5 2" xfId="12086"/>
    <cellStyle name="Note 22 2 6" xfId="5643"/>
    <cellStyle name="Note 22 2 6 2" xfId="12114"/>
    <cellStyle name="Note 22 2 7" xfId="5979"/>
    <cellStyle name="Note 22 2 7 2" xfId="12450"/>
    <cellStyle name="Note 22 2 8" xfId="6296"/>
    <cellStyle name="Note 22 2 8 2" xfId="12767"/>
    <cellStyle name="Note 22 2 9" xfId="6539"/>
    <cellStyle name="Note 22 2 9 2" xfId="13010"/>
    <cellStyle name="Note 22 20" xfId="8910"/>
    <cellStyle name="Note 22 21" xfId="9307"/>
    <cellStyle name="Note 22 22" xfId="8607"/>
    <cellStyle name="Note 22 23" xfId="9622"/>
    <cellStyle name="Note 22 24" xfId="9138"/>
    <cellStyle name="Note 22 25" xfId="9227"/>
    <cellStyle name="Note 22 26" xfId="15000"/>
    <cellStyle name="Note 22 27" xfId="15806"/>
    <cellStyle name="Note 22 28" xfId="15180"/>
    <cellStyle name="Note 22 29" xfId="15869"/>
    <cellStyle name="Note 22 3" xfId="2162"/>
    <cellStyle name="Note 22 3 2" xfId="4911"/>
    <cellStyle name="Note 22 3 2 2" xfId="11228"/>
    <cellStyle name="Note 22 3 3" xfId="9310"/>
    <cellStyle name="Note 22 3 4" xfId="10251"/>
    <cellStyle name="Note 22 3 5" xfId="3982"/>
    <cellStyle name="Note 22 30" xfId="15572"/>
    <cellStyle name="Note 22 31" xfId="16030"/>
    <cellStyle name="Note 22 4" xfId="3343"/>
    <cellStyle name="Note 22 4 2" xfId="10757"/>
    <cellStyle name="Note 22 4 3" xfId="4491"/>
    <cellStyle name="Note 22 5" xfId="3467"/>
    <cellStyle name="Note 22 5 2" xfId="11225"/>
    <cellStyle name="Note 22 6" xfId="5408"/>
    <cellStyle name="Note 22 6 2" xfId="11879"/>
    <cellStyle name="Note 22 7" xfId="5249"/>
    <cellStyle name="Note 22 7 2" xfId="11720"/>
    <cellStyle name="Note 22 8" xfId="5642"/>
    <cellStyle name="Note 22 8 2" xfId="12113"/>
    <cellStyle name="Note 22 9" xfId="5980"/>
    <cellStyle name="Note 22 9 2" xfId="12451"/>
    <cellStyle name="Note 22_TRAFO" xfId="2163"/>
    <cellStyle name="Note 23" xfId="2164"/>
    <cellStyle name="Note 23 10" xfId="6297"/>
    <cellStyle name="Note 23 10 2" xfId="12768"/>
    <cellStyle name="Note 23 11" xfId="6146"/>
    <cellStyle name="Note 23 11 2" xfId="12617"/>
    <cellStyle name="Note 23 12" xfId="6836"/>
    <cellStyle name="Note 23 12 2" xfId="13307"/>
    <cellStyle name="Note 23 13" xfId="6678"/>
    <cellStyle name="Note 23 13 2" xfId="13149"/>
    <cellStyle name="Note 23 14" xfId="7066"/>
    <cellStyle name="Note 23 14 2" xfId="13537"/>
    <cellStyle name="Note 23 15" xfId="7397"/>
    <cellStyle name="Note 23 15 2" xfId="13868"/>
    <cellStyle name="Note 23 16" xfId="7704"/>
    <cellStyle name="Note 23 16 2" xfId="14175"/>
    <cellStyle name="Note 23 17" xfId="7732"/>
    <cellStyle name="Note 23 17 2" xfId="14203"/>
    <cellStyle name="Note 23 18" xfId="7913"/>
    <cellStyle name="Note 23 18 2" xfId="14384"/>
    <cellStyle name="Note 23 19" xfId="8092"/>
    <cellStyle name="Note 23 19 2" xfId="14563"/>
    <cellStyle name="Note 23 2" xfId="2165"/>
    <cellStyle name="Note 23 2 10" xfId="6837"/>
    <cellStyle name="Note 23 2 10 2" xfId="13308"/>
    <cellStyle name="Note 23 2 11" xfId="6679"/>
    <cellStyle name="Note 23 2 11 2" xfId="13150"/>
    <cellStyle name="Note 23 2 12" xfId="7067"/>
    <cellStyle name="Note 23 2 12 2" xfId="13538"/>
    <cellStyle name="Note 23 2 13" xfId="7396"/>
    <cellStyle name="Note 23 2 13 2" xfId="13867"/>
    <cellStyle name="Note 23 2 14" xfId="7705"/>
    <cellStyle name="Note 23 2 14 2" xfId="14176"/>
    <cellStyle name="Note 23 2 15" xfId="7733"/>
    <cellStyle name="Note 23 2 15 2" xfId="14204"/>
    <cellStyle name="Note 23 2 16" xfId="7914"/>
    <cellStyle name="Note 23 2 16 2" xfId="14385"/>
    <cellStyle name="Note 23 2 17" xfId="8093"/>
    <cellStyle name="Note 23 2 17 2" xfId="14564"/>
    <cellStyle name="Note 23 2 18" xfId="8913"/>
    <cellStyle name="Note 23 2 19" xfId="9312"/>
    <cellStyle name="Note 23 2 2" xfId="2166"/>
    <cellStyle name="Note 23 2 2 2" xfId="4912"/>
    <cellStyle name="Note 23 2 2 2 2" xfId="11231"/>
    <cellStyle name="Note 23 2 2 3" xfId="9313"/>
    <cellStyle name="Note 23 2 2 4" xfId="10252"/>
    <cellStyle name="Note 23 2 2 5" xfId="3983"/>
    <cellStyle name="Note 23 2 20" xfId="8605"/>
    <cellStyle name="Note 23 2 21" xfId="9624"/>
    <cellStyle name="Note 23 2 22" xfId="9140"/>
    <cellStyle name="Note 23 2 23" xfId="9230"/>
    <cellStyle name="Note 23 2 24" xfId="15003"/>
    <cellStyle name="Note 23 2 25" xfId="15624"/>
    <cellStyle name="Note 23 2 26" xfId="15450"/>
    <cellStyle name="Note 23 2 27" xfId="15872"/>
    <cellStyle name="Note 23 2 28" xfId="15574"/>
    <cellStyle name="Note 23 2 29" xfId="16033"/>
    <cellStyle name="Note 23 2 3" xfId="3470"/>
    <cellStyle name="Note 23 2 3 2" xfId="11230"/>
    <cellStyle name="Note 23 2 4" xfId="5411"/>
    <cellStyle name="Note 23 2 4 2" xfId="11882"/>
    <cellStyle name="Note 23 2 5" xfId="5251"/>
    <cellStyle name="Note 23 2 5 2" xfId="11722"/>
    <cellStyle name="Note 23 2 6" xfId="5645"/>
    <cellStyle name="Note 23 2 6 2" xfId="12116"/>
    <cellStyle name="Note 23 2 7" xfId="5977"/>
    <cellStyle name="Note 23 2 7 2" xfId="12448"/>
    <cellStyle name="Note 23 2 8" xfId="6298"/>
    <cellStyle name="Note 23 2 8 2" xfId="12769"/>
    <cellStyle name="Note 23 2 9" xfId="6147"/>
    <cellStyle name="Note 23 2 9 2" xfId="12618"/>
    <cellStyle name="Note 23 20" xfId="8912"/>
    <cellStyle name="Note 23 21" xfId="9311"/>
    <cellStyle name="Note 23 22" xfId="8606"/>
    <cellStyle name="Note 23 23" xfId="9674"/>
    <cellStyle name="Note 23 24" xfId="9167"/>
    <cellStyle name="Note 23 25" xfId="9229"/>
    <cellStyle name="Note 23 26" xfId="15002"/>
    <cellStyle name="Note 23 27" xfId="15623"/>
    <cellStyle name="Note 23 28" xfId="15449"/>
    <cellStyle name="Note 23 29" xfId="15871"/>
    <cellStyle name="Note 23 3" xfId="2167"/>
    <cellStyle name="Note 23 3 2" xfId="4913"/>
    <cellStyle name="Note 23 3 2 2" xfId="11232"/>
    <cellStyle name="Note 23 3 3" xfId="9314"/>
    <cellStyle name="Note 23 3 4" xfId="10253"/>
    <cellStyle name="Note 23 3 5" xfId="3984"/>
    <cellStyle name="Note 23 30" xfId="15573"/>
    <cellStyle name="Note 23 31" xfId="16032"/>
    <cellStyle name="Note 23 4" xfId="3344"/>
    <cellStyle name="Note 23 4 2" xfId="10758"/>
    <cellStyle name="Note 23 4 3" xfId="4492"/>
    <cellStyle name="Note 23 5" xfId="3469"/>
    <cellStyle name="Note 23 5 2" xfId="11229"/>
    <cellStyle name="Note 23 6" xfId="5410"/>
    <cellStyle name="Note 23 6 2" xfId="11881"/>
    <cellStyle name="Note 23 7" xfId="5250"/>
    <cellStyle name="Note 23 7 2" xfId="11721"/>
    <cellStyle name="Note 23 8" xfId="5644"/>
    <cellStyle name="Note 23 8 2" xfId="12115"/>
    <cellStyle name="Note 23 9" xfId="5978"/>
    <cellStyle name="Note 23 9 2" xfId="12449"/>
    <cellStyle name="Note 23_TRAFO" xfId="2168"/>
    <cellStyle name="Note 24" xfId="2169"/>
    <cellStyle name="Note 24 10" xfId="6299"/>
    <cellStyle name="Note 24 10 2" xfId="12770"/>
    <cellStyle name="Note 24 11" xfId="6538"/>
    <cellStyle name="Note 24 11 2" xfId="13009"/>
    <cellStyle name="Note 24 12" xfId="6838"/>
    <cellStyle name="Note 24 12 2" xfId="13309"/>
    <cellStyle name="Note 24 13" xfId="7036"/>
    <cellStyle name="Note 24 13 2" xfId="13507"/>
    <cellStyle name="Note 24 14" xfId="7068"/>
    <cellStyle name="Note 24 14 2" xfId="13539"/>
    <cellStyle name="Note 24 15" xfId="7395"/>
    <cellStyle name="Note 24 15 2" xfId="13866"/>
    <cellStyle name="Note 24 16" xfId="7706"/>
    <cellStyle name="Note 24 16 2" xfId="14177"/>
    <cellStyle name="Note 24 17" xfId="7734"/>
    <cellStyle name="Note 24 17 2" xfId="14205"/>
    <cellStyle name="Note 24 18" xfId="7915"/>
    <cellStyle name="Note 24 18 2" xfId="14386"/>
    <cellStyle name="Note 24 19" xfId="8094"/>
    <cellStyle name="Note 24 19 2" xfId="14565"/>
    <cellStyle name="Note 24 2" xfId="2170"/>
    <cellStyle name="Note 24 2 10" xfId="6839"/>
    <cellStyle name="Note 24 2 10 2" xfId="13310"/>
    <cellStyle name="Note 24 2 11" xfId="6680"/>
    <cellStyle name="Note 24 2 11 2" xfId="13151"/>
    <cellStyle name="Note 24 2 12" xfId="7073"/>
    <cellStyle name="Note 24 2 12 2" xfId="13544"/>
    <cellStyle name="Note 24 2 13" xfId="7394"/>
    <cellStyle name="Note 24 2 13 2" xfId="13865"/>
    <cellStyle name="Note 24 2 14" xfId="7717"/>
    <cellStyle name="Note 24 2 14 2" xfId="14188"/>
    <cellStyle name="Note 24 2 15" xfId="7762"/>
    <cellStyle name="Note 24 2 15 2" xfId="14233"/>
    <cellStyle name="Note 24 2 16" xfId="7941"/>
    <cellStyle name="Note 24 2 16 2" xfId="14412"/>
    <cellStyle name="Note 24 2 17" xfId="8118"/>
    <cellStyle name="Note 24 2 17 2" xfId="14589"/>
    <cellStyle name="Note 24 2 18" xfId="8915"/>
    <cellStyle name="Note 24 2 19" xfId="9316"/>
    <cellStyle name="Note 24 2 2" xfId="2171"/>
    <cellStyle name="Note 24 2 2 2" xfId="4914"/>
    <cellStyle name="Note 24 2 2 2 2" xfId="11235"/>
    <cellStyle name="Note 24 2 2 3" xfId="9317"/>
    <cellStyle name="Note 24 2 2 4" xfId="10254"/>
    <cellStyle name="Note 24 2 2 5" xfId="3985"/>
    <cellStyle name="Note 24 2 20" xfId="8603"/>
    <cellStyle name="Note 24 2 21" xfId="9678"/>
    <cellStyle name="Note 24 2 22" xfId="9171"/>
    <cellStyle name="Note 24 2 23" xfId="9231"/>
    <cellStyle name="Note 24 2 24" xfId="15005"/>
    <cellStyle name="Note 24 2 25" xfId="15626"/>
    <cellStyle name="Note 24 2 26" xfId="15827"/>
    <cellStyle name="Note 24 2 27" xfId="15882"/>
    <cellStyle name="Note 24 2 28" xfId="15754"/>
    <cellStyle name="Note 24 2 29" xfId="16058"/>
    <cellStyle name="Note 24 2 3" xfId="3472"/>
    <cellStyle name="Note 24 2 3 2" xfId="11234"/>
    <cellStyle name="Note 24 2 4" xfId="5413"/>
    <cellStyle name="Note 24 2 4 2" xfId="11884"/>
    <cellStyle name="Note 24 2 5" xfId="5252"/>
    <cellStyle name="Note 24 2 5 2" xfId="11723"/>
    <cellStyle name="Note 24 2 6" xfId="5651"/>
    <cellStyle name="Note 24 2 6 2" xfId="12122"/>
    <cellStyle name="Note 24 2 7" xfId="5975"/>
    <cellStyle name="Note 24 2 7 2" xfId="12446"/>
    <cellStyle name="Note 24 2 8" xfId="6300"/>
    <cellStyle name="Note 24 2 8 2" xfId="12771"/>
    <cellStyle name="Note 24 2 9" xfId="6148"/>
    <cellStyle name="Note 24 2 9 2" xfId="12619"/>
    <cellStyle name="Note 24 20" xfId="8914"/>
    <cellStyle name="Note 24 21" xfId="9315"/>
    <cellStyle name="Note 24 22" xfId="8604"/>
    <cellStyle name="Note 24 23" xfId="9677"/>
    <cellStyle name="Note 24 24" xfId="9199"/>
    <cellStyle name="Note 24 25" xfId="9857"/>
    <cellStyle name="Note 24 26" xfId="15004"/>
    <cellStyle name="Note 24 27" xfId="15625"/>
    <cellStyle name="Note 24 28" xfId="15451"/>
    <cellStyle name="Note 24 29" xfId="15873"/>
    <cellStyle name="Note 24 3" xfId="2172"/>
    <cellStyle name="Note 24 3 2" xfId="4915"/>
    <cellStyle name="Note 24 3 2 2" xfId="11236"/>
    <cellStyle name="Note 24 3 3" xfId="9318"/>
    <cellStyle name="Note 24 3 4" xfId="10255"/>
    <cellStyle name="Note 24 3 5" xfId="3986"/>
    <cellStyle name="Note 24 30" xfId="15575"/>
    <cellStyle name="Note 24 31" xfId="16034"/>
    <cellStyle name="Note 24 4" xfId="3345"/>
    <cellStyle name="Note 24 4 2" xfId="10759"/>
    <cellStyle name="Note 24 4 3" xfId="4493"/>
    <cellStyle name="Note 24 5" xfId="3471"/>
    <cellStyle name="Note 24 5 2" xfId="11233"/>
    <cellStyle name="Note 24 6" xfId="5412"/>
    <cellStyle name="Note 24 6 2" xfId="11883"/>
    <cellStyle name="Note 24 7" xfId="5614"/>
    <cellStyle name="Note 24 7 2" xfId="12085"/>
    <cellStyle name="Note 24 8" xfId="5646"/>
    <cellStyle name="Note 24 8 2" xfId="12117"/>
    <cellStyle name="Note 24 9" xfId="5976"/>
    <cellStyle name="Note 24 9 2" xfId="12447"/>
    <cellStyle name="Note 24_TRAFO" xfId="2173"/>
    <cellStyle name="Note 25" xfId="2174"/>
    <cellStyle name="Note 25 10" xfId="6301"/>
    <cellStyle name="Note 25 10 2" xfId="12772"/>
    <cellStyle name="Note 25 11" xfId="6522"/>
    <cellStyle name="Note 25 11 2" xfId="12993"/>
    <cellStyle name="Note 25 12" xfId="6840"/>
    <cellStyle name="Note 25 12 2" xfId="13311"/>
    <cellStyle name="Note 25 13" xfId="7004"/>
    <cellStyle name="Note 25 13 2" xfId="13475"/>
    <cellStyle name="Note 25 14" xfId="7074"/>
    <cellStyle name="Note 25 14 2" xfId="13545"/>
    <cellStyle name="Note 25 15" xfId="7393"/>
    <cellStyle name="Note 25 15 2" xfId="13864"/>
    <cellStyle name="Note 25 16" xfId="7764"/>
    <cellStyle name="Note 25 16 2" xfId="14235"/>
    <cellStyle name="Note 25 17" xfId="7943"/>
    <cellStyle name="Note 25 17 2" xfId="14414"/>
    <cellStyle name="Note 25 18" xfId="8120"/>
    <cellStyle name="Note 25 18 2" xfId="14591"/>
    <cellStyle name="Note 25 19" xfId="8282"/>
    <cellStyle name="Note 25 19 2" xfId="14753"/>
    <cellStyle name="Note 25 2" xfId="2175"/>
    <cellStyle name="Note 25 2 10" xfId="6841"/>
    <cellStyle name="Note 25 2 10 2" xfId="13312"/>
    <cellStyle name="Note 25 2 11" xfId="6681"/>
    <cellStyle name="Note 25 2 11 2" xfId="13152"/>
    <cellStyle name="Note 25 2 12" xfId="7075"/>
    <cellStyle name="Note 25 2 12 2" xfId="13546"/>
    <cellStyle name="Note 25 2 13" xfId="7243"/>
    <cellStyle name="Note 25 2 13 2" xfId="13714"/>
    <cellStyle name="Note 25 2 14" xfId="7765"/>
    <cellStyle name="Note 25 2 14 2" xfId="14236"/>
    <cellStyle name="Note 25 2 15" xfId="7944"/>
    <cellStyle name="Note 25 2 15 2" xfId="14415"/>
    <cellStyle name="Note 25 2 16" xfId="8121"/>
    <cellStyle name="Note 25 2 16 2" xfId="14592"/>
    <cellStyle name="Note 25 2 17" xfId="8283"/>
    <cellStyle name="Note 25 2 17 2" xfId="14754"/>
    <cellStyle name="Note 25 2 18" xfId="8917"/>
    <cellStyle name="Note 25 2 19" xfId="9320"/>
    <cellStyle name="Note 25 2 2" xfId="2176"/>
    <cellStyle name="Note 25 2 2 2" xfId="4916"/>
    <cellStyle name="Note 25 2 2 2 2" xfId="11239"/>
    <cellStyle name="Note 25 2 2 3" xfId="9321"/>
    <cellStyle name="Note 25 2 2 4" xfId="10256"/>
    <cellStyle name="Note 25 2 2 5" xfId="3987"/>
    <cellStyle name="Note 25 2 20" xfId="8601"/>
    <cellStyle name="Note 25 2 21" xfId="9680"/>
    <cellStyle name="Note 25 2 22" xfId="9863"/>
    <cellStyle name="Note 25 2 23" xfId="9233"/>
    <cellStyle name="Note 25 2 24" xfId="15007"/>
    <cellStyle name="Note 25 2 25" xfId="15628"/>
    <cellStyle name="Note 25 2 26" xfId="15788"/>
    <cellStyle name="Note 25 2 27" xfId="15884"/>
    <cellStyle name="Note 25 2 28" xfId="16061"/>
    <cellStyle name="Note 25 2 29" xfId="16223"/>
    <cellStyle name="Note 25 2 3" xfId="3474"/>
    <cellStyle name="Note 25 2 3 2" xfId="11238"/>
    <cellStyle name="Note 25 2 4" xfId="5415"/>
    <cellStyle name="Note 25 2 4 2" xfId="11886"/>
    <cellStyle name="Note 25 2 5" xfId="5253"/>
    <cellStyle name="Note 25 2 5 2" xfId="11724"/>
    <cellStyle name="Note 25 2 6" xfId="5653"/>
    <cellStyle name="Note 25 2 6 2" xfId="12124"/>
    <cellStyle name="Note 25 2 7" xfId="5973"/>
    <cellStyle name="Note 25 2 7 2" xfId="12444"/>
    <cellStyle name="Note 25 2 8" xfId="6302"/>
    <cellStyle name="Note 25 2 8 2" xfId="12773"/>
    <cellStyle name="Note 25 2 9" xfId="6149"/>
    <cellStyle name="Note 25 2 9 2" xfId="12620"/>
    <cellStyle name="Note 25 20" xfId="8916"/>
    <cellStyle name="Note 25 21" xfId="9319"/>
    <cellStyle name="Note 25 22" xfId="8602"/>
    <cellStyle name="Note 25 23" xfId="9679"/>
    <cellStyle name="Note 25 24" xfId="9862"/>
    <cellStyle name="Note 25 25" xfId="9232"/>
    <cellStyle name="Note 25 26" xfId="15006"/>
    <cellStyle name="Note 25 27" xfId="15627"/>
    <cellStyle name="Note 25 28" xfId="15452"/>
    <cellStyle name="Note 25 29" xfId="15883"/>
    <cellStyle name="Note 25 3" xfId="2177"/>
    <cellStyle name="Note 25 3 2" xfId="4917"/>
    <cellStyle name="Note 25 3 2 2" xfId="11240"/>
    <cellStyle name="Note 25 3 3" xfId="9322"/>
    <cellStyle name="Note 25 3 4" xfId="10257"/>
    <cellStyle name="Note 25 3 5" xfId="3988"/>
    <cellStyle name="Note 25 30" xfId="16060"/>
    <cellStyle name="Note 25 31" xfId="16222"/>
    <cellStyle name="Note 25 4" xfId="3346"/>
    <cellStyle name="Note 25 4 2" xfId="10760"/>
    <cellStyle name="Note 25 4 3" xfId="4494"/>
    <cellStyle name="Note 25 5" xfId="3473"/>
    <cellStyle name="Note 25 5 2" xfId="11237"/>
    <cellStyle name="Note 25 6" xfId="5414"/>
    <cellStyle name="Note 25 6 2" xfId="11885"/>
    <cellStyle name="Note 25 7" xfId="5581"/>
    <cellStyle name="Note 25 7 2" xfId="12052"/>
    <cellStyle name="Note 25 8" xfId="5652"/>
    <cellStyle name="Note 25 8 2" xfId="12123"/>
    <cellStyle name="Note 25 9" xfId="5974"/>
    <cellStyle name="Note 25 9 2" xfId="12445"/>
    <cellStyle name="Note 25_TRAFO" xfId="2178"/>
    <cellStyle name="Note 26" xfId="2179"/>
    <cellStyle name="Note 26 10" xfId="6303"/>
    <cellStyle name="Note 26 10 2" xfId="12774"/>
    <cellStyle name="Note 26 11" xfId="6150"/>
    <cellStyle name="Note 26 11 2" xfId="12621"/>
    <cellStyle name="Note 26 12" xfId="6842"/>
    <cellStyle name="Note 26 12 2" xfId="13313"/>
    <cellStyle name="Note 26 13" xfId="6682"/>
    <cellStyle name="Note 26 13 2" xfId="13153"/>
    <cellStyle name="Note 26 14" xfId="7076"/>
    <cellStyle name="Note 26 14 2" xfId="13547"/>
    <cellStyle name="Note 26 15" xfId="7392"/>
    <cellStyle name="Note 26 15 2" xfId="13863"/>
    <cellStyle name="Note 26 16" xfId="7766"/>
    <cellStyle name="Note 26 16 2" xfId="14237"/>
    <cellStyle name="Note 26 17" xfId="7945"/>
    <cellStyle name="Note 26 17 2" xfId="14416"/>
    <cellStyle name="Note 26 18" xfId="8122"/>
    <cellStyle name="Note 26 18 2" xfId="14593"/>
    <cellStyle name="Note 26 19" xfId="8284"/>
    <cellStyle name="Note 26 19 2" xfId="14755"/>
    <cellStyle name="Note 26 2" xfId="2180"/>
    <cellStyle name="Note 26 2 10" xfId="6843"/>
    <cellStyle name="Note 26 2 10 2" xfId="13314"/>
    <cellStyle name="Note 26 2 11" xfId="6683"/>
    <cellStyle name="Note 26 2 11 2" xfId="13154"/>
    <cellStyle name="Note 26 2 12" xfId="7077"/>
    <cellStyle name="Note 26 2 12 2" xfId="13548"/>
    <cellStyle name="Note 26 2 13" xfId="7391"/>
    <cellStyle name="Note 26 2 13 2" xfId="13862"/>
    <cellStyle name="Note 26 2 14" xfId="7767"/>
    <cellStyle name="Note 26 2 14 2" xfId="14238"/>
    <cellStyle name="Note 26 2 15" xfId="7946"/>
    <cellStyle name="Note 26 2 15 2" xfId="14417"/>
    <cellStyle name="Note 26 2 16" xfId="8123"/>
    <cellStyle name="Note 26 2 16 2" xfId="14594"/>
    <cellStyle name="Note 26 2 17" xfId="8285"/>
    <cellStyle name="Note 26 2 17 2" xfId="14756"/>
    <cellStyle name="Note 26 2 18" xfId="8919"/>
    <cellStyle name="Note 26 2 19" xfId="9324"/>
    <cellStyle name="Note 26 2 2" xfId="2181"/>
    <cellStyle name="Note 26 2 2 2" xfId="4918"/>
    <cellStyle name="Note 26 2 2 2 2" xfId="11243"/>
    <cellStyle name="Note 26 2 2 3" xfId="9325"/>
    <cellStyle name="Note 26 2 2 4" xfId="10258"/>
    <cellStyle name="Note 26 2 2 5" xfId="3989"/>
    <cellStyle name="Note 26 2 20" xfId="8599"/>
    <cellStyle name="Note 26 2 21" xfId="9682"/>
    <cellStyle name="Note 26 2 22" xfId="9865"/>
    <cellStyle name="Note 26 2 23" xfId="9235"/>
    <cellStyle name="Note 26 2 24" xfId="15009"/>
    <cellStyle name="Note 26 2 25" xfId="15630"/>
    <cellStyle name="Note 26 2 26" xfId="15196"/>
    <cellStyle name="Note 26 2 27" xfId="15886"/>
    <cellStyle name="Note 26 2 28" xfId="16063"/>
    <cellStyle name="Note 26 2 29" xfId="16225"/>
    <cellStyle name="Note 26 2 3" xfId="3476"/>
    <cellStyle name="Note 26 2 3 2" xfId="11242"/>
    <cellStyle name="Note 26 2 4" xfId="5417"/>
    <cellStyle name="Note 26 2 4 2" xfId="11888"/>
    <cellStyle name="Note 26 2 5" xfId="5255"/>
    <cellStyle name="Note 26 2 5 2" xfId="11726"/>
    <cellStyle name="Note 26 2 6" xfId="5655"/>
    <cellStyle name="Note 26 2 6 2" xfId="12126"/>
    <cellStyle name="Note 26 2 7" xfId="5971"/>
    <cellStyle name="Note 26 2 7 2" xfId="12442"/>
    <cellStyle name="Note 26 2 8" xfId="6304"/>
    <cellStyle name="Note 26 2 8 2" xfId="12775"/>
    <cellStyle name="Note 26 2 9" xfId="6151"/>
    <cellStyle name="Note 26 2 9 2" xfId="12622"/>
    <cellStyle name="Note 26 20" xfId="8918"/>
    <cellStyle name="Note 26 21" xfId="9323"/>
    <cellStyle name="Note 26 22" xfId="8600"/>
    <cellStyle name="Note 26 23" xfId="9681"/>
    <cellStyle name="Note 26 24" xfId="9864"/>
    <cellStyle name="Note 26 25" xfId="9234"/>
    <cellStyle name="Note 26 26" xfId="15008"/>
    <cellStyle name="Note 26 27" xfId="15629"/>
    <cellStyle name="Note 26 28" xfId="15453"/>
    <cellStyle name="Note 26 29" xfId="15885"/>
    <cellStyle name="Note 26 3" xfId="2182"/>
    <cellStyle name="Note 26 3 2" xfId="4919"/>
    <cellStyle name="Note 26 3 2 2" xfId="11244"/>
    <cellStyle name="Note 26 3 3" xfId="9326"/>
    <cellStyle name="Note 26 3 4" xfId="10259"/>
    <cellStyle name="Note 26 3 5" xfId="3990"/>
    <cellStyle name="Note 26 30" xfId="16062"/>
    <cellStyle name="Note 26 31" xfId="16224"/>
    <cellStyle name="Note 26 4" xfId="3347"/>
    <cellStyle name="Note 26 4 2" xfId="10761"/>
    <cellStyle name="Note 26 4 3" xfId="4495"/>
    <cellStyle name="Note 26 5" xfId="3475"/>
    <cellStyle name="Note 26 5 2" xfId="11241"/>
    <cellStyle name="Note 26 6" xfId="5416"/>
    <cellStyle name="Note 26 6 2" xfId="11887"/>
    <cellStyle name="Note 26 7" xfId="5254"/>
    <cellStyle name="Note 26 7 2" xfId="11725"/>
    <cellStyle name="Note 26 8" xfId="5654"/>
    <cellStyle name="Note 26 8 2" xfId="12125"/>
    <cellStyle name="Note 26 9" xfId="5972"/>
    <cellStyle name="Note 26 9 2" xfId="12443"/>
    <cellStyle name="Note 26_TRAFO" xfId="2183"/>
    <cellStyle name="Note 27" xfId="2184"/>
    <cellStyle name="Note 27 10" xfId="6534"/>
    <cellStyle name="Note 27 10 2" xfId="13005"/>
    <cellStyle name="Note 27 11" xfId="6152"/>
    <cellStyle name="Note 27 11 2" xfId="12623"/>
    <cellStyle name="Note 27 12" xfId="6568"/>
    <cellStyle name="Note 27 12 2" xfId="13039"/>
    <cellStyle name="Note 27 13" xfId="6684"/>
    <cellStyle name="Note 27 13 2" xfId="13155"/>
    <cellStyle name="Note 27 14" xfId="7078"/>
    <cellStyle name="Note 27 14 2" xfId="13549"/>
    <cellStyle name="Note 27 15" xfId="7390"/>
    <cellStyle name="Note 27 15 2" xfId="13861"/>
    <cellStyle name="Note 27 16" xfId="7768"/>
    <cellStyle name="Note 27 16 2" xfId="14239"/>
    <cellStyle name="Note 27 17" xfId="7947"/>
    <cellStyle name="Note 27 17 2" xfId="14418"/>
    <cellStyle name="Note 27 18" xfId="8124"/>
    <cellStyle name="Note 27 18 2" xfId="14595"/>
    <cellStyle name="Note 27 19" xfId="8286"/>
    <cellStyle name="Note 27 19 2" xfId="14757"/>
    <cellStyle name="Note 27 2" xfId="2185"/>
    <cellStyle name="Note 27 2 10" xfId="6844"/>
    <cellStyle name="Note 27 2 10 2" xfId="13315"/>
    <cellStyle name="Note 27 2 11" xfId="6685"/>
    <cellStyle name="Note 27 2 11 2" xfId="13156"/>
    <cellStyle name="Note 27 2 12" xfId="7079"/>
    <cellStyle name="Note 27 2 12 2" xfId="13550"/>
    <cellStyle name="Note 27 2 13" xfId="7389"/>
    <cellStyle name="Note 27 2 13 2" xfId="13860"/>
    <cellStyle name="Note 27 2 14" xfId="7769"/>
    <cellStyle name="Note 27 2 14 2" xfId="14240"/>
    <cellStyle name="Note 27 2 15" xfId="7948"/>
    <cellStyle name="Note 27 2 15 2" xfId="14419"/>
    <cellStyle name="Note 27 2 16" xfId="8125"/>
    <cellStyle name="Note 27 2 16 2" xfId="14596"/>
    <cellStyle name="Note 27 2 17" xfId="8287"/>
    <cellStyle name="Note 27 2 17 2" xfId="14758"/>
    <cellStyle name="Note 27 2 18" xfId="8921"/>
    <cellStyle name="Note 27 2 19" xfId="9328"/>
    <cellStyle name="Note 27 2 2" xfId="2186"/>
    <cellStyle name="Note 27 2 2 2" xfId="4920"/>
    <cellStyle name="Note 27 2 2 2 2" xfId="11247"/>
    <cellStyle name="Note 27 2 2 3" xfId="9329"/>
    <cellStyle name="Note 27 2 2 4" xfId="10260"/>
    <cellStyle name="Note 27 2 2 5" xfId="3991"/>
    <cellStyle name="Note 27 2 20" xfId="8597"/>
    <cellStyle name="Note 27 2 21" xfId="9684"/>
    <cellStyle name="Note 27 2 22" xfId="9867"/>
    <cellStyle name="Note 27 2 23" xfId="10139"/>
    <cellStyle name="Note 27 2 24" xfId="15010"/>
    <cellStyle name="Note 27 2 25" xfId="15632"/>
    <cellStyle name="Note 27 2 26" xfId="15455"/>
    <cellStyle name="Note 27 2 27" xfId="15888"/>
    <cellStyle name="Note 27 2 28" xfId="16065"/>
    <cellStyle name="Note 27 2 29" xfId="16227"/>
    <cellStyle name="Note 27 2 3" xfId="3478"/>
    <cellStyle name="Note 27 2 3 2" xfId="11246"/>
    <cellStyle name="Note 27 2 4" xfId="5419"/>
    <cellStyle name="Note 27 2 4 2" xfId="11890"/>
    <cellStyle name="Note 27 2 5" xfId="5257"/>
    <cellStyle name="Note 27 2 5 2" xfId="11728"/>
    <cellStyle name="Note 27 2 6" xfId="5657"/>
    <cellStyle name="Note 27 2 6 2" xfId="12128"/>
    <cellStyle name="Note 27 2 7" xfId="5969"/>
    <cellStyle name="Note 27 2 7 2" xfId="12440"/>
    <cellStyle name="Note 27 2 8" xfId="6398"/>
    <cellStyle name="Note 27 2 8 2" xfId="12869"/>
    <cellStyle name="Note 27 2 9" xfId="6397"/>
    <cellStyle name="Note 27 2 9 2" xfId="12868"/>
    <cellStyle name="Note 27 20" xfId="8920"/>
    <cellStyle name="Note 27 21" xfId="9327"/>
    <cellStyle name="Note 27 22" xfId="8598"/>
    <cellStyle name="Note 27 23" xfId="9683"/>
    <cellStyle name="Note 27 24" xfId="9866"/>
    <cellStyle name="Note 27 25" xfId="10004"/>
    <cellStyle name="Note 27 26" xfId="14924"/>
    <cellStyle name="Note 27 27" xfId="15631"/>
    <cellStyle name="Note 27 28" xfId="15454"/>
    <cellStyle name="Note 27 29" xfId="15887"/>
    <cellStyle name="Note 27 3" xfId="2187"/>
    <cellStyle name="Note 27 3 2" xfId="4921"/>
    <cellStyle name="Note 27 3 2 2" xfId="11248"/>
    <cellStyle name="Note 27 3 3" xfId="9330"/>
    <cellStyle name="Note 27 3 4" xfId="10261"/>
    <cellStyle name="Note 27 3 5" xfId="3992"/>
    <cellStyle name="Note 27 30" xfId="16064"/>
    <cellStyle name="Note 27 31" xfId="16226"/>
    <cellStyle name="Note 27 4" xfId="3348"/>
    <cellStyle name="Note 27 4 2" xfId="10762"/>
    <cellStyle name="Note 27 4 3" xfId="4496"/>
    <cellStyle name="Note 27 5" xfId="3477"/>
    <cellStyle name="Note 27 5 2" xfId="11245"/>
    <cellStyle name="Note 27 6" xfId="5418"/>
    <cellStyle name="Note 27 6 2" xfId="11889"/>
    <cellStyle name="Note 27 7" xfId="5256"/>
    <cellStyle name="Note 27 7 2" xfId="11727"/>
    <cellStyle name="Note 27 8" xfId="5656"/>
    <cellStyle name="Note 27 8 2" xfId="12127"/>
    <cellStyle name="Note 27 9" xfId="5970"/>
    <cellStyle name="Note 27 9 2" xfId="12441"/>
    <cellStyle name="Note 27_TRAFO" xfId="2188"/>
    <cellStyle name="Note 28" xfId="2189"/>
    <cellStyle name="Note 28 10" xfId="6305"/>
    <cellStyle name="Note 28 10 2" xfId="12776"/>
    <cellStyle name="Note 28 11" xfId="6396"/>
    <cellStyle name="Note 28 11 2" xfId="12867"/>
    <cellStyle name="Note 28 12" xfId="6845"/>
    <cellStyle name="Note 28 12 2" xfId="13316"/>
    <cellStyle name="Note 28 13" xfId="6686"/>
    <cellStyle name="Note 28 13 2" xfId="13157"/>
    <cellStyle name="Note 28 14" xfId="7080"/>
    <cellStyle name="Note 28 14 2" xfId="13551"/>
    <cellStyle name="Note 28 15" xfId="7388"/>
    <cellStyle name="Note 28 15 2" xfId="13859"/>
    <cellStyle name="Note 28 16" xfId="7770"/>
    <cellStyle name="Note 28 16 2" xfId="14241"/>
    <cellStyle name="Note 28 17" xfId="7949"/>
    <cellStyle name="Note 28 17 2" xfId="14420"/>
    <cellStyle name="Note 28 18" xfId="8126"/>
    <cellStyle name="Note 28 18 2" xfId="14597"/>
    <cellStyle name="Note 28 19" xfId="8288"/>
    <cellStyle name="Note 28 19 2" xfId="14759"/>
    <cellStyle name="Note 28 2" xfId="2190"/>
    <cellStyle name="Note 28 2 10" xfId="6846"/>
    <cellStyle name="Note 28 2 10 2" xfId="13317"/>
    <cellStyle name="Note 28 2 11" xfId="6687"/>
    <cellStyle name="Note 28 2 11 2" xfId="13158"/>
    <cellStyle name="Note 28 2 12" xfId="7081"/>
    <cellStyle name="Note 28 2 12 2" xfId="13552"/>
    <cellStyle name="Note 28 2 13" xfId="7387"/>
    <cellStyle name="Note 28 2 13 2" xfId="13858"/>
    <cellStyle name="Note 28 2 14" xfId="7771"/>
    <cellStyle name="Note 28 2 14 2" xfId="14242"/>
    <cellStyle name="Note 28 2 15" xfId="7950"/>
    <cellStyle name="Note 28 2 15 2" xfId="14421"/>
    <cellStyle name="Note 28 2 16" xfId="8127"/>
    <cellStyle name="Note 28 2 16 2" xfId="14598"/>
    <cellStyle name="Note 28 2 17" xfId="8289"/>
    <cellStyle name="Note 28 2 17 2" xfId="14760"/>
    <cellStyle name="Note 28 2 18" xfId="8923"/>
    <cellStyle name="Note 28 2 19" xfId="9332"/>
    <cellStyle name="Note 28 2 2" xfId="2191"/>
    <cellStyle name="Note 28 2 2 2" xfId="4922"/>
    <cellStyle name="Note 28 2 2 2 2" xfId="11251"/>
    <cellStyle name="Note 28 2 2 3" xfId="9333"/>
    <cellStyle name="Note 28 2 2 4" xfId="10262"/>
    <cellStyle name="Note 28 2 2 5" xfId="3993"/>
    <cellStyle name="Note 28 2 20" xfId="8595"/>
    <cellStyle name="Note 28 2 21" xfId="9686"/>
    <cellStyle name="Note 28 2 22" xfId="9869"/>
    <cellStyle name="Note 28 2 23" xfId="9237"/>
    <cellStyle name="Note 28 2 24" xfId="15012"/>
    <cellStyle name="Note 28 2 25" xfId="15187"/>
    <cellStyle name="Note 28 2 26" xfId="15457"/>
    <cellStyle name="Note 28 2 27" xfId="15890"/>
    <cellStyle name="Note 28 2 28" xfId="16067"/>
    <cellStyle name="Note 28 2 29" xfId="16229"/>
    <cellStyle name="Note 28 2 3" xfId="3480"/>
    <cellStyle name="Note 28 2 3 2" xfId="11250"/>
    <cellStyle name="Note 28 2 4" xfId="5421"/>
    <cellStyle name="Note 28 2 4 2" xfId="11892"/>
    <cellStyle name="Note 28 2 5" xfId="5259"/>
    <cellStyle name="Note 28 2 5 2" xfId="11730"/>
    <cellStyle name="Note 28 2 6" xfId="5659"/>
    <cellStyle name="Note 28 2 6 2" xfId="12130"/>
    <cellStyle name="Note 28 2 7" xfId="5967"/>
    <cellStyle name="Note 28 2 7 2" xfId="12438"/>
    <cellStyle name="Note 28 2 8" xfId="6306"/>
    <cellStyle name="Note 28 2 8 2" xfId="12777"/>
    <cellStyle name="Note 28 2 9" xfId="6153"/>
    <cellStyle name="Note 28 2 9 2" xfId="12624"/>
    <cellStyle name="Note 28 20" xfId="8922"/>
    <cellStyle name="Note 28 21" xfId="9331"/>
    <cellStyle name="Note 28 22" xfId="8596"/>
    <cellStyle name="Note 28 23" xfId="9685"/>
    <cellStyle name="Note 28 24" xfId="9868"/>
    <cellStyle name="Note 28 25" xfId="9236"/>
    <cellStyle name="Note 28 26" xfId="15011"/>
    <cellStyle name="Note 28 27" xfId="15807"/>
    <cellStyle name="Note 28 28" xfId="15456"/>
    <cellStyle name="Note 28 29" xfId="15889"/>
    <cellStyle name="Note 28 3" xfId="2192"/>
    <cellStyle name="Note 28 3 2" xfId="4923"/>
    <cellStyle name="Note 28 3 2 2" xfId="11252"/>
    <cellStyle name="Note 28 3 3" xfId="9334"/>
    <cellStyle name="Note 28 3 4" xfId="10263"/>
    <cellStyle name="Note 28 3 5" xfId="3994"/>
    <cellStyle name="Note 28 30" xfId="16066"/>
    <cellStyle name="Note 28 31" xfId="16228"/>
    <cellStyle name="Note 28 4" xfId="3349"/>
    <cellStyle name="Note 28 4 2" xfId="10763"/>
    <cellStyle name="Note 28 4 3" xfId="4497"/>
    <cellStyle name="Note 28 5" xfId="3479"/>
    <cellStyle name="Note 28 5 2" xfId="11249"/>
    <cellStyle name="Note 28 6" xfId="5420"/>
    <cellStyle name="Note 28 6 2" xfId="11891"/>
    <cellStyle name="Note 28 7" xfId="5258"/>
    <cellStyle name="Note 28 7 2" xfId="11729"/>
    <cellStyle name="Note 28 8" xfId="5658"/>
    <cellStyle name="Note 28 8 2" xfId="12129"/>
    <cellStyle name="Note 28 9" xfId="5968"/>
    <cellStyle name="Note 28 9 2" xfId="12439"/>
    <cellStyle name="Note 28_TRAFO" xfId="2193"/>
    <cellStyle name="Note 29" xfId="2194"/>
    <cellStyle name="Note 29 10" xfId="6307"/>
    <cellStyle name="Note 29 10 2" xfId="12778"/>
    <cellStyle name="Note 29 11" xfId="6154"/>
    <cellStyle name="Note 29 11 2" xfId="12625"/>
    <cellStyle name="Note 29 12" xfId="6847"/>
    <cellStyle name="Note 29 12 2" xfId="13318"/>
    <cellStyle name="Note 29 13" xfId="6688"/>
    <cellStyle name="Note 29 13 2" xfId="13159"/>
    <cellStyle name="Note 29 14" xfId="7082"/>
    <cellStyle name="Note 29 14 2" xfId="13553"/>
    <cellStyle name="Note 29 15" xfId="7386"/>
    <cellStyle name="Note 29 15 2" xfId="13857"/>
    <cellStyle name="Note 29 16" xfId="7772"/>
    <cellStyle name="Note 29 16 2" xfId="14243"/>
    <cellStyle name="Note 29 17" xfId="7951"/>
    <cellStyle name="Note 29 17 2" xfId="14422"/>
    <cellStyle name="Note 29 18" xfId="8128"/>
    <cellStyle name="Note 29 18 2" xfId="14599"/>
    <cellStyle name="Note 29 19" xfId="8290"/>
    <cellStyle name="Note 29 19 2" xfId="14761"/>
    <cellStyle name="Note 29 2" xfId="2195"/>
    <cellStyle name="Note 29 2 10" xfId="6848"/>
    <cellStyle name="Note 29 2 10 2" xfId="13319"/>
    <cellStyle name="Note 29 2 11" xfId="6689"/>
    <cellStyle name="Note 29 2 11 2" xfId="13160"/>
    <cellStyle name="Note 29 2 12" xfId="7083"/>
    <cellStyle name="Note 29 2 12 2" xfId="13554"/>
    <cellStyle name="Note 29 2 13" xfId="7385"/>
    <cellStyle name="Note 29 2 13 2" xfId="13856"/>
    <cellStyle name="Note 29 2 14" xfId="7773"/>
    <cellStyle name="Note 29 2 14 2" xfId="14244"/>
    <cellStyle name="Note 29 2 15" xfId="7952"/>
    <cellStyle name="Note 29 2 15 2" xfId="14423"/>
    <cellStyle name="Note 29 2 16" xfId="8129"/>
    <cellStyle name="Note 29 2 16 2" xfId="14600"/>
    <cellStyle name="Note 29 2 17" xfId="8291"/>
    <cellStyle name="Note 29 2 17 2" xfId="14762"/>
    <cellStyle name="Note 29 2 18" xfId="8925"/>
    <cellStyle name="Note 29 2 19" xfId="9336"/>
    <cellStyle name="Note 29 2 2" xfId="2196"/>
    <cellStyle name="Note 29 2 2 2" xfId="4924"/>
    <cellStyle name="Note 29 2 2 2 2" xfId="11255"/>
    <cellStyle name="Note 29 2 2 3" xfId="9337"/>
    <cellStyle name="Note 29 2 2 4" xfId="10264"/>
    <cellStyle name="Note 29 2 2 5" xfId="3995"/>
    <cellStyle name="Note 29 2 20" xfId="8593"/>
    <cellStyle name="Note 29 2 21" xfId="9688"/>
    <cellStyle name="Note 29 2 22" xfId="9871"/>
    <cellStyle name="Note 29 2 23" xfId="9239"/>
    <cellStyle name="Note 29 2 24" xfId="15014"/>
    <cellStyle name="Note 29 2 25" xfId="15634"/>
    <cellStyle name="Note 29 2 26" xfId="15181"/>
    <cellStyle name="Note 29 2 27" xfId="15892"/>
    <cellStyle name="Note 29 2 28" xfId="16069"/>
    <cellStyle name="Note 29 2 29" xfId="16231"/>
    <cellStyle name="Note 29 2 3" xfId="3482"/>
    <cellStyle name="Note 29 2 3 2" xfId="11254"/>
    <cellStyle name="Note 29 2 4" xfId="5423"/>
    <cellStyle name="Note 29 2 4 2" xfId="11894"/>
    <cellStyle name="Note 29 2 5" xfId="5261"/>
    <cellStyle name="Note 29 2 5 2" xfId="11732"/>
    <cellStyle name="Note 29 2 6" xfId="5661"/>
    <cellStyle name="Note 29 2 6 2" xfId="12132"/>
    <cellStyle name="Note 29 2 7" xfId="5965"/>
    <cellStyle name="Note 29 2 7 2" xfId="12436"/>
    <cellStyle name="Note 29 2 8" xfId="6308"/>
    <cellStyle name="Note 29 2 8 2" xfId="12779"/>
    <cellStyle name="Note 29 2 9" xfId="6391"/>
    <cellStyle name="Note 29 2 9 2" xfId="12862"/>
    <cellStyle name="Note 29 20" xfId="8924"/>
    <cellStyle name="Note 29 21" xfId="9335"/>
    <cellStyle name="Note 29 22" xfId="8594"/>
    <cellStyle name="Note 29 23" xfId="9687"/>
    <cellStyle name="Note 29 24" xfId="9870"/>
    <cellStyle name="Note 29 25" xfId="9238"/>
    <cellStyle name="Note 29 26" xfId="15013"/>
    <cellStyle name="Note 29 27" xfId="15633"/>
    <cellStyle name="Note 29 28" xfId="15458"/>
    <cellStyle name="Note 29 29" xfId="15891"/>
    <cellStyle name="Note 29 3" xfId="2197"/>
    <cellStyle name="Note 29 3 2" xfId="4925"/>
    <cellStyle name="Note 29 3 2 2" xfId="11256"/>
    <cellStyle name="Note 29 3 3" xfId="9338"/>
    <cellStyle name="Note 29 3 4" xfId="10265"/>
    <cellStyle name="Note 29 3 5" xfId="3996"/>
    <cellStyle name="Note 29 30" xfId="16068"/>
    <cellStyle name="Note 29 31" xfId="16230"/>
    <cellStyle name="Note 29 4" xfId="3350"/>
    <cellStyle name="Note 29 4 2" xfId="10764"/>
    <cellStyle name="Note 29 4 3" xfId="4498"/>
    <cellStyle name="Note 29 5" xfId="3481"/>
    <cellStyle name="Note 29 5 2" xfId="11253"/>
    <cellStyle name="Note 29 6" xfId="5422"/>
    <cellStyle name="Note 29 6 2" xfId="11893"/>
    <cellStyle name="Note 29 7" xfId="5260"/>
    <cellStyle name="Note 29 7 2" xfId="11731"/>
    <cellStyle name="Note 29 8" xfId="5660"/>
    <cellStyle name="Note 29 8 2" xfId="12131"/>
    <cellStyle name="Note 29 9" xfId="5966"/>
    <cellStyle name="Note 29 9 2" xfId="12437"/>
    <cellStyle name="Note 29_TRAFO" xfId="2198"/>
    <cellStyle name="Note 3" xfId="2199"/>
    <cellStyle name="Note 3 10" xfId="6525"/>
    <cellStyle name="Note 3 10 2" xfId="12996"/>
    <cellStyle name="Note 3 11" xfId="6849"/>
    <cellStyle name="Note 3 11 2" xfId="13320"/>
    <cellStyle name="Note 3 12" xfId="7008"/>
    <cellStyle name="Note 3 12 2" xfId="13479"/>
    <cellStyle name="Note 3 13" xfId="7084"/>
    <cellStyle name="Note 3 13 2" xfId="13555"/>
    <cellStyle name="Note 3 14" xfId="7384"/>
    <cellStyle name="Note 3 14 2" xfId="13855"/>
    <cellStyle name="Note 3 15" xfId="7774"/>
    <cellStyle name="Note 3 15 2" xfId="14245"/>
    <cellStyle name="Note 3 16" xfId="7953"/>
    <cellStyle name="Note 3 16 2" xfId="14424"/>
    <cellStyle name="Note 3 17" xfId="8130"/>
    <cellStyle name="Note 3 17 2" xfId="14601"/>
    <cellStyle name="Note 3 18" xfId="8292"/>
    <cellStyle name="Note 3 18 2" xfId="14763"/>
    <cellStyle name="Note 3 19" xfId="8926"/>
    <cellStyle name="Note 3 2" xfId="2200"/>
    <cellStyle name="Note 3 2 10" xfId="6850"/>
    <cellStyle name="Note 3 2 10 2" xfId="13321"/>
    <cellStyle name="Note 3 2 11" xfId="6690"/>
    <cellStyle name="Note 3 2 11 2" xfId="13161"/>
    <cellStyle name="Note 3 2 12" xfId="7085"/>
    <cellStyle name="Note 3 2 12 2" xfId="13556"/>
    <cellStyle name="Note 3 2 13" xfId="7383"/>
    <cellStyle name="Note 3 2 13 2" xfId="13854"/>
    <cellStyle name="Note 3 2 14" xfId="7775"/>
    <cellStyle name="Note 3 2 14 2" xfId="14246"/>
    <cellStyle name="Note 3 2 15" xfId="7954"/>
    <cellStyle name="Note 3 2 15 2" xfId="14425"/>
    <cellStyle name="Note 3 2 16" xfId="8131"/>
    <cellStyle name="Note 3 2 16 2" xfId="14602"/>
    <cellStyle name="Note 3 2 17" xfId="8293"/>
    <cellStyle name="Note 3 2 17 2" xfId="14764"/>
    <cellStyle name="Note 3 2 18" xfId="8927"/>
    <cellStyle name="Note 3 2 19" xfId="9340"/>
    <cellStyle name="Note 3 2 2" xfId="2201"/>
    <cellStyle name="Note 3 2 2 2" xfId="4926"/>
    <cellStyle name="Note 3 2 2 2 2" xfId="11259"/>
    <cellStyle name="Note 3 2 2 3" xfId="9341"/>
    <cellStyle name="Note 3 2 2 4" xfId="10266"/>
    <cellStyle name="Note 3 2 2 5" xfId="3997"/>
    <cellStyle name="Note 3 2 20" xfId="8591"/>
    <cellStyle name="Note 3 2 21" xfId="9690"/>
    <cellStyle name="Note 3 2 22" xfId="9873"/>
    <cellStyle name="Note 3 2 23" xfId="9241"/>
    <cellStyle name="Note 3 2 24" xfId="15016"/>
    <cellStyle name="Note 3 2 25" xfId="15636"/>
    <cellStyle name="Note 3 2 26" xfId="15793"/>
    <cellStyle name="Note 3 2 27" xfId="15894"/>
    <cellStyle name="Note 3 2 28" xfId="16071"/>
    <cellStyle name="Note 3 2 29" xfId="16233"/>
    <cellStyle name="Note 3 2 3" xfId="3484"/>
    <cellStyle name="Note 3 2 3 2" xfId="11258"/>
    <cellStyle name="Note 3 2 4" xfId="5425"/>
    <cellStyle name="Note 3 2 4 2" xfId="11896"/>
    <cellStyle name="Note 3 2 5" xfId="5262"/>
    <cellStyle name="Note 3 2 5 2" xfId="11733"/>
    <cellStyle name="Note 3 2 6" xfId="5663"/>
    <cellStyle name="Note 3 2 6 2" xfId="12134"/>
    <cellStyle name="Note 3 2 7" xfId="5963"/>
    <cellStyle name="Note 3 2 7 2" xfId="12434"/>
    <cellStyle name="Note 3 2 8" xfId="6310"/>
    <cellStyle name="Note 3 2 8 2" xfId="12781"/>
    <cellStyle name="Note 3 2 9" xfId="6155"/>
    <cellStyle name="Note 3 2 9 2" xfId="12626"/>
    <cellStyle name="Note 3 20" xfId="9339"/>
    <cellStyle name="Note 3 21" xfId="8592"/>
    <cellStyle name="Note 3 22" xfId="9689"/>
    <cellStyle name="Note 3 23" xfId="9872"/>
    <cellStyle name="Note 3 24" xfId="9240"/>
    <cellStyle name="Note 3 25" xfId="15015"/>
    <cellStyle name="Note 3 26" xfId="15635"/>
    <cellStyle name="Note 3 27" xfId="15459"/>
    <cellStyle name="Note 3 28" xfId="15893"/>
    <cellStyle name="Note 3 29" xfId="16070"/>
    <cellStyle name="Note 3 3" xfId="2202"/>
    <cellStyle name="Note 3 3 2" xfId="4927"/>
    <cellStyle name="Note 3 3 2 2" xfId="11260"/>
    <cellStyle name="Note 3 3 3" xfId="9342"/>
    <cellStyle name="Note 3 3 4" xfId="10267"/>
    <cellStyle name="Note 3 3 5" xfId="3998"/>
    <cellStyle name="Note 3 30" xfId="16232"/>
    <cellStyle name="Note 3 4" xfId="3483"/>
    <cellStyle name="Note 3 4 2" xfId="11257"/>
    <cellStyle name="Note 3 5" xfId="5424"/>
    <cellStyle name="Note 3 5 2" xfId="11895"/>
    <cellStyle name="Note 3 6" xfId="5584"/>
    <cellStyle name="Note 3 6 2" xfId="12055"/>
    <cellStyle name="Note 3 7" xfId="5662"/>
    <cellStyle name="Note 3 7 2" xfId="12133"/>
    <cellStyle name="Note 3 8" xfId="5964"/>
    <cellStyle name="Note 3 8 2" xfId="12435"/>
    <cellStyle name="Note 3 9" xfId="6309"/>
    <cellStyle name="Note 3 9 2" xfId="12780"/>
    <cellStyle name="Note 3_TRAFO" xfId="2203"/>
    <cellStyle name="Note 30" xfId="2204"/>
    <cellStyle name="Note 30 10" xfId="6311"/>
    <cellStyle name="Note 30 10 2" xfId="12782"/>
    <cellStyle name="Note 30 11" xfId="6156"/>
    <cellStyle name="Note 30 11 2" xfId="12627"/>
    <cellStyle name="Note 30 12" xfId="6851"/>
    <cellStyle name="Note 30 12 2" xfId="13322"/>
    <cellStyle name="Note 30 13" xfId="6691"/>
    <cellStyle name="Note 30 13 2" xfId="13162"/>
    <cellStyle name="Note 30 14" xfId="7086"/>
    <cellStyle name="Note 30 14 2" xfId="13557"/>
    <cellStyle name="Note 30 15" xfId="7382"/>
    <cellStyle name="Note 30 15 2" xfId="13853"/>
    <cellStyle name="Note 30 16" xfId="7776"/>
    <cellStyle name="Note 30 16 2" xfId="14247"/>
    <cellStyle name="Note 30 17" xfId="7955"/>
    <cellStyle name="Note 30 17 2" xfId="14426"/>
    <cellStyle name="Note 30 18" xfId="8132"/>
    <cellStyle name="Note 30 18 2" xfId="14603"/>
    <cellStyle name="Note 30 19" xfId="8294"/>
    <cellStyle name="Note 30 19 2" xfId="14765"/>
    <cellStyle name="Note 30 2" xfId="2205"/>
    <cellStyle name="Note 30 2 10" xfId="6852"/>
    <cellStyle name="Note 30 2 10 2" xfId="13323"/>
    <cellStyle name="Note 30 2 11" xfId="6692"/>
    <cellStyle name="Note 30 2 11 2" xfId="13163"/>
    <cellStyle name="Note 30 2 12" xfId="7087"/>
    <cellStyle name="Note 30 2 12 2" xfId="13558"/>
    <cellStyle name="Note 30 2 13" xfId="7242"/>
    <cellStyle name="Note 30 2 13 2" xfId="13713"/>
    <cellStyle name="Note 30 2 14" xfId="7777"/>
    <cellStyle name="Note 30 2 14 2" xfId="14248"/>
    <cellStyle name="Note 30 2 15" xfId="7956"/>
    <cellStyle name="Note 30 2 15 2" xfId="14427"/>
    <cellStyle name="Note 30 2 16" xfId="8133"/>
    <cellStyle name="Note 30 2 16 2" xfId="14604"/>
    <cellStyle name="Note 30 2 17" xfId="8295"/>
    <cellStyle name="Note 30 2 17 2" xfId="14766"/>
    <cellStyle name="Note 30 2 18" xfId="8929"/>
    <cellStyle name="Note 30 2 19" xfId="9344"/>
    <cellStyle name="Note 30 2 2" xfId="2206"/>
    <cellStyle name="Note 30 2 2 2" xfId="4928"/>
    <cellStyle name="Note 30 2 2 2 2" xfId="11263"/>
    <cellStyle name="Note 30 2 2 3" xfId="9345"/>
    <cellStyle name="Note 30 2 2 4" xfId="10268"/>
    <cellStyle name="Note 30 2 2 5" xfId="3999"/>
    <cellStyle name="Note 30 2 20" xfId="8589"/>
    <cellStyle name="Note 30 2 21" xfId="9692"/>
    <cellStyle name="Note 30 2 22" xfId="9875"/>
    <cellStyle name="Note 30 2 23" xfId="9243"/>
    <cellStyle name="Note 30 2 24" xfId="15018"/>
    <cellStyle name="Note 30 2 25" xfId="15638"/>
    <cellStyle name="Note 30 2 26" xfId="15461"/>
    <cellStyle name="Note 30 2 27" xfId="15896"/>
    <cellStyle name="Note 30 2 28" xfId="16073"/>
    <cellStyle name="Note 30 2 29" xfId="16235"/>
    <cellStyle name="Note 30 2 3" xfId="3486"/>
    <cellStyle name="Note 30 2 3 2" xfId="11262"/>
    <cellStyle name="Note 30 2 4" xfId="5427"/>
    <cellStyle name="Note 30 2 4 2" xfId="11898"/>
    <cellStyle name="Note 30 2 5" xfId="5264"/>
    <cellStyle name="Note 30 2 5 2" xfId="11735"/>
    <cellStyle name="Note 30 2 6" xfId="5665"/>
    <cellStyle name="Note 30 2 6 2" xfId="12136"/>
    <cellStyle name="Note 30 2 7" xfId="5961"/>
    <cellStyle name="Note 30 2 7 2" xfId="12432"/>
    <cellStyle name="Note 30 2 8" xfId="6312"/>
    <cellStyle name="Note 30 2 8 2" xfId="12783"/>
    <cellStyle name="Note 30 2 9" xfId="6157"/>
    <cellStyle name="Note 30 2 9 2" xfId="12628"/>
    <cellStyle name="Note 30 20" xfId="8928"/>
    <cellStyle name="Note 30 21" xfId="9343"/>
    <cellStyle name="Note 30 22" xfId="8590"/>
    <cellStyle name="Note 30 23" xfId="9691"/>
    <cellStyle name="Note 30 24" xfId="9874"/>
    <cellStyle name="Note 30 25" xfId="9858"/>
    <cellStyle name="Note 30 26" xfId="15017"/>
    <cellStyle name="Note 30 27" xfId="15637"/>
    <cellStyle name="Note 30 28" xfId="15460"/>
    <cellStyle name="Note 30 29" xfId="15895"/>
    <cellStyle name="Note 30 3" xfId="2207"/>
    <cellStyle name="Note 30 3 2" xfId="4929"/>
    <cellStyle name="Note 30 3 2 2" xfId="11264"/>
    <cellStyle name="Note 30 3 3" xfId="9346"/>
    <cellStyle name="Note 30 3 4" xfId="10269"/>
    <cellStyle name="Note 30 3 5" xfId="4000"/>
    <cellStyle name="Note 30 30" xfId="16072"/>
    <cellStyle name="Note 30 31" xfId="16234"/>
    <cellStyle name="Note 30 4" xfId="3351"/>
    <cellStyle name="Note 30 4 2" xfId="10765"/>
    <cellStyle name="Note 30 4 3" xfId="4499"/>
    <cellStyle name="Note 30 5" xfId="3485"/>
    <cellStyle name="Note 30 5 2" xfId="11261"/>
    <cellStyle name="Note 30 6" xfId="5426"/>
    <cellStyle name="Note 30 6 2" xfId="11897"/>
    <cellStyle name="Note 30 7" xfId="5263"/>
    <cellStyle name="Note 30 7 2" xfId="11734"/>
    <cellStyle name="Note 30 8" xfId="5664"/>
    <cellStyle name="Note 30 8 2" xfId="12135"/>
    <cellStyle name="Note 30 9" xfId="5962"/>
    <cellStyle name="Note 30 9 2" xfId="12433"/>
    <cellStyle name="Note 30_TRAFO" xfId="2208"/>
    <cellStyle name="Note 31" xfId="2209"/>
    <cellStyle name="Note 31 10" xfId="6313"/>
    <cellStyle name="Note 31 10 2" xfId="12784"/>
    <cellStyle name="Note 31 11" xfId="6369"/>
    <cellStyle name="Note 31 11 2" xfId="12840"/>
    <cellStyle name="Note 31 12" xfId="6853"/>
    <cellStyle name="Note 31 12 2" xfId="13324"/>
    <cellStyle name="Note 31 13" xfId="6693"/>
    <cellStyle name="Note 31 13 2" xfId="13164"/>
    <cellStyle name="Note 31 14" xfId="7088"/>
    <cellStyle name="Note 31 14 2" xfId="13559"/>
    <cellStyle name="Note 31 15" xfId="7381"/>
    <cellStyle name="Note 31 15 2" xfId="13852"/>
    <cellStyle name="Note 31 16" xfId="7778"/>
    <cellStyle name="Note 31 16 2" xfId="14249"/>
    <cellStyle name="Note 31 17" xfId="7957"/>
    <cellStyle name="Note 31 17 2" xfId="14428"/>
    <cellStyle name="Note 31 18" xfId="8134"/>
    <cellStyle name="Note 31 18 2" xfId="14605"/>
    <cellStyle name="Note 31 19" xfId="8296"/>
    <cellStyle name="Note 31 19 2" xfId="14767"/>
    <cellStyle name="Note 31 2" xfId="2210"/>
    <cellStyle name="Note 31 2 10" xfId="6854"/>
    <cellStyle name="Note 31 2 10 2" xfId="13325"/>
    <cellStyle name="Note 31 2 11" xfId="6694"/>
    <cellStyle name="Note 31 2 11 2" xfId="13165"/>
    <cellStyle name="Note 31 2 12" xfId="7089"/>
    <cellStyle name="Note 31 2 12 2" xfId="13560"/>
    <cellStyle name="Note 31 2 13" xfId="7380"/>
    <cellStyle name="Note 31 2 13 2" xfId="13851"/>
    <cellStyle name="Note 31 2 14" xfId="7779"/>
    <cellStyle name="Note 31 2 14 2" xfId="14250"/>
    <cellStyle name="Note 31 2 15" xfId="7958"/>
    <cellStyle name="Note 31 2 15 2" xfId="14429"/>
    <cellStyle name="Note 31 2 16" xfId="8135"/>
    <cellStyle name="Note 31 2 16 2" xfId="14606"/>
    <cellStyle name="Note 31 2 17" xfId="8297"/>
    <cellStyle name="Note 31 2 17 2" xfId="14768"/>
    <cellStyle name="Note 31 2 18" xfId="8931"/>
    <cellStyle name="Note 31 2 19" xfId="9348"/>
    <cellStyle name="Note 31 2 2" xfId="2211"/>
    <cellStyle name="Note 31 2 2 2" xfId="4930"/>
    <cellStyle name="Note 31 2 2 2 2" xfId="11267"/>
    <cellStyle name="Note 31 2 2 3" xfId="9349"/>
    <cellStyle name="Note 31 2 2 4" xfId="10270"/>
    <cellStyle name="Note 31 2 2 5" xfId="4001"/>
    <cellStyle name="Note 31 2 20" xfId="8587"/>
    <cellStyle name="Note 31 2 21" xfId="9694"/>
    <cellStyle name="Note 31 2 22" xfId="9877"/>
    <cellStyle name="Note 31 2 23" xfId="9244"/>
    <cellStyle name="Note 31 2 24" xfId="15020"/>
    <cellStyle name="Note 31 2 25" xfId="15640"/>
    <cellStyle name="Note 31 2 26" xfId="15190"/>
    <cellStyle name="Note 31 2 27" xfId="15898"/>
    <cellStyle name="Note 31 2 28" xfId="16075"/>
    <cellStyle name="Note 31 2 29" xfId="16237"/>
    <cellStyle name="Note 31 2 3" xfId="3488"/>
    <cellStyle name="Note 31 2 3 2" xfId="11266"/>
    <cellStyle name="Note 31 2 4" xfId="5429"/>
    <cellStyle name="Note 31 2 4 2" xfId="11900"/>
    <cellStyle name="Note 31 2 5" xfId="5266"/>
    <cellStyle name="Note 31 2 5 2" xfId="11737"/>
    <cellStyle name="Note 31 2 6" xfId="5667"/>
    <cellStyle name="Note 31 2 6 2" xfId="12138"/>
    <cellStyle name="Note 31 2 7" xfId="5959"/>
    <cellStyle name="Note 31 2 7 2" xfId="12430"/>
    <cellStyle name="Note 31 2 8" xfId="6314"/>
    <cellStyle name="Note 31 2 8 2" xfId="12785"/>
    <cellStyle name="Note 31 2 9" xfId="6158"/>
    <cellStyle name="Note 31 2 9 2" xfId="12629"/>
    <cellStyle name="Note 31 20" xfId="8930"/>
    <cellStyle name="Note 31 21" xfId="9347"/>
    <cellStyle name="Note 31 22" xfId="8588"/>
    <cellStyle name="Note 31 23" xfId="9693"/>
    <cellStyle name="Note 31 24" xfId="9876"/>
    <cellStyle name="Note 31 25" xfId="9671"/>
    <cellStyle name="Note 31 26" xfId="15019"/>
    <cellStyle name="Note 31 27" xfId="15639"/>
    <cellStyle name="Note 31 28" xfId="15462"/>
    <cellStyle name="Note 31 29" xfId="15897"/>
    <cellStyle name="Note 31 3" xfId="2212"/>
    <cellStyle name="Note 31 3 2" xfId="4931"/>
    <cellStyle name="Note 31 3 2 2" xfId="11268"/>
    <cellStyle name="Note 31 3 3" xfId="9350"/>
    <cellStyle name="Note 31 3 4" xfId="10271"/>
    <cellStyle name="Note 31 3 5" xfId="4002"/>
    <cellStyle name="Note 31 30" xfId="16074"/>
    <cellStyle name="Note 31 31" xfId="16236"/>
    <cellStyle name="Note 31 4" xfId="3352"/>
    <cellStyle name="Note 31 4 2" xfId="10766"/>
    <cellStyle name="Note 31 4 3" xfId="4500"/>
    <cellStyle name="Note 31 5" xfId="3487"/>
    <cellStyle name="Note 31 5 2" xfId="11265"/>
    <cellStyle name="Note 31 6" xfId="5428"/>
    <cellStyle name="Note 31 6 2" xfId="11899"/>
    <cellStyle name="Note 31 7" xfId="5265"/>
    <cellStyle name="Note 31 7 2" xfId="11736"/>
    <cellStyle name="Note 31 8" xfId="5666"/>
    <cellStyle name="Note 31 8 2" xfId="12137"/>
    <cellStyle name="Note 31 9" xfId="5960"/>
    <cellStyle name="Note 31 9 2" xfId="12431"/>
    <cellStyle name="Note 31_TRAFO" xfId="2213"/>
    <cellStyle name="Note 32" xfId="2214"/>
    <cellStyle name="Note 32 10" xfId="6315"/>
    <cellStyle name="Note 32 10 2" xfId="12786"/>
    <cellStyle name="Note 32 11" xfId="6159"/>
    <cellStyle name="Note 32 11 2" xfId="12630"/>
    <cellStyle name="Note 32 12" xfId="6855"/>
    <cellStyle name="Note 32 12 2" xfId="13326"/>
    <cellStyle name="Note 32 13" xfId="6695"/>
    <cellStyle name="Note 32 13 2" xfId="13166"/>
    <cellStyle name="Note 32 14" xfId="7090"/>
    <cellStyle name="Note 32 14 2" xfId="13561"/>
    <cellStyle name="Note 32 15" xfId="7379"/>
    <cellStyle name="Note 32 15 2" xfId="13850"/>
    <cellStyle name="Note 32 16" xfId="7780"/>
    <cellStyle name="Note 32 16 2" xfId="14251"/>
    <cellStyle name="Note 32 17" xfId="7959"/>
    <cellStyle name="Note 32 17 2" xfId="14430"/>
    <cellStyle name="Note 32 18" xfId="8136"/>
    <cellStyle name="Note 32 18 2" xfId="14607"/>
    <cellStyle name="Note 32 19" xfId="8298"/>
    <cellStyle name="Note 32 19 2" xfId="14769"/>
    <cellStyle name="Note 32 2" xfId="2215"/>
    <cellStyle name="Note 32 2 10" xfId="6856"/>
    <cellStyle name="Note 32 2 10 2" xfId="13327"/>
    <cellStyle name="Note 32 2 11" xfId="6696"/>
    <cellStyle name="Note 32 2 11 2" xfId="13167"/>
    <cellStyle name="Note 32 2 12" xfId="7091"/>
    <cellStyle name="Note 32 2 12 2" xfId="13562"/>
    <cellStyle name="Note 32 2 13" xfId="7378"/>
    <cellStyle name="Note 32 2 13 2" xfId="13849"/>
    <cellStyle name="Note 32 2 14" xfId="7781"/>
    <cellStyle name="Note 32 2 14 2" xfId="14252"/>
    <cellStyle name="Note 32 2 15" xfId="7960"/>
    <cellStyle name="Note 32 2 15 2" xfId="14431"/>
    <cellStyle name="Note 32 2 16" xfId="8137"/>
    <cellStyle name="Note 32 2 16 2" xfId="14608"/>
    <cellStyle name="Note 32 2 17" xfId="8299"/>
    <cellStyle name="Note 32 2 17 2" xfId="14770"/>
    <cellStyle name="Note 32 2 18" xfId="8933"/>
    <cellStyle name="Note 32 2 19" xfId="9352"/>
    <cellStyle name="Note 32 2 2" xfId="2216"/>
    <cellStyle name="Note 32 2 2 2" xfId="4932"/>
    <cellStyle name="Note 32 2 2 2 2" xfId="11271"/>
    <cellStyle name="Note 32 2 2 3" xfId="9353"/>
    <cellStyle name="Note 32 2 2 4" xfId="10272"/>
    <cellStyle name="Note 32 2 2 5" xfId="4003"/>
    <cellStyle name="Note 32 2 20" xfId="8585"/>
    <cellStyle name="Note 32 2 21" xfId="9696"/>
    <cellStyle name="Note 32 2 22" xfId="9879"/>
    <cellStyle name="Note 32 2 23" xfId="10003"/>
    <cellStyle name="Note 32 2 24" xfId="15022"/>
    <cellStyle name="Note 32 2 25" xfId="15642"/>
    <cellStyle name="Note 32 2 26" xfId="15464"/>
    <cellStyle name="Note 32 2 27" xfId="15900"/>
    <cellStyle name="Note 32 2 28" xfId="16077"/>
    <cellStyle name="Note 32 2 29" xfId="16239"/>
    <cellStyle name="Note 32 2 3" xfId="3490"/>
    <cellStyle name="Note 32 2 3 2" xfId="11270"/>
    <cellStyle name="Note 32 2 4" xfId="5431"/>
    <cellStyle name="Note 32 2 4 2" xfId="11902"/>
    <cellStyle name="Note 32 2 5" xfId="5268"/>
    <cellStyle name="Note 32 2 5 2" xfId="11739"/>
    <cellStyle name="Note 32 2 6" xfId="5669"/>
    <cellStyle name="Note 32 2 6 2" xfId="12140"/>
    <cellStyle name="Note 32 2 7" xfId="5957"/>
    <cellStyle name="Note 32 2 7 2" xfId="12428"/>
    <cellStyle name="Note 32 2 8" xfId="6316"/>
    <cellStyle name="Note 32 2 8 2" xfId="12787"/>
    <cellStyle name="Note 32 2 9" xfId="6160"/>
    <cellStyle name="Note 32 2 9 2" xfId="12631"/>
    <cellStyle name="Note 32 20" xfId="8932"/>
    <cellStyle name="Note 32 21" xfId="9351"/>
    <cellStyle name="Note 32 22" xfId="8586"/>
    <cellStyle name="Note 32 23" xfId="9695"/>
    <cellStyle name="Note 32 24" xfId="9878"/>
    <cellStyle name="Note 32 25" xfId="9245"/>
    <cellStyle name="Note 32 26" xfId="15021"/>
    <cellStyle name="Note 32 27" xfId="15641"/>
    <cellStyle name="Note 32 28" xfId="15463"/>
    <cellStyle name="Note 32 29" xfId="15899"/>
    <cellStyle name="Note 32 3" xfId="2217"/>
    <cellStyle name="Note 32 3 2" xfId="4933"/>
    <cellStyle name="Note 32 3 2 2" xfId="11272"/>
    <cellStyle name="Note 32 3 3" xfId="9354"/>
    <cellStyle name="Note 32 3 4" xfId="10273"/>
    <cellStyle name="Note 32 3 5" xfId="4004"/>
    <cellStyle name="Note 32 30" xfId="16076"/>
    <cellStyle name="Note 32 31" xfId="16238"/>
    <cellStyle name="Note 32 4" xfId="3353"/>
    <cellStyle name="Note 32 4 2" xfId="10767"/>
    <cellStyle name="Note 32 4 3" xfId="4501"/>
    <cellStyle name="Note 32 5" xfId="3489"/>
    <cellStyle name="Note 32 5 2" xfId="11269"/>
    <cellStyle name="Note 32 6" xfId="5430"/>
    <cellStyle name="Note 32 6 2" xfId="11901"/>
    <cellStyle name="Note 32 7" xfId="5267"/>
    <cellStyle name="Note 32 7 2" xfId="11738"/>
    <cellStyle name="Note 32 8" xfId="5668"/>
    <cellStyle name="Note 32 8 2" xfId="12139"/>
    <cellStyle name="Note 32 9" xfId="5958"/>
    <cellStyle name="Note 32 9 2" xfId="12429"/>
    <cellStyle name="Note 32_TRAFO" xfId="2218"/>
    <cellStyle name="Note 33" xfId="2219"/>
    <cellStyle name="Note 33 10" xfId="6376"/>
    <cellStyle name="Note 33 10 2" xfId="12847"/>
    <cellStyle name="Note 33 11" xfId="6161"/>
    <cellStyle name="Note 33 11 2" xfId="12632"/>
    <cellStyle name="Note 33 12" xfId="6857"/>
    <cellStyle name="Note 33 12 2" xfId="13328"/>
    <cellStyle name="Note 33 13" xfId="6697"/>
    <cellStyle name="Note 33 13 2" xfId="13168"/>
    <cellStyle name="Note 33 14" xfId="7092"/>
    <cellStyle name="Note 33 14 2" xfId="13563"/>
    <cellStyle name="Note 33 15" xfId="7377"/>
    <cellStyle name="Note 33 15 2" xfId="13848"/>
    <cellStyle name="Note 33 16" xfId="7782"/>
    <cellStyle name="Note 33 16 2" xfId="14253"/>
    <cellStyle name="Note 33 17" xfId="7961"/>
    <cellStyle name="Note 33 17 2" xfId="14432"/>
    <cellStyle name="Note 33 18" xfId="8138"/>
    <cellStyle name="Note 33 18 2" xfId="14609"/>
    <cellStyle name="Note 33 19" xfId="8300"/>
    <cellStyle name="Note 33 19 2" xfId="14771"/>
    <cellStyle name="Note 33 2" xfId="2220"/>
    <cellStyle name="Note 33 2 10" xfId="6858"/>
    <cellStyle name="Note 33 2 10 2" xfId="13329"/>
    <cellStyle name="Note 33 2 11" xfId="6698"/>
    <cellStyle name="Note 33 2 11 2" xfId="13169"/>
    <cellStyle name="Note 33 2 12" xfId="7093"/>
    <cellStyle name="Note 33 2 12 2" xfId="13564"/>
    <cellStyle name="Note 33 2 13" xfId="7376"/>
    <cellStyle name="Note 33 2 13 2" xfId="13847"/>
    <cellStyle name="Note 33 2 14" xfId="7783"/>
    <cellStyle name="Note 33 2 14 2" xfId="14254"/>
    <cellStyle name="Note 33 2 15" xfId="7962"/>
    <cellStyle name="Note 33 2 15 2" xfId="14433"/>
    <cellStyle name="Note 33 2 16" xfId="8139"/>
    <cellStyle name="Note 33 2 16 2" xfId="14610"/>
    <cellStyle name="Note 33 2 17" xfId="8301"/>
    <cellStyle name="Note 33 2 17 2" xfId="14772"/>
    <cellStyle name="Note 33 2 18" xfId="8935"/>
    <cellStyle name="Note 33 2 19" xfId="9356"/>
    <cellStyle name="Note 33 2 2" xfId="2221"/>
    <cellStyle name="Note 33 2 2 2" xfId="4934"/>
    <cellStyle name="Note 33 2 2 2 2" xfId="11275"/>
    <cellStyle name="Note 33 2 2 3" xfId="9357"/>
    <cellStyle name="Note 33 2 2 4" xfId="10274"/>
    <cellStyle name="Note 33 2 2 5" xfId="4005"/>
    <cellStyle name="Note 33 2 20" xfId="8583"/>
    <cellStyle name="Note 33 2 21" xfId="9698"/>
    <cellStyle name="Note 33 2 22" xfId="9881"/>
    <cellStyle name="Note 33 2 23" xfId="9247"/>
    <cellStyle name="Note 33 2 24" xfId="15024"/>
    <cellStyle name="Note 33 2 25" xfId="15643"/>
    <cellStyle name="Note 33 2 26" xfId="15466"/>
    <cellStyle name="Note 33 2 27" xfId="15902"/>
    <cellStyle name="Note 33 2 28" xfId="16079"/>
    <cellStyle name="Note 33 2 29" xfId="16241"/>
    <cellStyle name="Note 33 2 3" xfId="3492"/>
    <cellStyle name="Note 33 2 3 2" xfId="11274"/>
    <cellStyle name="Note 33 2 4" xfId="5433"/>
    <cellStyle name="Note 33 2 4 2" xfId="11904"/>
    <cellStyle name="Note 33 2 5" xfId="5270"/>
    <cellStyle name="Note 33 2 5 2" xfId="11741"/>
    <cellStyle name="Note 33 2 6" xfId="5671"/>
    <cellStyle name="Note 33 2 6 2" xfId="12142"/>
    <cellStyle name="Note 33 2 7" xfId="5955"/>
    <cellStyle name="Note 33 2 7 2" xfId="12426"/>
    <cellStyle name="Note 33 2 8" xfId="6317"/>
    <cellStyle name="Note 33 2 8 2" xfId="12788"/>
    <cellStyle name="Note 33 2 9" xfId="6162"/>
    <cellStyle name="Note 33 2 9 2" xfId="12633"/>
    <cellStyle name="Note 33 20" xfId="8934"/>
    <cellStyle name="Note 33 21" xfId="9355"/>
    <cellStyle name="Note 33 22" xfId="8584"/>
    <cellStyle name="Note 33 23" xfId="9697"/>
    <cellStyle name="Note 33 24" xfId="9880"/>
    <cellStyle name="Note 33 25" xfId="9246"/>
    <cellStyle name="Note 33 26" xfId="15023"/>
    <cellStyle name="Note 33 27" xfId="15188"/>
    <cellStyle name="Note 33 28" xfId="15465"/>
    <cellStyle name="Note 33 29" xfId="15901"/>
    <cellStyle name="Note 33 3" xfId="2222"/>
    <cellStyle name="Note 33 3 2" xfId="4935"/>
    <cellStyle name="Note 33 3 2 2" xfId="11276"/>
    <cellStyle name="Note 33 3 3" xfId="9358"/>
    <cellStyle name="Note 33 3 4" xfId="10275"/>
    <cellStyle name="Note 33 3 5" xfId="4006"/>
    <cellStyle name="Note 33 30" xfId="16078"/>
    <cellStyle name="Note 33 31" xfId="16240"/>
    <cellStyle name="Note 33 4" xfId="3354"/>
    <cellStyle name="Note 33 4 2" xfId="10768"/>
    <cellStyle name="Note 33 4 3" xfId="4502"/>
    <cellStyle name="Note 33 5" xfId="3491"/>
    <cellStyle name="Note 33 5 2" xfId="11273"/>
    <cellStyle name="Note 33 6" xfId="5432"/>
    <cellStyle name="Note 33 6 2" xfId="11903"/>
    <cellStyle name="Note 33 7" xfId="5269"/>
    <cellStyle name="Note 33 7 2" xfId="11740"/>
    <cellStyle name="Note 33 8" xfId="5670"/>
    <cellStyle name="Note 33 8 2" xfId="12141"/>
    <cellStyle name="Note 33 9" xfId="5956"/>
    <cellStyle name="Note 33 9 2" xfId="12427"/>
    <cellStyle name="Note 33_TRAFO" xfId="2223"/>
    <cellStyle name="Note 34" xfId="2224"/>
    <cellStyle name="Note 34 10" xfId="6318"/>
    <cellStyle name="Note 34 10 2" xfId="12789"/>
    <cellStyle name="Note 34 11" xfId="6163"/>
    <cellStyle name="Note 34 11 2" xfId="12634"/>
    <cellStyle name="Note 34 12" xfId="6859"/>
    <cellStyle name="Note 34 12 2" xfId="13330"/>
    <cellStyle name="Note 34 13" xfId="6699"/>
    <cellStyle name="Note 34 13 2" xfId="13170"/>
    <cellStyle name="Note 34 14" xfId="7094"/>
    <cellStyle name="Note 34 14 2" xfId="13565"/>
    <cellStyle name="Note 34 15" xfId="7375"/>
    <cellStyle name="Note 34 15 2" xfId="13846"/>
    <cellStyle name="Note 34 16" xfId="7784"/>
    <cellStyle name="Note 34 16 2" xfId="14255"/>
    <cellStyle name="Note 34 17" xfId="7963"/>
    <cellStyle name="Note 34 17 2" xfId="14434"/>
    <cellStyle name="Note 34 18" xfId="8140"/>
    <cellStyle name="Note 34 18 2" xfId="14611"/>
    <cellStyle name="Note 34 19" xfId="8302"/>
    <cellStyle name="Note 34 19 2" xfId="14773"/>
    <cellStyle name="Note 34 2" xfId="2225"/>
    <cellStyle name="Note 34 2 10" xfId="6860"/>
    <cellStyle name="Note 34 2 10 2" xfId="13331"/>
    <cellStyle name="Note 34 2 11" xfId="6700"/>
    <cellStyle name="Note 34 2 11 2" xfId="13171"/>
    <cellStyle name="Note 34 2 12" xfId="7095"/>
    <cellStyle name="Note 34 2 12 2" xfId="13566"/>
    <cellStyle name="Note 34 2 13" xfId="7374"/>
    <cellStyle name="Note 34 2 13 2" xfId="13845"/>
    <cellStyle name="Note 34 2 14" xfId="7785"/>
    <cellStyle name="Note 34 2 14 2" xfId="14256"/>
    <cellStyle name="Note 34 2 15" xfId="7964"/>
    <cellStyle name="Note 34 2 15 2" xfId="14435"/>
    <cellStyle name="Note 34 2 16" xfId="8141"/>
    <cellStyle name="Note 34 2 16 2" xfId="14612"/>
    <cellStyle name="Note 34 2 17" xfId="8303"/>
    <cellStyle name="Note 34 2 17 2" xfId="14774"/>
    <cellStyle name="Note 34 2 18" xfId="8937"/>
    <cellStyle name="Note 34 2 19" xfId="9360"/>
    <cellStyle name="Note 34 2 2" xfId="2226"/>
    <cellStyle name="Note 34 2 2 2" xfId="4936"/>
    <cellStyle name="Note 34 2 2 2 2" xfId="11279"/>
    <cellStyle name="Note 34 2 2 3" xfId="9361"/>
    <cellStyle name="Note 34 2 2 4" xfId="10276"/>
    <cellStyle name="Note 34 2 2 5" xfId="4007"/>
    <cellStyle name="Note 34 2 20" xfId="8582"/>
    <cellStyle name="Note 34 2 21" xfId="9700"/>
    <cellStyle name="Note 34 2 22" xfId="9883"/>
    <cellStyle name="Note 34 2 23" xfId="9249"/>
    <cellStyle name="Note 34 2 24" xfId="15026"/>
    <cellStyle name="Note 34 2 25" xfId="15645"/>
    <cellStyle name="Note 34 2 26" xfId="15468"/>
    <cellStyle name="Note 34 2 27" xfId="15904"/>
    <cellStyle name="Note 34 2 28" xfId="16081"/>
    <cellStyle name="Note 34 2 29" xfId="16243"/>
    <cellStyle name="Note 34 2 3" xfId="3494"/>
    <cellStyle name="Note 34 2 3 2" xfId="11278"/>
    <cellStyle name="Note 34 2 4" xfId="5435"/>
    <cellStyle name="Note 34 2 4 2" xfId="11906"/>
    <cellStyle name="Note 34 2 5" xfId="5272"/>
    <cellStyle name="Note 34 2 5 2" xfId="11743"/>
    <cellStyle name="Note 34 2 6" xfId="5673"/>
    <cellStyle name="Note 34 2 6 2" xfId="12144"/>
    <cellStyle name="Note 34 2 7" xfId="5953"/>
    <cellStyle name="Note 34 2 7 2" xfId="12424"/>
    <cellStyle name="Note 34 2 8" xfId="6319"/>
    <cellStyle name="Note 34 2 8 2" xfId="12790"/>
    <cellStyle name="Note 34 2 9" xfId="6164"/>
    <cellStyle name="Note 34 2 9 2" xfId="12635"/>
    <cellStyle name="Note 34 20" xfId="8936"/>
    <cellStyle name="Note 34 21" xfId="9359"/>
    <cellStyle name="Note 34 22" xfId="8447"/>
    <cellStyle name="Note 34 23" xfId="9699"/>
    <cellStyle name="Note 34 24" xfId="9882"/>
    <cellStyle name="Note 34 25" xfId="9248"/>
    <cellStyle name="Note 34 26" xfId="15025"/>
    <cellStyle name="Note 34 27" xfId="15644"/>
    <cellStyle name="Note 34 28" xfId="15467"/>
    <cellStyle name="Note 34 29" xfId="15903"/>
    <cellStyle name="Note 34 3" xfId="2227"/>
    <cellStyle name="Note 34 3 2" xfId="4937"/>
    <cellStyle name="Note 34 3 2 2" xfId="11280"/>
    <cellStyle name="Note 34 3 3" xfId="9362"/>
    <cellStyle name="Note 34 3 4" xfId="10277"/>
    <cellStyle name="Note 34 3 5" xfId="4008"/>
    <cellStyle name="Note 34 30" xfId="16080"/>
    <cellStyle name="Note 34 31" xfId="16242"/>
    <cellStyle name="Note 34 4" xfId="3355"/>
    <cellStyle name="Note 34 4 2" xfId="10769"/>
    <cellStyle name="Note 34 4 3" xfId="4503"/>
    <cellStyle name="Note 34 5" xfId="3493"/>
    <cellStyle name="Note 34 5 2" xfId="11277"/>
    <cellStyle name="Note 34 6" xfId="5434"/>
    <cellStyle name="Note 34 6 2" xfId="11905"/>
    <cellStyle name="Note 34 7" xfId="5271"/>
    <cellStyle name="Note 34 7 2" xfId="11742"/>
    <cellStyle name="Note 34 8" xfId="5672"/>
    <cellStyle name="Note 34 8 2" xfId="12143"/>
    <cellStyle name="Note 34 9" xfId="5954"/>
    <cellStyle name="Note 34 9 2" xfId="12425"/>
    <cellStyle name="Note 34_TRAFO" xfId="2228"/>
    <cellStyle name="Note 35" xfId="2229"/>
    <cellStyle name="Note 35 10" xfId="6320"/>
    <cellStyle name="Note 35 10 2" xfId="12791"/>
    <cellStyle name="Note 35 11" xfId="6165"/>
    <cellStyle name="Note 35 11 2" xfId="12636"/>
    <cellStyle name="Note 35 12" xfId="6862"/>
    <cellStyle name="Note 35 12 2" xfId="13333"/>
    <cellStyle name="Note 35 13" xfId="6701"/>
    <cellStyle name="Note 35 13 2" xfId="13172"/>
    <cellStyle name="Note 35 14" xfId="7096"/>
    <cellStyle name="Note 35 14 2" xfId="13567"/>
    <cellStyle name="Note 35 15" xfId="7373"/>
    <cellStyle name="Note 35 15 2" xfId="13844"/>
    <cellStyle name="Note 35 16" xfId="7786"/>
    <cellStyle name="Note 35 16 2" xfId="14257"/>
    <cellStyle name="Note 35 17" xfId="7965"/>
    <cellStyle name="Note 35 17 2" xfId="14436"/>
    <cellStyle name="Note 35 18" xfId="8142"/>
    <cellStyle name="Note 35 18 2" xfId="14613"/>
    <cellStyle name="Note 35 19" xfId="8304"/>
    <cellStyle name="Note 35 19 2" xfId="14775"/>
    <cellStyle name="Note 35 2" xfId="2230"/>
    <cellStyle name="Note 35 2 10" xfId="6863"/>
    <cellStyle name="Note 35 2 10 2" xfId="13334"/>
    <cellStyle name="Note 35 2 11" xfId="6702"/>
    <cellStyle name="Note 35 2 11 2" xfId="13173"/>
    <cellStyle name="Note 35 2 12" xfId="7097"/>
    <cellStyle name="Note 35 2 12 2" xfId="13568"/>
    <cellStyle name="Note 35 2 13" xfId="7372"/>
    <cellStyle name="Note 35 2 13 2" xfId="13843"/>
    <cellStyle name="Note 35 2 14" xfId="7787"/>
    <cellStyle name="Note 35 2 14 2" xfId="14258"/>
    <cellStyle name="Note 35 2 15" xfId="7966"/>
    <cellStyle name="Note 35 2 15 2" xfId="14437"/>
    <cellStyle name="Note 35 2 16" xfId="8143"/>
    <cellStyle name="Note 35 2 16 2" xfId="14614"/>
    <cellStyle name="Note 35 2 17" xfId="8305"/>
    <cellStyle name="Note 35 2 17 2" xfId="14776"/>
    <cellStyle name="Note 35 2 18" xfId="8940"/>
    <cellStyle name="Note 35 2 19" xfId="9364"/>
    <cellStyle name="Note 35 2 2" xfId="2231"/>
    <cellStyle name="Note 35 2 2 2" xfId="4938"/>
    <cellStyle name="Note 35 2 2 2 2" xfId="11283"/>
    <cellStyle name="Note 35 2 2 3" xfId="9365"/>
    <cellStyle name="Note 35 2 2 4" xfId="10278"/>
    <cellStyle name="Note 35 2 2 5" xfId="4009"/>
    <cellStyle name="Note 35 2 20" xfId="8580"/>
    <cellStyle name="Note 35 2 21" xfId="9702"/>
    <cellStyle name="Note 35 2 22" xfId="9885"/>
    <cellStyle name="Note 35 2 23" xfId="9818"/>
    <cellStyle name="Note 35 2 24" xfId="15028"/>
    <cellStyle name="Note 35 2 25" xfId="15647"/>
    <cellStyle name="Note 35 2 26" xfId="15191"/>
    <cellStyle name="Note 35 2 27" xfId="15906"/>
    <cellStyle name="Note 35 2 28" xfId="16083"/>
    <cellStyle name="Note 35 2 29" xfId="16245"/>
    <cellStyle name="Note 35 2 3" xfId="3496"/>
    <cellStyle name="Note 35 2 3 2" xfId="11282"/>
    <cellStyle name="Note 35 2 4" xfId="5438"/>
    <cellStyle name="Note 35 2 4 2" xfId="11909"/>
    <cellStyle name="Note 35 2 5" xfId="5274"/>
    <cellStyle name="Note 35 2 5 2" xfId="11745"/>
    <cellStyle name="Note 35 2 6" xfId="5675"/>
    <cellStyle name="Note 35 2 6 2" xfId="12146"/>
    <cellStyle name="Note 35 2 7" xfId="5951"/>
    <cellStyle name="Note 35 2 7 2" xfId="12422"/>
    <cellStyle name="Note 35 2 8" xfId="6321"/>
    <cellStyle name="Note 35 2 8 2" xfId="12792"/>
    <cellStyle name="Note 35 2 9" xfId="6166"/>
    <cellStyle name="Note 35 2 9 2" xfId="12637"/>
    <cellStyle name="Note 35 20" xfId="8939"/>
    <cellStyle name="Note 35 21" xfId="9363"/>
    <cellStyle name="Note 35 22" xfId="8581"/>
    <cellStyle name="Note 35 23" xfId="9701"/>
    <cellStyle name="Note 35 24" xfId="9884"/>
    <cellStyle name="Note 35 25" xfId="9861"/>
    <cellStyle name="Note 35 26" xfId="15027"/>
    <cellStyle name="Note 35 27" xfId="15646"/>
    <cellStyle name="Note 35 28" xfId="15790"/>
    <cellStyle name="Note 35 29" xfId="15905"/>
    <cellStyle name="Note 35 3" xfId="2232"/>
    <cellStyle name="Note 35 3 2" xfId="4939"/>
    <cellStyle name="Note 35 3 2 2" xfId="11284"/>
    <cellStyle name="Note 35 3 3" xfId="9366"/>
    <cellStyle name="Note 35 3 4" xfId="10279"/>
    <cellStyle name="Note 35 3 5" xfId="4010"/>
    <cellStyle name="Note 35 30" xfId="16082"/>
    <cellStyle name="Note 35 31" xfId="16244"/>
    <cellStyle name="Note 35 4" xfId="3356"/>
    <cellStyle name="Note 35 4 2" xfId="10770"/>
    <cellStyle name="Note 35 4 3" xfId="4504"/>
    <cellStyle name="Note 35 5" xfId="3495"/>
    <cellStyle name="Note 35 5 2" xfId="11281"/>
    <cellStyle name="Note 35 6" xfId="5437"/>
    <cellStyle name="Note 35 6 2" xfId="11908"/>
    <cellStyle name="Note 35 7" xfId="5273"/>
    <cellStyle name="Note 35 7 2" xfId="11744"/>
    <cellStyle name="Note 35 8" xfId="5674"/>
    <cellStyle name="Note 35 8 2" xfId="12145"/>
    <cellStyle name="Note 35 9" xfId="5952"/>
    <cellStyle name="Note 35 9 2" xfId="12423"/>
    <cellStyle name="Note 35_TRAFO" xfId="2233"/>
    <cellStyle name="Note 36" xfId="2234"/>
    <cellStyle name="Note 36 10" xfId="6322"/>
    <cellStyle name="Note 36 10 2" xfId="12793"/>
    <cellStyle name="Note 36 11" xfId="6389"/>
    <cellStyle name="Note 36 11 2" xfId="12860"/>
    <cellStyle name="Note 36 12" xfId="6864"/>
    <cellStyle name="Note 36 12 2" xfId="13335"/>
    <cellStyle name="Note 36 13" xfId="7031"/>
    <cellStyle name="Note 36 13 2" xfId="13502"/>
    <cellStyle name="Note 36 14" xfId="7098"/>
    <cellStyle name="Note 36 14 2" xfId="13569"/>
    <cellStyle name="Note 36 15" xfId="7371"/>
    <cellStyle name="Note 36 15 2" xfId="13842"/>
    <cellStyle name="Note 36 16" xfId="7788"/>
    <cellStyle name="Note 36 16 2" xfId="14259"/>
    <cellStyle name="Note 36 17" xfId="7967"/>
    <cellStyle name="Note 36 17 2" xfId="14438"/>
    <cellStyle name="Note 36 18" xfId="8144"/>
    <cellStyle name="Note 36 18 2" xfId="14615"/>
    <cellStyle name="Note 36 19" xfId="8306"/>
    <cellStyle name="Note 36 19 2" xfId="14777"/>
    <cellStyle name="Note 36 2" xfId="2235"/>
    <cellStyle name="Note 36 2 10" xfId="6865"/>
    <cellStyle name="Note 36 2 10 2" xfId="13336"/>
    <cellStyle name="Note 36 2 11" xfId="7022"/>
    <cellStyle name="Note 36 2 11 2" xfId="13493"/>
    <cellStyle name="Note 36 2 12" xfId="7099"/>
    <cellStyle name="Note 36 2 12 2" xfId="13570"/>
    <cellStyle name="Note 36 2 13" xfId="7241"/>
    <cellStyle name="Note 36 2 13 2" xfId="13712"/>
    <cellStyle name="Note 36 2 14" xfId="7789"/>
    <cellStyle name="Note 36 2 14 2" xfId="14260"/>
    <cellStyle name="Note 36 2 15" xfId="7968"/>
    <cellStyle name="Note 36 2 15 2" xfId="14439"/>
    <cellStyle name="Note 36 2 16" xfId="8145"/>
    <cellStyle name="Note 36 2 16 2" xfId="14616"/>
    <cellStyle name="Note 36 2 17" xfId="8307"/>
    <cellStyle name="Note 36 2 17 2" xfId="14778"/>
    <cellStyle name="Note 36 2 18" xfId="8942"/>
    <cellStyle name="Note 36 2 19" xfId="9368"/>
    <cellStyle name="Note 36 2 2" xfId="2236"/>
    <cellStyle name="Note 36 2 2 2" xfId="4940"/>
    <cellStyle name="Note 36 2 2 2 2" xfId="11287"/>
    <cellStyle name="Note 36 2 2 3" xfId="9369"/>
    <cellStyle name="Note 36 2 2 4" xfId="10280"/>
    <cellStyle name="Note 36 2 2 5" xfId="4011"/>
    <cellStyle name="Note 36 2 20" xfId="8578"/>
    <cellStyle name="Note 36 2 21" xfId="9704"/>
    <cellStyle name="Note 36 2 22" xfId="9887"/>
    <cellStyle name="Note 36 2 23" xfId="9859"/>
    <cellStyle name="Note 36 2 24" xfId="15030"/>
    <cellStyle name="Note 36 2 25" xfId="15649"/>
    <cellStyle name="Note 36 2 26" xfId="15210"/>
    <cellStyle name="Note 36 2 27" xfId="15908"/>
    <cellStyle name="Note 36 2 28" xfId="16085"/>
    <cellStyle name="Note 36 2 29" xfId="16247"/>
    <cellStyle name="Note 36 2 3" xfId="3498"/>
    <cellStyle name="Note 36 2 3 2" xfId="11286"/>
    <cellStyle name="Note 36 2 4" xfId="5440"/>
    <cellStyle name="Note 36 2 4 2" xfId="11911"/>
    <cellStyle name="Note 36 2 5" xfId="5599"/>
    <cellStyle name="Note 36 2 5 2" xfId="12070"/>
    <cellStyle name="Note 36 2 6" xfId="5677"/>
    <cellStyle name="Note 36 2 6 2" xfId="12148"/>
    <cellStyle name="Note 36 2 7" xfId="5949"/>
    <cellStyle name="Note 36 2 7 2" xfId="12420"/>
    <cellStyle name="Note 36 2 8" xfId="6323"/>
    <cellStyle name="Note 36 2 8 2" xfId="12794"/>
    <cellStyle name="Note 36 2 9" xfId="6007"/>
    <cellStyle name="Note 36 2 9 2" xfId="12478"/>
    <cellStyle name="Note 36 20" xfId="8941"/>
    <cellStyle name="Note 36 21" xfId="9367"/>
    <cellStyle name="Note 36 22" xfId="8579"/>
    <cellStyle name="Note 36 23" xfId="9703"/>
    <cellStyle name="Note 36 24" xfId="9886"/>
    <cellStyle name="Note 36 25" xfId="9819"/>
    <cellStyle name="Note 36 26" xfId="15029"/>
    <cellStyle name="Note 36 27" xfId="15648"/>
    <cellStyle name="Note 36 28" xfId="15201"/>
    <cellStyle name="Note 36 29" xfId="15907"/>
    <cellStyle name="Note 36 3" xfId="2237"/>
    <cellStyle name="Note 36 3 2" xfId="4941"/>
    <cellStyle name="Note 36 3 2 2" xfId="11288"/>
    <cellStyle name="Note 36 3 3" xfId="9370"/>
    <cellStyle name="Note 36 3 4" xfId="10281"/>
    <cellStyle name="Note 36 3 5" xfId="4012"/>
    <cellStyle name="Note 36 30" xfId="16084"/>
    <cellStyle name="Note 36 31" xfId="16246"/>
    <cellStyle name="Note 36 4" xfId="3357"/>
    <cellStyle name="Note 36 4 2" xfId="10771"/>
    <cellStyle name="Note 36 4 3" xfId="4505"/>
    <cellStyle name="Note 36 5" xfId="3497"/>
    <cellStyle name="Note 36 5 2" xfId="11285"/>
    <cellStyle name="Note 36 6" xfId="5439"/>
    <cellStyle name="Note 36 6 2" xfId="11910"/>
    <cellStyle name="Note 36 7" xfId="5608"/>
    <cellStyle name="Note 36 7 2" xfId="12079"/>
    <cellStyle name="Note 36 8" xfId="5676"/>
    <cellStyle name="Note 36 8 2" xfId="12147"/>
    <cellStyle name="Note 36 9" xfId="5950"/>
    <cellStyle name="Note 36 9 2" xfId="12421"/>
    <cellStyle name="Note 36_TRAFO" xfId="2238"/>
    <cellStyle name="Note 37" xfId="2239"/>
    <cellStyle name="Note 37 10" xfId="5827"/>
    <cellStyle name="Note 37 10 2" xfId="12298"/>
    <cellStyle name="Note 37 11" xfId="6167"/>
    <cellStyle name="Note 37 11 2" xfId="12638"/>
    <cellStyle name="Note 37 12" xfId="6866"/>
    <cellStyle name="Note 37 12 2" xfId="13337"/>
    <cellStyle name="Note 37 13" xfId="6703"/>
    <cellStyle name="Note 37 13 2" xfId="13174"/>
    <cellStyle name="Note 37 14" xfId="7100"/>
    <cellStyle name="Note 37 14 2" xfId="13571"/>
    <cellStyle name="Note 37 15" xfId="7370"/>
    <cellStyle name="Note 37 15 2" xfId="13841"/>
    <cellStyle name="Note 37 16" xfId="7790"/>
    <cellStyle name="Note 37 16 2" xfId="14261"/>
    <cellStyle name="Note 37 17" xfId="7969"/>
    <cellStyle name="Note 37 17 2" xfId="14440"/>
    <cellStyle name="Note 37 18" xfId="8146"/>
    <cellStyle name="Note 37 18 2" xfId="14617"/>
    <cellStyle name="Note 37 19" xfId="8308"/>
    <cellStyle name="Note 37 19 2" xfId="14779"/>
    <cellStyle name="Note 37 2" xfId="2240"/>
    <cellStyle name="Note 37 2 10" xfId="6867"/>
    <cellStyle name="Note 37 2 10 2" xfId="13338"/>
    <cellStyle name="Note 37 2 11" xfId="7030"/>
    <cellStyle name="Note 37 2 11 2" xfId="13501"/>
    <cellStyle name="Note 37 2 12" xfId="7101"/>
    <cellStyle name="Note 37 2 12 2" xfId="13572"/>
    <cellStyle name="Note 37 2 13" xfId="7369"/>
    <cellStyle name="Note 37 2 13 2" xfId="13840"/>
    <cellStyle name="Note 37 2 14" xfId="7791"/>
    <cellStyle name="Note 37 2 14 2" xfId="14262"/>
    <cellStyle name="Note 37 2 15" xfId="7970"/>
    <cellStyle name="Note 37 2 15 2" xfId="14441"/>
    <cellStyle name="Note 37 2 16" xfId="8147"/>
    <cellStyle name="Note 37 2 16 2" xfId="14618"/>
    <cellStyle name="Note 37 2 17" xfId="8309"/>
    <cellStyle name="Note 37 2 17 2" xfId="14780"/>
    <cellStyle name="Note 37 2 18" xfId="8944"/>
    <cellStyle name="Note 37 2 19" xfId="9372"/>
    <cellStyle name="Note 37 2 2" xfId="2241"/>
    <cellStyle name="Note 37 2 2 2" xfId="4942"/>
    <cellStyle name="Note 37 2 2 2 2" xfId="11291"/>
    <cellStyle name="Note 37 2 2 3" xfId="9373"/>
    <cellStyle name="Note 37 2 2 4" xfId="10282"/>
    <cellStyle name="Note 37 2 2 5" xfId="4013"/>
    <cellStyle name="Note 37 2 20" xfId="8576"/>
    <cellStyle name="Note 37 2 21" xfId="9706"/>
    <cellStyle name="Note 37 2 22" xfId="9889"/>
    <cellStyle name="Note 37 2 23" xfId="9821"/>
    <cellStyle name="Note 37 2 24" xfId="15032"/>
    <cellStyle name="Note 37 2 25" xfId="15651"/>
    <cellStyle name="Note 37 2 26" xfId="15202"/>
    <cellStyle name="Note 37 2 27" xfId="15910"/>
    <cellStyle name="Note 37 2 28" xfId="16087"/>
    <cellStyle name="Note 37 2 29" xfId="16249"/>
    <cellStyle name="Note 37 2 3" xfId="3500"/>
    <cellStyle name="Note 37 2 3 2" xfId="11290"/>
    <cellStyle name="Note 37 2 4" xfId="5442"/>
    <cellStyle name="Note 37 2 4 2" xfId="11913"/>
    <cellStyle name="Note 37 2 5" xfId="5607"/>
    <cellStyle name="Note 37 2 5 2" xfId="12078"/>
    <cellStyle name="Note 37 2 6" xfId="5679"/>
    <cellStyle name="Note 37 2 6 2" xfId="12150"/>
    <cellStyle name="Note 37 2 7" xfId="5947"/>
    <cellStyle name="Note 37 2 7 2" xfId="12418"/>
    <cellStyle name="Note 37 2 8" xfId="6324"/>
    <cellStyle name="Note 37 2 8 2" xfId="12795"/>
    <cellStyle name="Note 37 2 9" xfId="6388"/>
    <cellStyle name="Note 37 2 9 2" xfId="12859"/>
    <cellStyle name="Note 37 20" xfId="8943"/>
    <cellStyle name="Note 37 21" xfId="9371"/>
    <cellStyle name="Note 37 22" xfId="8577"/>
    <cellStyle name="Note 37 23" xfId="9705"/>
    <cellStyle name="Note 37 24" xfId="9888"/>
    <cellStyle name="Note 37 25" xfId="9820"/>
    <cellStyle name="Note 37 26" xfId="15031"/>
    <cellStyle name="Note 37 27" xfId="15650"/>
    <cellStyle name="Note 37 28" xfId="15469"/>
    <cellStyle name="Note 37 29" xfId="15909"/>
    <cellStyle name="Note 37 3" xfId="2242"/>
    <cellStyle name="Note 37 3 2" xfId="4943"/>
    <cellStyle name="Note 37 3 2 2" xfId="11292"/>
    <cellStyle name="Note 37 3 3" xfId="9374"/>
    <cellStyle name="Note 37 3 4" xfId="10283"/>
    <cellStyle name="Note 37 3 5" xfId="4014"/>
    <cellStyle name="Note 37 30" xfId="16086"/>
    <cellStyle name="Note 37 31" xfId="16248"/>
    <cellStyle name="Note 37 4" xfId="3358"/>
    <cellStyle name="Note 37 4 2" xfId="10772"/>
    <cellStyle name="Note 37 4 3" xfId="4506"/>
    <cellStyle name="Note 37 5" xfId="3499"/>
    <cellStyle name="Note 37 5 2" xfId="11289"/>
    <cellStyle name="Note 37 6" xfId="5441"/>
    <cellStyle name="Note 37 6 2" xfId="11912"/>
    <cellStyle name="Note 37 7" xfId="5275"/>
    <cellStyle name="Note 37 7 2" xfId="11746"/>
    <cellStyle name="Note 37 8" xfId="5678"/>
    <cellStyle name="Note 37 8 2" xfId="12149"/>
    <cellStyle name="Note 37 9" xfId="5948"/>
    <cellStyle name="Note 37 9 2" xfId="12419"/>
    <cellStyle name="Note 37_TRAFO" xfId="2243"/>
    <cellStyle name="Note 38" xfId="2244"/>
    <cellStyle name="Note 38 10" xfId="6325"/>
    <cellStyle name="Note 38 10 2" xfId="12796"/>
    <cellStyle name="Note 38 11" xfId="6168"/>
    <cellStyle name="Note 38 11 2" xfId="12639"/>
    <cellStyle name="Note 38 12" xfId="6868"/>
    <cellStyle name="Note 38 12 2" xfId="13339"/>
    <cellStyle name="Note 38 13" xfId="6704"/>
    <cellStyle name="Note 38 13 2" xfId="13175"/>
    <cellStyle name="Note 38 14" xfId="7102"/>
    <cellStyle name="Note 38 14 2" xfId="13573"/>
    <cellStyle name="Note 38 15" xfId="7368"/>
    <cellStyle name="Note 38 15 2" xfId="13839"/>
    <cellStyle name="Note 38 16" xfId="7792"/>
    <cellStyle name="Note 38 16 2" xfId="14263"/>
    <cellStyle name="Note 38 17" xfId="7971"/>
    <cellStyle name="Note 38 17 2" xfId="14442"/>
    <cellStyle name="Note 38 18" xfId="8148"/>
    <cellStyle name="Note 38 18 2" xfId="14619"/>
    <cellStyle name="Note 38 19" xfId="8310"/>
    <cellStyle name="Note 38 19 2" xfId="14781"/>
    <cellStyle name="Note 38 2" xfId="2245"/>
    <cellStyle name="Note 38 2 10" xfId="6869"/>
    <cellStyle name="Note 38 2 10 2" xfId="13340"/>
    <cellStyle name="Note 38 2 11" xfId="6705"/>
    <cellStyle name="Note 38 2 11 2" xfId="13176"/>
    <cellStyle name="Note 38 2 12" xfId="7103"/>
    <cellStyle name="Note 38 2 12 2" xfId="13574"/>
    <cellStyle name="Note 38 2 13" xfId="7367"/>
    <cellStyle name="Note 38 2 13 2" xfId="13838"/>
    <cellStyle name="Note 38 2 14" xfId="7793"/>
    <cellStyle name="Note 38 2 14 2" xfId="14264"/>
    <cellStyle name="Note 38 2 15" xfId="7972"/>
    <cellStyle name="Note 38 2 15 2" xfId="14443"/>
    <cellStyle name="Note 38 2 16" xfId="8149"/>
    <cellStyle name="Note 38 2 16 2" xfId="14620"/>
    <cellStyle name="Note 38 2 17" xfId="8311"/>
    <cellStyle name="Note 38 2 17 2" xfId="14782"/>
    <cellStyle name="Note 38 2 18" xfId="8946"/>
    <cellStyle name="Note 38 2 19" xfId="9376"/>
    <cellStyle name="Note 38 2 2" xfId="2246"/>
    <cellStyle name="Note 38 2 2 2" xfId="4944"/>
    <cellStyle name="Note 38 2 2 2 2" xfId="11295"/>
    <cellStyle name="Note 38 2 2 3" xfId="9377"/>
    <cellStyle name="Note 38 2 2 4" xfId="10284"/>
    <cellStyle name="Note 38 2 2 5" xfId="4015"/>
    <cellStyle name="Note 38 2 20" xfId="8574"/>
    <cellStyle name="Note 38 2 21" xfId="9708"/>
    <cellStyle name="Note 38 2 22" xfId="9891"/>
    <cellStyle name="Note 38 2 23" xfId="10140"/>
    <cellStyle name="Note 38 2 24" xfId="15034"/>
    <cellStyle name="Note 38 2 25" xfId="15653"/>
    <cellStyle name="Note 38 2 26" xfId="15470"/>
    <cellStyle name="Note 38 2 27" xfId="15912"/>
    <cellStyle name="Note 38 2 28" xfId="16089"/>
    <cellStyle name="Note 38 2 29" xfId="16251"/>
    <cellStyle name="Note 38 2 3" xfId="3502"/>
    <cellStyle name="Note 38 2 3 2" xfId="11294"/>
    <cellStyle name="Note 38 2 4" xfId="5444"/>
    <cellStyle name="Note 38 2 4 2" xfId="11915"/>
    <cellStyle name="Note 38 2 5" xfId="5277"/>
    <cellStyle name="Note 38 2 5 2" xfId="11748"/>
    <cellStyle name="Note 38 2 6" xfId="5681"/>
    <cellStyle name="Note 38 2 6 2" xfId="12152"/>
    <cellStyle name="Note 38 2 7" xfId="5945"/>
    <cellStyle name="Note 38 2 7 2" xfId="12416"/>
    <cellStyle name="Note 38 2 8" xfId="6326"/>
    <cellStyle name="Note 38 2 8 2" xfId="12797"/>
    <cellStyle name="Note 38 2 9" xfId="5824"/>
    <cellStyle name="Note 38 2 9 2" xfId="12295"/>
    <cellStyle name="Note 38 20" xfId="8945"/>
    <cellStyle name="Note 38 21" xfId="9375"/>
    <cellStyle name="Note 38 22" xfId="8575"/>
    <cellStyle name="Note 38 23" xfId="9707"/>
    <cellStyle name="Note 38 24" xfId="9890"/>
    <cellStyle name="Note 38 25" xfId="9822"/>
    <cellStyle name="Note 38 26" xfId="15033"/>
    <cellStyle name="Note 38 27" xfId="15652"/>
    <cellStyle name="Note 38 28" xfId="15197"/>
    <cellStyle name="Note 38 29" xfId="15911"/>
    <cellStyle name="Note 38 3" xfId="2247"/>
    <cellStyle name="Note 38 3 2" xfId="4945"/>
    <cellStyle name="Note 38 3 2 2" xfId="11296"/>
    <cellStyle name="Note 38 3 3" xfId="9378"/>
    <cellStyle name="Note 38 3 4" xfId="10285"/>
    <cellStyle name="Note 38 3 5" xfId="4016"/>
    <cellStyle name="Note 38 30" xfId="16088"/>
    <cellStyle name="Note 38 31" xfId="16250"/>
    <cellStyle name="Note 38 4" xfId="3359"/>
    <cellStyle name="Note 38 4 2" xfId="10773"/>
    <cellStyle name="Note 38 4 3" xfId="4507"/>
    <cellStyle name="Note 38 5" xfId="3501"/>
    <cellStyle name="Note 38 5 2" xfId="11293"/>
    <cellStyle name="Note 38 6" xfId="5443"/>
    <cellStyle name="Note 38 6 2" xfId="11914"/>
    <cellStyle name="Note 38 7" xfId="5276"/>
    <cellStyle name="Note 38 7 2" xfId="11747"/>
    <cellStyle name="Note 38 8" xfId="5680"/>
    <cellStyle name="Note 38 8 2" xfId="12151"/>
    <cellStyle name="Note 38 9" xfId="5946"/>
    <cellStyle name="Note 38 9 2" xfId="12417"/>
    <cellStyle name="Note 38_TRAFO" xfId="2248"/>
    <cellStyle name="Note 39" xfId="2249"/>
    <cellStyle name="Note 39 10" xfId="6327"/>
    <cellStyle name="Note 39 10 2" xfId="12798"/>
    <cellStyle name="Note 39 11" xfId="6169"/>
    <cellStyle name="Note 39 11 2" xfId="12640"/>
    <cellStyle name="Note 39 12" xfId="6870"/>
    <cellStyle name="Note 39 12 2" xfId="13341"/>
    <cellStyle name="Note 39 13" xfId="6706"/>
    <cellStyle name="Note 39 13 2" xfId="13177"/>
    <cellStyle name="Note 39 14" xfId="7104"/>
    <cellStyle name="Note 39 14 2" xfId="13575"/>
    <cellStyle name="Note 39 15" xfId="7366"/>
    <cellStyle name="Note 39 15 2" xfId="13837"/>
    <cellStyle name="Note 39 16" xfId="7794"/>
    <cellStyle name="Note 39 16 2" xfId="14265"/>
    <cellStyle name="Note 39 17" xfId="7973"/>
    <cellStyle name="Note 39 17 2" xfId="14444"/>
    <cellStyle name="Note 39 18" xfId="8150"/>
    <cellStyle name="Note 39 18 2" xfId="14621"/>
    <cellStyle name="Note 39 19" xfId="8312"/>
    <cellStyle name="Note 39 19 2" xfId="14783"/>
    <cellStyle name="Note 39 2" xfId="2250"/>
    <cellStyle name="Note 39 2 10" xfId="6871"/>
    <cellStyle name="Note 39 2 10 2" xfId="13342"/>
    <cellStyle name="Note 39 2 11" xfId="6707"/>
    <cellStyle name="Note 39 2 11 2" xfId="13178"/>
    <cellStyle name="Note 39 2 12" xfId="7105"/>
    <cellStyle name="Note 39 2 12 2" xfId="13576"/>
    <cellStyle name="Note 39 2 13" xfId="7365"/>
    <cellStyle name="Note 39 2 13 2" xfId="13836"/>
    <cellStyle name="Note 39 2 14" xfId="7795"/>
    <cellStyle name="Note 39 2 14 2" xfId="14266"/>
    <cellStyle name="Note 39 2 15" xfId="7974"/>
    <cellStyle name="Note 39 2 15 2" xfId="14445"/>
    <cellStyle name="Note 39 2 16" xfId="8151"/>
    <cellStyle name="Note 39 2 16 2" xfId="14622"/>
    <cellStyle name="Note 39 2 17" xfId="8313"/>
    <cellStyle name="Note 39 2 17 2" xfId="14784"/>
    <cellStyle name="Note 39 2 18" xfId="8948"/>
    <cellStyle name="Note 39 2 19" xfId="9380"/>
    <cellStyle name="Note 39 2 2" xfId="2251"/>
    <cellStyle name="Note 39 2 2 2" xfId="4946"/>
    <cellStyle name="Note 39 2 2 2 2" xfId="11299"/>
    <cellStyle name="Note 39 2 2 3" xfId="9381"/>
    <cellStyle name="Note 39 2 2 4" xfId="10286"/>
    <cellStyle name="Note 39 2 2 5" xfId="4017"/>
    <cellStyle name="Note 39 2 20" xfId="8571"/>
    <cellStyle name="Note 39 2 21" xfId="9710"/>
    <cellStyle name="Note 39 2 22" xfId="9893"/>
    <cellStyle name="Note 39 2 23" xfId="9824"/>
    <cellStyle name="Note 39 2 24" xfId="15036"/>
    <cellStyle name="Note 39 2 25" xfId="15654"/>
    <cellStyle name="Note 39 2 26" xfId="15472"/>
    <cellStyle name="Note 39 2 27" xfId="15914"/>
    <cellStyle name="Note 39 2 28" xfId="16091"/>
    <cellStyle name="Note 39 2 29" xfId="16253"/>
    <cellStyle name="Note 39 2 3" xfId="3504"/>
    <cellStyle name="Note 39 2 3 2" xfId="11298"/>
    <cellStyle name="Note 39 2 4" xfId="5446"/>
    <cellStyle name="Note 39 2 4 2" xfId="11917"/>
    <cellStyle name="Note 39 2 5" xfId="5279"/>
    <cellStyle name="Note 39 2 5 2" xfId="11750"/>
    <cellStyle name="Note 39 2 6" xfId="5683"/>
    <cellStyle name="Note 39 2 6 2" xfId="12154"/>
    <cellStyle name="Note 39 2 7" xfId="5943"/>
    <cellStyle name="Note 39 2 7 2" xfId="12414"/>
    <cellStyle name="Note 39 2 8" xfId="6377"/>
    <cellStyle name="Note 39 2 8 2" xfId="12848"/>
    <cellStyle name="Note 39 2 9" xfId="6370"/>
    <cellStyle name="Note 39 2 9 2" xfId="12841"/>
    <cellStyle name="Note 39 20" xfId="8947"/>
    <cellStyle name="Note 39 21" xfId="9379"/>
    <cellStyle name="Note 39 22" xfId="8572"/>
    <cellStyle name="Note 39 23" xfId="9709"/>
    <cellStyle name="Note 39 24" xfId="9892"/>
    <cellStyle name="Note 39 25" xfId="9823"/>
    <cellStyle name="Note 39 26" xfId="15035"/>
    <cellStyle name="Note 39 27" xfId="15808"/>
    <cellStyle name="Note 39 28" xfId="15471"/>
    <cellStyle name="Note 39 29" xfId="15913"/>
    <cellStyle name="Note 39 3" xfId="2252"/>
    <cellStyle name="Note 39 3 2" xfId="4947"/>
    <cellStyle name="Note 39 3 2 2" xfId="11300"/>
    <cellStyle name="Note 39 3 3" xfId="9382"/>
    <cellStyle name="Note 39 3 4" xfId="10287"/>
    <cellStyle name="Note 39 3 5" xfId="4018"/>
    <cellStyle name="Note 39 30" xfId="16090"/>
    <cellStyle name="Note 39 31" xfId="16252"/>
    <cellStyle name="Note 39 4" xfId="3360"/>
    <cellStyle name="Note 39 4 2" xfId="10774"/>
    <cellStyle name="Note 39 4 3" xfId="4508"/>
    <cellStyle name="Note 39 5" xfId="3503"/>
    <cellStyle name="Note 39 5 2" xfId="11297"/>
    <cellStyle name="Note 39 6" xfId="5445"/>
    <cellStyle name="Note 39 6 2" xfId="11916"/>
    <cellStyle name="Note 39 7" xfId="5278"/>
    <cellStyle name="Note 39 7 2" xfId="11749"/>
    <cellStyle name="Note 39 8" xfId="5682"/>
    <cellStyle name="Note 39 8 2" xfId="12153"/>
    <cellStyle name="Note 39 9" xfId="5944"/>
    <cellStyle name="Note 39 9 2" xfId="12415"/>
    <cellStyle name="Note 39_TRAFO" xfId="2253"/>
    <cellStyle name="Note 4" xfId="2254"/>
    <cellStyle name="Note 4 10" xfId="6170"/>
    <cellStyle name="Note 4 10 2" xfId="12641"/>
    <cellStyle name="Note 4 11" xfId="6873"/>
    <cellStyle name="Note 4 11 2" xfId="13344"/>
    <cellStyle name="Note 4 12" xfId="6708"/>
    <cellStyle name="Note 4 12 2" xfId="13179"/>
    <cellStyle name="Note 4 13" xfId="7106"/>
    <cellStyle name="Note 4 13 2" xfId="13577"/>
    <cellStyle name="Note 4 14" xfId="7364"/>
    <cellStyle name="Note 4 14 2" xfId="13835"/>
    <cellStyle name="Note 4 15" xfId="7796"/>
    <cellStyle name="Note 4 15 2" xfId="14267"/>
    <cellStyle name="Note 4 16" xfId="7975"/>
    <cellStyle name="Note 4 16 2" xfId="14446"/>
    <cellStyle name="Note 4 17" xfId="8152"/>
    <cellStyle name="Note 4 17 2" xfId="14623"/>
    <cellStyle name="Note 4 18" xfId="8314"/>
    <cellStyle name="Note 4 18 2" xfId="14785"/>
    <cellStyle name="Note 4 19" xfId="8950"/>
    <cellStyle name="Note 4 2" xfId="2255"/>
    <cellStyle name="Note 4 2 10" xfId="6874"/>
    <cellStyle name="Note 4 2 10 2" xfId="13345"/>
    <cellStyle name="Note 4 2 11" xfId="6709"/>
    <cellStyle name="Note 4 2 11 2" xfId="13180"/>
    <cellStyle name="Note 4 2 12" xfId="7107"/>
    <cellStyle name="Note 4 2 12 2" xfId="13578"/>
    <cellStyle name="Note 4 2 13" xfId="7363"/>
    <cellStyle name="Note 4 2 13 2" xfId="13834"/>
    <cellStyle name="Note 4 2 14" xfId="7797"/>
    <cellStyle name="Note 4 2 14 2" xfId="14268"/>
    <cellStyle name="Note 4 2 15" xfId="7976"/>
    <cellStyle name="Note 4 2 15 2" xfId="14447"/>
    <cellStyle name="Note 4 2 16" xfId="8153"/>
    <cellStyle name="Note 4 2 16 2" xfId="14624"/>
    <cellStyle name="Note 4 2 17" xfId="8315"/>
    <cellStyle name="Note 4 2 17 2" xfId="14786"/>
    <cellStyle name="Note 4 2 18" xfId="8951"/>
    <cellStyle name="Note 4 2 19" xfId="9384"/>
    <cellStyle name="Note 4 2 2" xfId="2256"/>
    <cellStyle name="Note 4 2 2 2" xfId="4948"/>
    <cellStyle name="Note 4 2 2 2 2" xfId="11303"/>
    <cellStyle name="Note 4 2 2 3" xfId="9385"/>
    <cellStyle name="Note 4 2 2 4" xfId="10288"/>
    <cellStyle name="Note 4 2 2 5" xfId="4019"/>
    <cellStyle name="Note 4 2 20" xfId="8570"/>
    <cellStyle name="Note 4 2 21" xfId="9712"/>
    <cellStyle name="Note 4 2 22" xfId="9895"/>
    <cellStyle name="Note 4 2 23" xfId="9826"/>
    <cellStyle name="Note 4 2 24" xfId="15038"/>
    <cellStyle name="Note 4 2 25" xfId="15656"/>
    <cellStyle name="Note 4 2 26" xfId="15474"/>
    <cellStyle name="Note 4 2 27" xfId="15916"/>
    <cellStyle name="Note 4 2 28" xfId="16093"/>
    <cellStyle name="Note 4 2 29" xfId="16255"/>
    <cellStyle name="Note 4 2 3" xfId="3506"/>
    <cellStyle name="Note 4 2 3 2" xfId="11302"/>
    <cellStyle name="Note 4 2 4" xfId="5449"/>
    <cellStyle name="Note 4 2 4 2" xfId="11920"/>
    <cellStyle name="Note 4 2 5" xfId="5281"/>
    <cellStyle name="Note 4 2 5 2" xfId="11752"/>
    <cellStyle name="Note 4 2 6" xfId="5685"/>
    <cellStyle name="Note 4 2 6 2" xfId="12156"/>
    <cellStyle name="Note 4 2 7" xfId="5941"/>
    <cellStyle name="Note 4 2 7 2" xfId="12412"/>
    <cellStyle name="Note 4 2 8" xfId="6329"/>
    <cellStyle name="Note 4 2 8 2" xfId="12800"/>
    <cellStyle name="Note 4 2 9" xfId="6171"/>
    <cellStyle name="Note 4 2 9 2" xfId="12642"/>
    <cellStyle name="Note 4 20" xfId="9383"/>
    <cellStyle name="Note 4 21" xfId="8446"/>
    <cellStyle name="Note 4 22" xfId="9711"/>
    <cellStyle name="Note 4 23" xfId="9894"/>
    <cellStyle name="Note 4 24" xfId="9825"/>
    <cellStyle name="Note 4 25" xfId="15037"/>
    <cellStyle name="Note 4 26" xfId="15655"/>
    <cellStyle name="Note 4 27" xfId="15473"/>
    <cellStyle name="Note 4 28" xfId="15915"/>
    <cellStyle name="Note 4 29" xfId="16092"/>
    <cellStyle name="Note 4 3" xfId="2257"/>
    <cellStyle name="Note 4 3 2" xfId="4949"/>
    <cellStyle name="Note 4 3 2 2" xfId="11304"/>
    <cellStyle name="Note 4 3 3" xfId="9386"/>
    <cellStyle name="Note 4 3 4" xfId="10289"/>
    <cellStyle name="Note 4 3 5" xfId="4020"/>
    <cellStyle name="Note 4 30" xfId="16254"/>
    <cellStyle name="Note 4 4" xfId="3505"/>
    <cellStyle name="Note 4 4 2" xfId="11301"/>
    <cellStyle name="Note 4 5" xfId="5448"/>
    <cellStyle name="Note 4 5 2" xfId="11919"/>
    <cellStyle name="Note 4 6" xfId="5280"/>
    <cellStyle name="Note 4 6 2" xfId="11751"/>
    <cellStyle name="Note 4 7" xfId="5684"/>
    <cellStyle name="Note 4 7 2" xfId="12155"/>
    <cellStyle name="Note 4 8" xfId="5942"/>
    <cellStyle name="Note 4 8 2" xfId="12413"/>
    <cellStyle name="Note 4 9" xfId="6328"/>
    <cellStyle name="Note 4 9 2" xfId="12799"/>
    <cellStyle name="Note 4_TRAFO" xfId="2258"/>
    <cellStyle name="Note 40" xfId="2259"/>
    <cellStyle name="Note 40 10" xfId="6330"/>
    <cellStyle name="Note 40 10 2" xfId="12801"/>
    <cellStyle name="Note 40 11" xfId="5817"/>
    <cellStyle name="Note 40 11 2" xfId="12288"/>
    <cellStyle name="Note 40 12" xfId="6875"/>
    <cellStyle name="Note 40 12 2" xfId="13346"/>
    <cellStyle name="Note 40 13" xfId="7021"/>
    <cellStyle name="Note 40 13 2" xfId="13492"/>
    <cellStyle name="Note 40 14" xfId="7108"/>
    <cellStyle name="Note 40 14 2" xfId="13579"/>
    <cellStyle name="Note 40 15" xfId="7362"/>
    <cellStyle name="Note 40 15 2" xfId="13833"/>
    <cellStyle name="Note 40 16" xfId="7798"/>
    <cellStyle name="Note 40 16 2" xfId="14269"/>
    <cellStyle name="Note 40 17" xfId="7977"/>
    <cellStyle name="Note 40 17 2" xfId="14448"/>
    <cellStyle name="Note 40 18" xfId="8154"/>
    <cellStyle name="Note 40 18 2" xfId="14625"/>
    <cellStyle name="Note 40 19" xfId="8316"/>
    <cellStyle name="Note 40 19 2" xfId="14787"/>
    <cellStyle name="Note 40 2" xfId="2260"/>
    <cellStyle name="Note 40 2 10" xfId="6876"/>
    <cellStyle name="Note 40 2 10 2" xfId="13347"/>
    <cellStyle name="Note 40 2 11" xfId="6710"/>
    <cellStyle name="Note 40 2 11 2" xfId="13181"/>
    <cellStyle name="Note 40 2 12" xfId="7109"/>
    <cellStyle name="Note 40 2 12 2" xfId="13580"/>
    <cellStyle name="Note 40 2 13" xfId="7361"/>
    <cellStyle name="Note 40 2 13 2" xfId="13832"/>
    <cellStyle name="Note 40 2 14" xfId="7799"/>
    <cellStyle name="Note 40 2 14 2" xfId="14270"/>
    <cellStyle name="Note 40 2 15" xfId="7978"/>
    <cellStyle name="Note 40 2 15 2" xfId="14449"/>
    <cellStyle name="Note 40 2 16" xfId="8155"/>
    <cellStyle name="Note 40 2 16 2" xfId="14626"/>
    <cellStyle name="Note 40 2 17" xfId="8317"/>
    <cellStyle name="Note 40 2 17 2" xfId="14788"/>
    <cellStyle name="Note 40 2 18" xfId="8953"/>
    <cellStyle name="Note 40 2 19" xfId="9388"/>
    <cellStyle name="Note 40 2 2" xfId="2261"/>
    <cellStyle name="Note 40 2 2 2" xfId="4950"/>
    <cellStyle name="Note 40 2 2 2 2" xfId="11307"/>
    <cellStyle name="Note 40 2 2 3" xfId="9389"/>
    <cellStyle name="Note 40 2 2 4" xfId="10290"/>
    <cellStyle name="Note 40 2 2 5" xfId="4021"/>
    <cellStyle name="Note 40 2 20" xfId="8568"/>
    <cellStyle name="Note 40 2 21" xfId="9714"/>
    <cellStyle name="Note 40 2 22" xfId="9897"/>
    <cellStyle name="Note 40 2 23" xfId="9828"/>
    <cellStyle name="Note 40 2 24" xfId="15040"/>
    <cellStyle name="Note 40 2 25" xfId="15658"/>
    <cellStyle name="Note 40 2 26" xfId="15475"/>
    <cellStyle name="Note 40 2 27" xfId="15918"/>
    <cellStyle name="Note 40 2 28" xfId="16095"/>
    <cellStyle name="Note 40 2 29" xfId="16257"/>
    <cellStyle name="Note 40 2 3" xfId="3508"/>
    <cellStyle name="Note 40 2 3 2" xfId="11306"/>
    <cellStyle name="Note 40 2 4" xfId="5451"/>
    <cellStyle name="Note 40 2 4 2" xfId="11922"/>
    <cellStyle name="Note 40 2 5" xfId="5282"/>
    <cellStyle name="Note 40 2 5 2" xfId="11753"/>
    <cellStyle name="Note 40 2 6" xfId="5687"/>
    <cellStyle name="Note 40 2 6 2" xfId="12158"/>
    <cellStyle name="Note 40 2 7" xfId="5939"/>
    <cellStyle name="Note 40 2 7 2" xfId="12410"/>
    <cellStyle name="Note 40 2 8" xfId="6331"/>
    <cellStyle name="Note 40 2 8 2" xfId="12802"/>
    <cellStyle name="Note 40 2 9" xfId="6402"/>
    <cellStyle name="Note 40 2 9 2" xfId="12873"/>
    <cellStyle name="Note 40 20" xfId="8952"/>
    <cellStyle name="Note 40 21" xfId="9387"/>
    <cellStyle name="Note 40 22" xfId="8569"/>
    <cellStyle name="Note 40 23" xfId="9713"/>
    <cellStyle name="Note 40 24" xfId="9896"/>
    <cellStyle name="Note 40 25" xfId="9827"/>
    <cellStyle name="Note 40 26" xfId="15039"/>
    <cellStyle name="Note 40 27" xfId="15657"/>
    <cellStyle name="Note 40 28" xfId="15211"/>
    <cellStyle name="Note 40 29" xfId="15917"/>
    <cellStyle name="Note 40 3" xfId="2262"/>
    <cellStyle name="Note 40 3 2" xfId="4951"/>
    <cellStyle name="Note 40 3 2 2" xfId="11308"/>
    <cellStyle name="Note 40 3 3" xfId="9390"/>
    <cellStyle name="Note 40 3 4" xfId="10291"/>
    <cellStyle name="Note 40 3 5" xfId="4022"/>
    <cellStyle name="Note 40 30" xfId="16094"/>
    <cellStyle name="Note 40 31" xfId="16256"/>
    <cellStyle name="Note 40 4" xfId="3361"/>
    <cellStyle name="Note 40 4 2" xfId="10775"/>
    <cellStyle name="Note 40 4 3" xfId="4509"/>
    <cellStyle name="Note 40 5" xfId="3507"/>
    <cellStyle name="Note 40 5 2" xfId="11305"/>
    <cellStyle name="Note 40 6" xfId="5450"/>
    <cellStyle name="Note 40 6 2" xfId="11921"/>
    <cellStyle name="Note 40 7" xfId="5598"/>
    <cellStyle name="Note 40 7 2" xfId="12069"/>
    <cellStyle name="Note 40 8" xfId="5686"/>
    <cellStyle name="Note 40 8 2" xfId="12157"/>
    <cellStyle name="Note 40 9" xfId="5940"/>
    <cellStyle name="Note 40 9 2" xfId="12411"/>
    <cellStyle name="Note 40_TRAFO" xfId="2263"/>
    <cellStyle name="Note 41" xfId="2264"/>
    <cellStyle name="Note 41 10" xfId="6332"/>
    <cellStyle name="Note 41 10 2" xfId="12803"/>
    <cellStyle name="Note 41 11" xfId="6172"/>
    <cellStyle name="Note 41 11 2" xfId="12643"/>
    <cellStyle name="Note 41 12" xfId="6877"/>
    <cellStyle name="Note 41 12 2" xfId="13348"/>
    <cellStyle name="Note 41 13" xfId="6711"/>
    <cellStyle name="Note 41 13 2" xfId="13182"/>
    <cellStyle name="Note 41 14" xfId="7110"/>
    <cellStyle name="Note 41 14 2" xfId="13581"/>
    <cellStyle name="Note 41 15" xfId="7360"/>
    <cellStyle name="Note 41 15 2" xfId="13831"/>
    <cellStyle name="Note 41 16" xfId="7800"/>
    <cellStyle name="Note 41 16 2" xfId="14271"/>
    <cellStyle name="Note 41 17" xfId="7979"/>
    <cellStyle name="Note 41 17 2" xfId="14450"/>
    <cellStyle name="Note 41 18" xfId="8156"/>
    <cellStyle name="Note 41 18 2" xfId="14627"/>
    <cellStyle name="Note 41 19" xfId="8318"/>
    <cellStyle name="Note 41 19 2" xfId="14789"/>
    <cellStyle name="Note 41 2" xfId="2265"/>
    <cellStyle name="Note 41 2 10" xfId="6878"/>
    <cellStyle name="Note 41 2 10 2" xfId="13349"/>
    <cellStyle name="Note 41 2 11" xfId="6712"/>
    <cellStyle name="Note 41 2 11 2" xfId="13183"/>
    <cellStyle name="Note 41 2 12" xfId="7111"/>
    <cellStyle name="Note 41 2 12 2" xfId="13582"/>
    <cellStyle name="Note 41 2 13" xfId="7240"/>
    <cellStyle name="Note 41 2 13 2" xfId="13711"/>
    <cellStyle name="Note 41 2 14" xfId="7801"/>
    <cellStyle name="Note 41 2 14 2" xfId="14272"/>
    <cellStyle name="Note 41 2 15" xfId="7980"/>
    <cellStyle name="Note 41 2 15 2" xfId="14451"/>
    <cellStyle name="Note 41 2 16" xfId="8157"/>
    <cellStyle name="Note 41 2 16 2" xfId="14628"/>
    <cellStyle name="Note 41 2 17" xfId="8319"/>
    <cellStyle name="Note 41 2 17 2" xfId="14790"/>
    <cellStyle name="Note 41 2 18" xfId="8955"/>
    <cellStyle name="Note 41 2 19" xfId="9392"/>
    <cellStyle name="Note 41 2 2" xfId="2266"/>
    <cellStyle name="Note 41 2 2 2" xfId="4952"/>
    <cellStyle name="Note 41 2 2 2 2" xfId="11311"/>
    <cellStyle name="Note 41 2 2 3" xfId="9393"/>
    <cellStyle name="Note 41 2 2 4" xfId="10292"/>
    <cellStyle name="Note 41 2 2 5" xfId="4023"/>
    <cellStyle name="Note 41 2 20" xfId="8566"/>
    <cellStyle name="Note 41 2 21" xfId="9716"/>
    <cellStyle name="Note 41 2 22" xfId="9899"/>
    <cellStyle name="Note 41 2 23" xfId="9830"/>
    <cellStyle name="Note 41 2 24" xfId="15042"/>
    <cellStyle name="Note 41 2 25" xfId="15660"/>
    <cellStyle name="Note 41 2 26" xfId="15477"/>
    <cellStyle name="Note 41 2 27" xfId="15920"/>
    <cellStyle name="Note 41 2 28" xfId="16097"/>
    <cellStyle name="Note 41 2 29" xfId="16259"/>
    <cellStyle name="Note 41 2 3" xfId="3510"/>
    <cellStyle name="Note 41 2 3 2" xfId="11310"/>
    <cellStyle name="Note 41 2 4" xfId="5453"/>
    <cellStyle name="Note 41 2 4 2" xfId="11924"/>
    <cellStyle name="Note 41 2 5" xfId="5284"/>
    <cellStyle name="Note 41 2 5 2" xfId="11755"/>
    <cellStyle name="Note 41 2 6" xfId="5689"/>
    <cellStyle name="Note 41 2 6 2" xfId="12160"/>
    <cellStyle name="Note 41 2 7" xfId="5937"/>
    <cellStyle name="Note 41 2 7 2" xfId="12408"/>
    <cellStyle name="Note 41 2 8" xfId="6333"/>
    <cellStyle name="Note 41 2 8 2" xfId="12804"/>
    <cellStyle name="Note 41 2 9" xfId="6173"/>
    <cellStyle name="Note 41 2 9 2" xfId="12644"/>
    <cellStyle name="Note 41 20" xfId="8954"/>
    <cellStyle name="Note 41 21" xfId="9391"/>
    <cellStyle name="Note 41 22" xfId="8567"/>
    <cellStyle name="Note 41 23" xfId="9715"/>
    <cellStyle name="Note 41 24" xfId="9898"/>
    <cellStyle name="Note 41 25" xfId="9829"/>
    <cellStyle name="Note 41 26" xfId="15041"/>
    <cellStyle name="Note 41 27" xfId="15659"/>
    <cellStyle name="Note 41 28" xfId="15476"/>
    <cellStyle name="Note 41 29" xfId="15919"/>
    <cellStyle name="Note 41 3" xfId="2267"/>
    <cellStyle name="Note 41 3 2" xfId="4953"/>
    <cellStyle name="Note 41 3 2 2" xfId="11312"/>
    <cellStyle name="Note 41 3 3" xfId="9394"/>
    <cellStyle name="Note 41 3 4" xfId="10293"/>
    <cellStyle name="Note 41 3 5" xfId="4024"/>
    <cellStyle name="Note 41 30" xfId="16096"/>
    <cellStyle name="Note 41 31" xfId="16258"/>
    <cellStyle name="Note 41 4" xfId="3362"/>
    <cellStyle name="Note 41 4 2" xfId="10776"/>
    <cellStyle name="Note 41 4 3" xfId="4510"/>
    <cellStyle name="Note 41 5" xfId="3509"/>
    <cellStyle name="Note 41 5 2" xfId="11309"/>
    <cellStyle name="Note 41 6" xfId="5452"/>
    <cellStyle name="Note 41 6 2" xfId="11923"/>
    <cellStyle name="Note 41 7" xfId="5283"/>
    <cellStyle name="Note 41 7 2" xfId="11754"/>
    <cellStyle name="Note 41 8" xfId="5688"/>
    <cellStyle name="Note 41 8 2" xfId="12159"/>
    <cellStyle name="Note 41 9" xfId="5938"/>
    <cellStyle name="Note 41 9 2" xfId="12409"/>
    <cellStyle name="Note 41_TRAFO" xfId="2268"/>
    <cellStyle name="Note 42" xfId="2269"/>
    <cellStyle name="Note 42 10" xfId="6334"/>
    <cellStyle name="Note 42 10 2" xfId="12805"/>
    <cellStyle name="Note 42 11" xfId="5825"/>
    <cellStyle name="Note 42 11 2" xfId="12296"/>
    <cellStyle name="Note 42 12" xfId="6879"/>
    <cellStyle name="Note 42 12 2" xfId="13350"/>
    <cellStyle name="Note 42 13" xfId="6713"/>
    <cellStyle name="Note 42 13 2" xfId="13184"/>
    <cellStyle name="Note 42 14" xfId="7112"/>
    <cellStyle name="Note 42 14 2" xfId="13583"/>
    <cellStyle name="Note 42 15" xfId="7359"/>
    <cellStyle name="Note 42 15 2" xfId="13830"/>
    <cellStyle name="Note 42 16" xfId="7802"/>
    <cellStyle name="Note 42 16 2" xfId="14273"/>
    <cellStyle name="Note 42 17" xfId="7981"/>
    <cellStyle name="Note 42 17 2" xfId="14452"/>
    <cellStyle name="Note 42 18" xfId="8158"/>
    <cellStyle name="Note 42 18 2" xfId="14629"/>
    <cellStyle name="Note 42 19" xfId="8320"/>
    <cellStyle name="Note 42 19 2" xfId="14791"/>
    <cellStyle name="Note 42 2" xfId="2270"/>
    <cellStyle name="Note 42 2 10" xfId="6880"/>
    <cellStyle name="Note 42 2 10 2" xfId="13351"/>
    <cellStyle name="Note 42 2 11" xfId="6714"/>
    <cellStyle name="Note 42 2 11 2" xfId="13185"/>
    <cellStyle name="Note 42 2 12" xfId="7113"/>
    <cellStyle name="Note 42 2 12 2" xfId="13584"/>
    <cellStyle name="Note 42 2 13" xfId="7358"/>
    <cellStyle name="Note 42 2 13 2" xfId="13829"/>
    <cellStyle name="Note 42 2 14" xfId="7803"/>
    <cellStyle name="Note 42 2 14 2" xfId="14274"/>
    <cellStyle name="Note 42 2 15" xfId="7982"/>
    <cellStyle name="Note 42 2 15 2" xfId="14453"/>
    <cellStyle name="Note 42 2 16" xfId="8159"/>
    <cellStyle name="Note 42 2 16 2" xfId="14630"/>
    <cellStyle name="Note 42 2 17" xfId="8321"/>
    <cellStyle name="Note 42 2 17 2" xfId="14792"/>
    <cellStyle name="Note 42 2 18" xfId="8957"/>
    <cellStyle name="Note 42 2 19" xfId="9396"/>
    <cellStyle name="Note 42 2 2" xfId="2271"/>
    <cellStyle name="Note 42 2 2 2" xfId="4954"/>
    <cellStyle name="Note 42 2 2 2 2" xfId="11315"/>
    <cellStyle name="Note 42 2 2 3" xfId="9397"/>
    <cellStyle name="Note 42 2 2 4" xfId="10294"/>
    <cellStyle name="Note 42 2 2 5" xfId="4025"/>
    <cellStyle name="Note 42 2 20" xfId="8564"/>
    <cellStyle name="Note 42 2 21" xfId="9718"/>
    <cellStyle name="Note 42 2 22" xfId="9901"/>
    <cellStyle name="Note 42 2 23" xfId="10026"/>
    <cellStyle name="Note 42 2 24" xfId="15044"/>
    <cellStyle name="Note 42 2 25" xfId="15662"/>
    <cellStyle name="Note 42 2 26" xfId="15479"/>
    <cellStyle name="Note 42 2 27" xfId="15922"/>
    <cellStyle name="Note 42 2 28" xfId="16099"/>
    <cellStyle name="Note 42 2 29" xfId="16261"/>
    <cellStyle name="Note 42 2 3" xfId="3512"/>
    <cellStyle name="Note 42 2 3 2" xfId="11314"/>
    <cellStyle name="Note 42 2 4" xfId="5455"/>
    <cellStyle name="Note 42 2 4 2" xfId="11926"/>
    <cellStyle name="Note 42 2 5" xfId="5286"/>
    <cellStyle name="Note 42 2 5 2" xfId="11757"/>
    <cellStyle name="Note 42 2 6" xfId="5691"/>
    <cellStyle name="Note 42 2 6 2" xfId="12162"/>
    <cellStyle name="Note 42 2 7" xfId="5935"/>
    <cellStyle name="Note 42 2 7 2" xfId="12406"/>
    <cellStyle name="Note 42 2 8" xfId="6335"/>
    <cellStyle name="Note 42 2 8 2" xfId="12806"/>
    <cellStyle name="Note 42 2 9" xfId="6395"/>
    <cellStyle name="Note 42 2 9 2" xfId="12866"/>
    <cellStyle name="Note 42 20" xfId="8956"/>
    <cellStyle name="Note 42 21" xfId="9395"/>
    <cellStyle name="Note 42 22" xfId="8565"/>
    <cellStyle name="Note 42 23" xfId="9717"/>
    <cellStyle name="Note 42 24" xfId="9900"/>
    <cellStyle name="Note 42 25" xfId="9831"/>
    <cellStyle name="Note 42 26" xfId="15043"/>
    <cellStyle name="Note 42 27" xfId="15661"/>
    <cellStyle name="Note 42 28" xfId="15478"/>
    <cellStyle name="Note 42 29" xfId="15921"/>
    <cellStyle name="Note 42 3" xfId="2272"/>
    <cellStyle name="Note 42 3 2" xfId="4955"/>
    <cellStyle name="Note 42 3 2 2" xfId="11316"/>
    <cellStyle name="Note 42 3 3" xfId="9398"/>
    <cellStyle name="Note 42 3 4" xfId="10295"/>
    <cellStyle name="Note 42 3 5" xfId="4026"/>
    <cellStyle name="Note 42 30" xfId="16098"/>
    <cellStyle name="Note 42 31" xfId="16260"/>
    <cellStyle name="Note 42 4" xfId="3363"/>
    <cellStyle name="Note 42 4 2" xfId="10777"/>
    <cellStyle name="Note 42 4 3" xfId="4511"/>
    <cellStyle name="Note 42 5" xfId="3511"/>
    <cellStyle name="Note 42 5 2" xfId="11313"/>
    <cellStyle name="Note 42 6" xfId="5454"/>
    <cellStyle name="Note 42 6 2" xfId="11925"/>
    <cellStyle name="Note 42 7" xfId="5285"/>
    <cellStyle name="Note 42 7 2" xfId="11756"/>
    <cellStyle name="Note 42 8" xfId="5690"/>
    <cellStyle name="Note 42 8 2" xfId="12161"/>
    <cellStyle name="Note 42 9" xfId="5936"/>
    <cellStyle name="Note 42 9 2" xfId="12407"/>
    <cellStyle name="Note 42_TRAFO" xfId="2273"/>
    <cellStyle name="Note 43" xfId="2274"/>
    <cellStyle name="Note 43 10" xfId="6336"/>
    <cellStyle name="Note 43 10 2" xfId="12807"/>
    <cellStyle name="Note 43 11" xfId="6174"/>
    <cellStyle name="Note 43 11 2" xfId="12645"/>
    <cellStyle name="Note 43 12" xfId="6881"/>
    <cellStyle name="Note 43 12 2" xfId="13352"/>
    <cellStyle name="Note 43 13" xfId="6715"/>
    <cellStyle name="Note 43 13 2" xfId="13186"/>
    <cellStyle name="Note 43 14" xfId="7114"/>
    <cellStyle name="Note 43 14 2" xfId="13585"/>
    <cellStyle name="Note 43 15" xfId="7357"/>
    <cellStyle name="Note 43 15 2" xfId="13828"/>
    <cellStyle name="Note 43 16" xfId="7804"/>
    <cellStyle name="Note 43 16 2" xfId="14275"/>
    <cellStyle name="Note 43 17" xfId="7983"/>
    <cellStyle name="Note 43 17 2" xfId="14454"/>
    <cellStyle name="Note 43 18" xfId="8160"/>
    <cellStyle name="Note 43 18 2" xfId="14631"/>
    <cellStyle name="Note 43 19" xfId="8322"/>
    <cellStyle name="Note 43 19 2" xfId="14793"/>
    <cellStyle name="Note 43 2" xfId="2275"/>
    <cellStyle name="Note 43 2 10" xfId="6882"/>
    <cellStyle name="Note 43 2 10 2" xfId="13353"/>
    <cellStyle name="Note 43 2 11" xfId="6716"/>
    <cellStyle name="Note 43 2 11 2" xfId="13187"/>
    <cellStyle name="Note 43 2 12" xfId="7115"/>
    <cellStyle name="Note 43 2 12 2" xfId="13586"/>
    <cellStyle name="Note 43 2 13" xfId="7356"/>
    <cellStyle name="Note 43 2 13 2" xfId="13827"/>
    <cellStyle name="Note 43 2 14" xfId="7805"/>
    <cellStyle name="Note 43 2 14 2" xfId="14276"/>
    <cellStyle name="Note 43 2 15" xfId="7984"/>
    <cellStyle name="Note 43 2 15 2" xfId="14455"/>
    <cellStyle name="Note 43 2 16" xfId="8161"/>
    <cellStyle name="Note 43 2 16 2" xfId="14632"/>
    <cellStyle name="Note 43 2 17" xfId="8323"/>
    <cellStyle name="Note 43 2 17 2" xfId="14794"/>
    <cellStyle name="Note 43 2 18" xfId="8959"/>
    <cellStyle name="Note 43 2 19" xfId="9400"/>
    <cellStyle name="Note 43 2 2" xfId="2276"/>
    <cellStyle name="Note 43 2 2 2" xfId="4956"/>
    <cellStyle name="Note 43 2 2 2 2" xfId="11319"/>
    <cellStyle name="Note 43 2 2 3" xfId="9401"/>
    <cellStyle name="Note 43 2 2 4" xfId="10296"/>
    <cellStyle name="Note 43 2 2 5" xfId="4027"/>
    <cellStyle name="Note 43 2 20" xfId="9157"/>
    <cellStyle name="Note 43 2 21" xfId="9720"/>
    <cellStyle name="Note 43 2 22" xfId="9903"/>
    <cellStyle name="Note 43 2 23" xfId="10141"/>
    <cellStyle name="Note 43 2 24" xfId="15046"/>
    <cellStyle name="Note 43 2 25" xfId="15664"/>
    <cellStyle name="Note 43 2 26" xfId="15481"/>
    <cellStyle name="Note 43 2 27" xfId="15924"/>
    <cellStyle name="Note 43 2 28" xfId="16101"/>
    <cellStyle name="Note 43 2 29" xfId="16263"/>
    <cellStyle name="Note 43 2 3" xfId="3514"/>
    <cellStyle name="Note 43 2 3 2" xfId="11318"/>
    <cellStyle name="Note 43 2 4" xfId="5457"/>
    <cellStyle name="Note 43 2 4 2" xfId="11928"/>
    <cellStyle name="Note 43 2 5" xfId="5288"/>
    <cellStyle name="Note 43 2 5 2" xfId="11759"/>
    <cellStyle name="Note 43 2 6" xfId="5693"/>
    <cellStyle name="Note 43 2 6 2" xfId="12164"/>
    <cellStyle name="Note 43 2 7" xfId="5933"/>
    <cellStyle name="Note 43 2 7 2" xfId="12404"/>
    <cellStyle name="Note 43 2 8" xfId="6337"/>
    <cellStyle name="Note 43 2 8 2" xfId="12808"/>
    <cellStyle name="Note 43 2 9" xfId="6175"/>
    <cellStyle name="Note 43 2 9 2" xfId="12646"/>
    <cellStyle name="Note 43 20" xfId="8958"/>
    <cellStyle name="Note 43 21" xfId="9399"/>
    <cellStyle name="Note 43 22" xfId="8563"/>
    <cellStyle name="Note 43 23" xfId="9719"/>
    <cellStyle name="Note 43 24" xfId="9902"/>
    <cellStyle name="Note 43 25" xfId="10027"/>
    <cellStyle name="Note 43 26" xfId="15045"/>
    <cellStyle name="Note 43 27" xfId="15663"/>
    <cellStyle name="Note 43 28" xfId="15480"/>
    <cellStyle name="Note 43 29" xfId="15923"/>
    <cellStyle name="Note 43 3" xfId="2277"/>
    <cellStyle name="Note 43 3 2" xfId="4957"/>
    <cellStyle name="Note 43 3 2 2" xfId="11320"/>
    <cellStyle name="Note 43 3 3" xfId="9402"/>
    <cellStyle name="Note 43 3 4" xfId="10297"/>
    <cellStyle name="Note 43 3 5" xfId="4028"/>
    <cellStyle name="Note 43 30" xfId="16100"/>
    <cellStyle name="Note 43 31" xfId="16262"/>
    <cellStyle name="Note 43 4" xfId="3364"/>
    <cellStyle name="Note 43 4 2" xfId="10778"/>
    <cellStyle name="Note 43 4 3" xfId="4512"/>
    <cellStyle name="Note 43 5" xfId="3513"/>
    <cellStyle name="Note 43 5 2" xfId="11317"/>
    <cellStyle name="Note 43 6" xfId="5456"/>
    <cellStyle name="Note 43 6 2" xfId="11927"/>
    <cellStyle name="Note 43 7" xfId="5287"/>
    <cellStyle name="Note 43 7 2" xfId="11758"/>
    <cellStyle name="Note 43 8" xfId="5692"/>
    <cellStyle name="Note 43 8 2" xfId="12163"/>
    <cellStyle name="Note 43 9" xfId="5934"/>
    <cellStyle name="Note 43 9 2" xfId="12405"/>
    <cellStyle name="Note 43_TRAFO" xfId="2278"/>
    <cellStyle name="Note 44" xfId="2279"/>
    <cellStyle name="Note 44 10" xfId="5835"/>
    <cellStyle name="Note 44 10 2" xfId="12306"/>
    <cellStyle name="Note 44 11" xfId="6176"/>
    <cellStyle name="Note 44 11 2" xfId="12647"/>
    <cellStyle name="Note 44 12" xfId="6883"/>
    <cellStyle name="Note 44 12 2" xfId="13354"/>
    <cellStyle name="Note 44 13" xfId="6717"/>
    <cellStyle name="Note 44 13 2" xfId="13188"/>
    <cellStyle name="Note 44 14" xfId="7116"/>
    <cellStyle name="Note 44 14 2" xfId="13587"/>
    <cellStyle name="Note 44 15" xfId="7355"/>
    <cellStyle name="Note 44 15 2" xfId="13826"/>
    <cellStyle name="Note 44 16" xfId="7806"/>
    <cellStyle name="Note 44 16 2" xfId="14277"/>
    <cellStyle name="Note 44 17" xfId="7985"/>
    <cellStyle name="Note 44 17 2" xfId="14456"/>
    <cellStyle name="Note 44 18" xfId="8162"/>
    <cellStyle name="Note 44 18 2" xfId="14633"/>
    <cellStyle name="Note 44 19" xfId="8324"/>
    <cellStyle name="Note 44 19 2" xfId="14795"/>
    <cellStyle name="Note 44 2" xfId="2280"/>
    <cellStyle name="Note 44 2 10" xfId="6884"/>
    <cellStyle name="Note 44 2 10 2" xfId="13355"/>
    <cellStyle name="Note 44 2 11" xfId="6718"/>
    <cellStyle name="Note 44 2 11 2" xfId="13189"/>
    <cellStyle name="Note 44 2 12" xfId="7117"/>
    <cellStyle name="Note 44 2 12 2" xfId="13588"/>
    <cellStyle name="Note 44 2 13" xfId="7354"/>
    <cellStyle name="Note 44 2 13 2" xfId="13825"/>
    <cellStyle name="Note 44 2 14" xfId="7807"/>
    <cellStyle name="Note 44 2 14 2" xfId="14278"/>
    <cellStyle name="Note 44 2 15" xfId="7986"/>
    <cellStyle name="Note 44 2 15 2" xfId="14457"/>
    <cellStyle name="Note 44 2 16" xfId="8163"/>
    <cellStyle name="Note 44 2 16 2" xfId="14634"/>
    <cellStyle name="Note 44 2 17" xfId="8325"/>
    <cellStyle name="Note 44 2 17 2" xfId="14796"/>
    <cellStyle name="Note 44 2 18" xfId="8961"/>
    <cellStyle name="Note 44 2 19" xfId="9404"/>
    <cellStyle name="Note 44 2 2" xfId="2281"/>
    <cellStyle name="Note 44 2 2 2" xfId="4958"/>
    <cellStyle name="Note 44 2 2 2 2" xfId="11323"/>
    <cellStyle name="Note 44 2 2 3" xfId="9405"/>
    <cellStyle name="Note 44 2 2 4" xfId="10298"/>
    <cellStyle name="Note 44 2 2 5" xfId="4029"/>
    <cellStyle name="Note 44 2 20" xfId="8561"/>
    <cellStyle name="Note 44 2 21" xfId="9722"/>
    <cellStyle name="Note 44 2 22" xfId="9905"/>
    <cellStyle name="Note 44 2 23" xfId="10029"/>
    <cellStyle name="Note 44 2 24" xfId="15048"/>
    <cellStyle name="Note 44 2 25" xfId="15665"/>
    <cellStyle name="Note 44 2 26" xfId="15483"/>
    <cellStyle name="Note 44 2 27" xfId="15926"/>
    <cellStyle name="Note 44 2 28" xfId="16103"/>
    <cellStyle name="Note 44 2 29" xfId="16265"/>
    <cellStyle name="Note 44 2 3" xfId="3516"/>
    <cellStyle name="Note 44 2 3 2" xfId="11322"/>
    <cellStyle name="Note 44 2 4" xfId="5459"/>
    <cellStyle name="Note 44 2 4 2" xfId="11930"/>
    <cellStyle name="Note 44 2 5" xfId="5290"/>
    <cellStyle name="Note 44 2 5 2" xfId="11761"/>
    <cellStyle name="Note 44 2 6" xfId="5695"/>
    <cellStyle name="Note 44 2 6 2" xfId="12166"/>
    <cellStyle name="Note 44 2 7" xfId="5931"/>
    <cellStyle name="Note 44 2 7 2" xfId="12402"/>
    <cellStyle name="Note 44 2 8" xfId="6338"/>
    <cellStyle name="Note 44 2 8 2" xfId="12809"/>
    <cellStyle name="Note 44 2 9" xfId="5833"/>
    <cellStyle name="Note 44 2 9 2" xfId="12304"/>
    <cellStyle name="Note 44 20" xfId="8960"/>
    <cellStyle name="Note 44 21" xfId="9403"/>
    <cellStyle name="Note 44 22" xfId="8562"/>
    <cellStyle name="Note 44 23" xfId="9721"/>
    <cellStyle name="Note 44 24" xfId="9904"/>
    <cellStyle name="Note 44 25" xfId="10028"/>
    <cellStyle name="Note 44 26" xfId="15047"/>
    <cellStyle name="Note 44 27" xfId="15809"/>
    <cellStyle name="Note 44 28" xfId="15482"/>
    <cellStyle name="Note 44 29" xfId="15925"/>
    <cellStyle name="Note 44 3" xfId="2282"/>
    <cellStyle name="Note 44 3 2" xfId="4959"/>
    <cellStyle name="Note 44 3 2 2" xfId="11324"/>
    <cellStyle name="Note 44 3 3" xfId="9406"/>
    <cellStyle name="Note 44 3 4" xfId="10299"/>
    <cellStyle name="Note 44 3 5" xfId="4030"/>
    <cellStyle name="Note 44 30" xfId="16102"/>
    <cellStyle name="Note 44 31" xfId="16264"/>
    <cellStyle name="Note 44 4" xfId="3365"/>
    <cellStyle name="Note 44 4 2" xfId="10779"/>
    <cellStyle name="Note 44 4 3" xfId="4513"/>
    <cellStyle name="Note 44 5" xfId="3515"/>
    <cellStyle name="Note 44 5 2" xfId="11321"/>
    <cellStyle name="Note 44 6" xfId="5458"/>
    <cellStyle name="Note 44 6 2" xfId="11929"/>
    <cellStyle name="Note 44 7" xfId="5289"/>
    <cellStyle name="Note 44 7 2" xfId="11760"/>
    <cellStyle name="Note 44 8" xfId="5694"/>
    <cellStyle name="Note 44 8 2" xfId="12165"/>
    <cellStyle name="Note 44 9" xfId="5932"/>
    <cellStyle name="Note 44 9 2" xfId="12403"/>
    <cellStyle name="Note 44_TRAFO" xfId="2283"/>
    <cellStyle name="Note 45" xfId="2284"/>
    <cellStyle name="Note 45 10" xfId="6339"/>
    <cellStyle name="Note 45 10 2" xfId="12810"/>
    <cellStyle name="Note 45 11" xfId="6177"/>
    <cellStyle name="Note 45 11 2" xfId="12648"/>
    <cellStyle name="Note 45 12" xfId="6885"/>
    <cellStyle name="Note 45 12 2" xfId="13356"/>
    <cellStyle name="Note 45 13" xfId="6719"/>
    <cellStyle name="Note 45 13 2" xfId="13190"/>
    <cellStyle name="Note 45 14" xfId="7118"/>
    <cellStyle name="Note 45 14 2" xfId="13589"/>
    <cellStyle name="Note 45 15" xfId="7353"/>
    <cellStyle name="Note 45 15 2" xfId="13824"/>
    <cellStyle name="Note 45 16" xfId="7808"/>
    <cellStyle name="Note 45 16 2" xfId="14279"/>
    <cellStyle name="Note 45 17" xfId="7987"/>
    <cellStyle name="Note 45 17 2" xfId="14458"/>
    <cellStyle name="Note 45 18" xfId="8164"/>
    <cellStyle name="Note 45 18 2" xfId="14635"/>
    <cellStyle name="Note 45 19" xfId="8326"/>
    <cellStyle name="Note 45 19 2" xfId="14797"/>
    <cellStyle name="Note 45 2" xfId="2285"/>
    <cellStyle name="Note 45 2 10" xfId="6886"/>
    <cellStyle name="Note 45 2 10 2" xfId="13357"/>
    <cellStyle name="Note 45 2 11" xfId="6720"/>
    <cellStyle name="Note 45 2 11 2" xfId="13191"/>
    <cellStyle name="Note 45 2 12" xfId="7119"/>
    <cellStyle name="Note 45 2 12 2" xfId="13590"/>
    <cellStyle name="Note 45 2 13" xfId="7352"/>
    <cellStyle name="Note 45 2 13 2" xfId="13823"/>
    <cellStyle name="Note 45 2 14" xfId="7809"/>
    <cellStyle name="Note 45 2 14 2" xfId="14280"/>
    <cellStyle name="Note 45 2 15" xfId="7988"/>
    <cellStyle name="Note 45 2 15 2" xfId="14459"/>
    <cellStyle name="Note 45 2 16" xfId="8165"/>
    <cellStyle name="Note 45 2 16 2" xfId="14636"/>
    <cellStyle name="Note 45 2 17" xfId="8327"/>
    <cellStyle name="Note 45 2 17 2" xfId="14798"/>
    <cellStyle name="Note 45 2 18" xfId="8963"/>
    <cellStyle name="Note 45 2 19" xfId="9408"/>
    <cellStyle name="Note 45 2 2" xfId="2286"/>
    <cellStyle name="Note 45 2 2 2" xfId="4960"/>
    <cellStyle name="Note 45 2 2 2 2" xfId="11327"/>
    <cellStyle name="Note 45 2 2 3" xfId="9409"/>
    <cellStyle name="Note 45 2 2 4" xfId="10300"/>
    <cellStyle name="Note 45 2 2 5" xfId="4031"/>
    <cellStyle name="Note 45 2 20" xfId="8533"/>
    <cellStyle name="Note 45 2 21" xfId="9724"/>
    <cellStyle name="Note 45 2 22" xfId="9907"/>
    <cellStyle name="Note 45 2 23" xfId="10031"/>
    <cellStyle name="Note 45 2 24" xfId="15050"/>
    <cellStyle name="Note 45 2 25" xfId="15667"/>
    <cellStyle name="Note 45 2 26" xfId="15485"/>
    <cellStyle name="Note 45 2 27" xfId="15928"/>
    <cellStyle name="Note 45 2 28" xfId="16105"/>
    <cellStyle name="Note 45 2 29" xfId="16267"/>
    <cellStyle name="Note 45 2 3" xfId="3518"/>
    <cellStyle name="Note 45 2 3 2" xfId="11326"/>
    <cellStyle name="Note 45 2 4" xfId="5461"/>
    <cellStyle name="Note 45 2 4 2" xfId="11932"/>
    <cellStyle name="Note 45 2 5" xfId="5292"/>
    <cellStyle name="Note 45 2 5 2" xfId="11763"/>
    <cellStyle name="Note 45 2 6" xfId="5697"/>
    <cellStyle name="Note 45 2 6 2" xfId="12168"/>
    <cellStyle name="Note 45 2 7" xfId="5929"/>
    <cellStyle name="Note 45 2 7 2" xfId="12400"/>
    <cellStyle name="Note 45 2 8" xfId="6340"/>
    <cellStyle name="Note 45 2 8 2" xfId="12811"/>
    <cellStyle name="Note 45 2 9" xfId="6178"/>
    <cellStyle name="Note 45 2 9 2" xfId="12649"/>
    <cellStyle name="Note 45 20" xfId="8962"/>
    <cellStyle name="Note 45 21" xfId="9407"/>
    <cellStyle name="Note 45 22" xfId="8534"/>
    <cellStyle name="Note 45 23" xfId="9723"/>
    <cellStyle name="Note 45 24" xfId="9906"/>
    <cellStyle name="Note 45 25" xfId="10030"/>
    <cellStyle name="Note 45 26" xfId="15049"/>
    <cellStyle name="Note 45 27" xfId="15666"/>
    <cellStyle name="Note 45 28" xfId="15484"/>
    <cellStyle name="Note 45 29" xfId="15927"/>
    <cellStyle name="Note 45 3" xfId="2287"/>
    <cellStyle name="Note 45 3 2" xfId="4961"/>
    <cellStyle name="Note 45 3 2 2" xfId="11328"/>
    <cellStyle name="Note 45 3 3" xfId="9410"/>
    <cellStyle name="Note 45 3 4" xfId="10301"/>
    <cellStyle name="Note 45 3 5" xfId="4032"/>
    <cellStyle name="Note 45 30" xfId="16104"/>
    <cellStyle name="Note 45 31" xfId="16266"/>
    <cellStyle name="Note 45 4" xfId="3366"/>
    <cellStyle name="Note 45 4 2" xfId="10780"/>
    <cellStyle name="Note 45 4 3" xfId="4514"/>
    <cellStyle name="Note 45 5" xfId="3517"/>
    <cellStyle name="Note 45 5 2" xfId="11325"/>
    <cellStyle name="Note 45 6" xfId="5460"/>
    <cellStyle name="Note 45 6 2" xfId="11931"/>
    <cellStyle name="Note 45 7" xfId="5291"/>
    <cellStyle name="Note 45 7 2" xfId="11762"/>
    <cellStyle name="Note 45 8" xfId="5696"/>
    <cellStyle name="Note 45 8 2" xfId="12167"/>
    <cellStyle name="Note 45 9" xfId="5930"/>
    <cellStyle name="Note 45 9 2" xfId="12401"/>
    <cellStyle name="Note 45_TRAFO" xfId="2288"/>
    <cellStyle name="Note 46" xfId="2289"/>
    <cellStyle name="Note 46 10" xfId="6341"/>
    <cellStyle name="Note 46 10 2" xfId="12812"/>
    <cellStyle name="Note 46 11" xfId="6179"/>
    <cellStyle name="Note 46 11 2" xfId="12650"/>
    <cellStyle name="Note 46 12" xfId="6887"/>
    <cellStyle name="Note 46 12 2" xfId="13358"/>
    <cellStyle name="Note 46 13" xfId="6721"/>
    <cellStyle name="Note 46 13 2" xfId="13192"/>
    <cellStyle name="Note 46 14" xfId="7120"/>
    <cellStyle name="Note 46 14 2" xfId="13591"/>
    <cellStyle name="Note 46 15" xfId="7351"/>
    <cellStyle name="Note 46 15 2" xfId="13822"/>
    <cellStyle name="Note 46 16" xfId="7810"/>
    <cellStyle name="Note 46 16 2" xfId="14281"/>
    <cellStyle name="Note 46 17" xfId="7989"/>
    <cellStyle name="Note 46 17 2" xfId="14460"/>
    <cellStyle name="Note 46 18" xfId="8166"/>
    <cellStyle name="Note 46 18 2" xfId="14637"/>
    <cellStyle name="Note 46 19" xfId="8328"/>
    <cellStyle name="Note 46 19 2" xfId="14799"/>
    <cellStyle name="Note 46 2" xfId="2290"/>
    <cellStyle name="Note 46 2 10" xfId="6888"/>
    <cellStyle name="Note 46 2 10 2" xfId="13359"/>
    <cellStyle name="Note 46 2 11" xfId="6722"/>
    <cellStyle name="Note 46 2 11 2" xfId="13193"/>
    <cellStyle name="Note 46 2 12" xfId="7121"/>
    <cellStyle name="Note 46 2 12 2" xfId="13592"/>
    <cellStyle name="Note 46 2 13" xfId="7350"/>
    <cellStyle name="Note 46 2 13 2" xfId="13821"/>
    <cellStyle name="Note 46 2 14" xfId="7811"/>
    <cellStyle name="Note 46 2 14 2" xfId="14282"/>
    <cellStyle name="Note 46 2 15" xfId="7990"/>
    <cellStyle name="Note 46 2 15 2" xfId="14461"/>
    <cellStyle name="Note 46 2 16" xfId="8167"/>
    <cellStyle name="Note 46 2 16 2" xfId="14638"/>
    <cellStyle name="Note 46 2 17" xfId="8329"/>
    <cellStyle name="Note 46 2 17 2" xfId="14800"/>
    <cellStyle name="Note 46 2 18" xfId="8965"/>
    <cellStyle name="Note 46 2 19" xfId="9412"/>
    <cellStyle name="Note 46 2 2" xfId="2291"/>
    <cellStyle name="Note 46 2 2 2" xfId="4962"/>
    <cellStyle name="Note 46 2 2 2 2" xfId="11331"/>
    <cellStyle name="Note 46 2 2 3" xfId="9413"/>
    <cellStyle name="Note 46 2 2 4" xfId="10302"/>
    <cellStyle name="Note 46 2 2 5" xfId="4033"/>
    <cellStyle name="Note 46 2 20" xfId="8532"/>
    <cellStyle name="Note 46 2 21" xfId="9726"/>
    <cellStyle name="Note 46 2 22" xfId="9909"/>
    <cellStyle name="Note 46 2 23" xfId="10033"/>
    <cellStyle name="Note 46 2 24" xfId="15052"/>
    <cellStyle name="Note 46 2 25" xfId="15669"/>
    <cellStyle name="Note 46 2 26" xfId="15487"/>
    <cellStyle name="Note 46 2 27" xfId="15930"/>
    <cellStyle name="Note 46 2 28" xfId="16107"/>
    <cellStyle name="Note 46 2 29" xfId="16269"/>
    <cellStyle name="Note 46 2 3" xfId="3520"/>
    <cellStyle name="Note 46 2 3 2" xfId="11330"/>
    <cellStyle name="Note 46 2 4" xfId="5463"/>
    <cellStyle name="Note 46 2 4 2" xfId="11934"/>
    <cellStyle name="Note 46 2 5" xfId="5294"/>
    <cellStyle name="Note 46 2 5 2" xfId="11765"/>
    <cellStyle name="Note 46 2 6" xfId="5699"/>
    <cellStyle name="Note 46 2 6 2" xfId="12170"/>
    <cellStyle name="Note 46 2 7" xfId="5927"/>
    <cellStyle name="Note 46 2 7 2" xfId="12398"/>
    <cellStyle name="Note 46 2 8" xfId="6342"/>
    <cellStyle name="Note 46 2 8 2" xfId="12813"/>
    <cellStyle name="Note 46 2 9" xfId="6180"/>
    <cellStyle name="Note 46 2 9 2" xfId="12651"/>
    <cellStyle name="Note 46 20" xfId="8964"/>
    <cellStyle name="Note 46 21" xfId="9411"/>
    <cellStyle name="Note 46 22" xfId="9159"/>
    <cellStyle name="Note 46 23" xfId="9725"/>
    <cellStyle name="Note 46 24" xfId="9908"/>
    <cellStyle name="Note 46 25" xfId="10032"/>
    <cellStyle name="Note 46 26" xfId="15051"/>
    <cellStyle name="Note 46 27" xfId="15668"/>
    <cellStyle name="Note 46 28" xfId="15486"/>
    <cellStyle name="Note 46 29" xfId="15929"/>
    <cellStyle name="Note 46 3" xfId="2292"/>
    <cellStyle name="Note 46 3 2" xfId="4963"/>
    <cellStyle name="Note 46 3 2 2" xfId="11332"/>
    <cellStyle name="Note 46 3 3" xfId="9414"/>
    <cellStyle name="Note 46 3 4" xfId="10303"/>
    <cellStyle name="Note 46 3 5" xfId="4034"/>
    <cellStyle name="Note 46 30" xfId="16106"/>
    <cellStyle name="Note 46 31" xfId="16268"/>
    <cellStyle name="Note 46 4" xfId="3367"/>
    <cellStyle name="Note 46 4 2" xfId="10781"/>
    <cellStyle name="Note 46 4 3" xfId="4515"/>
    <cellStyle name="Note 46 5" xfId="3519"/>
    <cellStyle name="Note 46 5 2" xfId="11329"/>
    <cellStyle name="Note 46 6" xfId="5462"/>
    <cellStyle name="Note 46 6 2" xfId="11933"/>
    <cellStyle name="Note 46 7" xfId="5293"/>
    <cellStyle name="Note 46 7 2" xfId="11764"/>
    <cellStyle name="Note 46 8" xfId="5698"/>
    <cellStyle name="Note 46 8 2" xfId="12169"/>
    <cellStyle name="Note 46 9" xfId="5928"/>
    <cellStyle name="Note 46 9 2" xfId="12399"/>
    <cellStyle name="Note 46_TRAFO" xfId="2293"/>
    <cellStyle name="Note 47" xfId="2294"/>
    <cellStyle name="Note 47 10" xfId="6343"/>
    <cellStyle name="Note 47 10 2" xfId="12814"/>
    <cellStyle name="Note 47 11" xfId="6181"/>
    <cellStyle name="Note 47 11 2" xfId="12652"/>
    <cellStyle name="Note 47 12" xfId="6889"/>
    <cellStyle name="Note 47 12 2" xfId="13360"/>
    <cellStyle name="Note 47 13" xfId="6723"/>
    <cellStyle name="Note 47 13 2" xfId="13194"/>
    <cellStyle name="Note 47 14" xfId="7122"/>
    <cellStyle name="Note 47 14 2" xfId="13593"/>
    <cellStyle name="Note 47 15" xfId="7349"/>
    <cellStyle name="Note 47 15 2" xfId="13820"/>
    <cellStyle name="Note 47 16" xfId="7812"/>
    <cellStyle name="Note 47 16 2" xfId="14283"/>
    <cellStyle name="Note 47 17" xfId="7991"/>
    <cellStyle name="Note 47 17 2" xfId="14462"/>
    <cellStyle name="Note 47 18" xfId="8168"/>
    <cellStyle name="Note 47 18 2" xfId="14639"/>
    <cellStyle name="Note 47 19" xfId="8330"/>
    <cellStyle name="Note 47 19 2" xfId="14801"/>
    <cellStyle name="Note 47 2" xfId="2295"/>
    <cellStyle name="Note 47 2 10" xfId="6890"/>
    <cellStyle name="Note 47 2 10 2" xfId="13361"/>
    <cellStyle name="Note 47 2 11" xfId="6724"/>
    <cellStyle name="Note 47 2 11 2" xfId="13195"/>
    <cellStyle name="Note 47 2 12" xfId="7123"/>
    <cellStyle name="Note 47 2 12 2" xfId="13594"/>
    <cellStyle name="Note 47 2 13" xfId="7239"/>
    <cellStyle name="Note 47 2 13 2" xfId="13710"/>
    <cellStyle name="Note 47 2 14" xfId="7813"/>
    <cellStyle name="Note 47 2 14 2" xfId="14284"/>
    <cellStyle name="Note 47 2 15" xfId="7992"/>
    <cellStyle name="Note 47 2 15 2" xfId="14463"/>
    <cellStyle name="Note 47 2 16" xfId="8169"/>
    <cellStyle name="Note 47 2 16 2" xfId="14640"/>
    <cellStyle name="Note 47 2 17" xfId="8331"/>
    <cellStyle name="Note 47 2 17 2" xfId="14802"/>
    <cellStyle name="Note 47 2 18" xfId="8967"/>
    <cellStyle name="Note 47 2 19" xfId="9416"/>
    <cellStyle name="Note 47 2 2" xfId="2296"/>
    <cellStyle name="Note 47 2 2 2" xfId="4964"/>
    <cellStyle name="Note 47 2 2 2 2" xfId="11335"/>
    <cellStyle name="Note 47 2 2 3" xfId="9417"/>
    <cellStyle name="Note 47 2 2 4" xfId="10304"/>
    <cellStyle name="Note 47 2 2 5" xfId="4035"/>
    <cellStyle name="Note 47 2 20" xfId="8530"/>
    <cellStyle name="Note 47 2 21" xfId="9728"/>
    <cellStyle name="Note 47 2 22" xfId="9911"/>
    <cellStyle name="Note 47 2 23" xfId="10035"/>
    <cellStyle name="Note 47 2 24" xfId="15054"/>
    <cellStyle name="Note 47 2 25" xfId="15671"/>
    <cellStyle name="Note 47 2 26" xfId="15488"/>
    <cellStyle name="Note 47 2 27" xfId="15932"/>
    <cellStyle name="Note 47 2 28" xfId="16109"/>
    <cellStyle name="Note 47 2 29" xfId="16271"/>
    <cellStyle name="Note 47 2 3" xfId="3522"/>
    <cellStyle name="Note 47 2 3 2" xfId="11334"/>
    <cellStyle name="Note 47 2 4" xfId="5465"/>
    <cellStyle name="Note 47 2 4 2" xfId="11936"/>
    <cellStyle name="Note 47 2 5" xfId="5296"/>
    <cellStyle name="Note 47 2 5 2" xfId="11767"/>
    <cellStyle name="Note 47 2 6" xfId="5701"/>
    <cellStyle name="Note 47 2 6 2" xfId="12172"/>
    <cellStyle name="Note 47 2 7" xfId="5925"/>
    <cellStyle name="Note 47 2 7 2" xfId="12396"/>
    <cellStyle name="Note 47 2 8" xfId="6344"/>
    <cellStyle name="Note 47 2 8 2" xfId="12815"/>
    <cellStyle name="Note 47 2 9" xfId="6401"/>
    <cellStyle name="Note 47 2 9 2" xfId="12872"/>
    <cellStyle name="Note 47 20" xfId="8966"/>
    <cellStyle name="Note 47 21" xfId="9415"/>
    <cellStyle name="Note 47 22" xfId="8531"/>
    <cellStyle name="Note 47 23" xfId="9727"/>
    <cellStyle name="Note 47 24" xfId="9910"/>
    <cellStyle name="Note 47 25" xfId="10034"/>
    <cellStyle name="Note 47 26" xfId="15053"/>
    <cellStyle name="Note 47 27" xfId="15670"/>
    <cellStyle name="Note 47 28" xfId="15182"/>
    <cellStyle name="Note 47 29" xfId="15931"/>
    <cellStyle name="Note 47 3" xfId="2297"/>
    <cellStyle name="Note 47 3 2" xfId="4965"/>
    <cellStyle name="Note 47 3 2 2" xfId="11336"/>
    <cellStyle name="Note 47 3 3" xfId="9418"/>
    <cellStyle name="Note 47 3 4" xfId="10305"/>
    <cellStyle name="Note 47 3 5" xfId="4036"/>
    <cellStyle name="Note 47 30" xfId="16108"/>
    <cellStyle name="Note 47 31" xfId="16270"/>
    <cellStyle name="Note 47 4" xfId="3368"/>
    <cellStyle name="Note 47 4 2" xfId="10782"/>
    <cellStyle name="Note 47 4 3" xfId="4516"/>
    <cellStyle name="Note 47 5" xfId="3521"/>
    <cellStyle name="Note 47 5 2" xfId="11333"/>
    <cellStyle name="Note 47 6" xfId="5464"/>
    <cellStyle name="Note 47 6 2" xfId="11935"/>
    <cellStyle name="Note 47 7" xfId="5295"/>
    <cellStyle name="Note 47 7 2" xfId="11766"/>
    <cellStyle name="Note 47 8" xfId="5700"/>
    <cellStyle name="Note 47 8 2" xfId="12171"/>
    <cellStyle name="Note 47 9" xfId="5926"/>
    <cellStyle name="Note 47 9 2" xfId="12397"/>
    <cellStyle name="Note 47_TRAFO" xfId="2298"/>
    <cellStyle name="Note 48" xfId="2299"/>
    <cellStyle name="Note 48 10" xfId="6345"/>
    <cellStyle name="Note 48 10 2" xfId="12816"/>
    <cellStyle name="Note 48 11" xfId="6394"/>
    <cellStyle name="Note 48 11 2" xfId="12865"/>
    <cellStyle name="Note 48 12" xfId="6891"/>
    <cellStyle name="Note 48 12 2" xfId="13362"/>
    <cellStyle name="Note 48 13" xfId="6725"/>
    <cellStyle name="Note 48 13 2" xfId="13196"/>
    <cellStyle name="Note 48 14" xfId="7124"/>
    <cellStyle name="Note 48 14 2" xfId="13595"/>
    <cellStyle name="Note 48 15" xfId="7348"/>
    <cellStyle name="Note 48 15 2" xfId="13819"/>
    <cellStyle name="Note 48 16" xfId="7814"/>
    <cellStyle name="Note 48 16 2" xfId="14285"/>
    <cellStyle name="Note 48 17" xfId="7993"/>
    <cellStyle name="Note 48 17 2" xfId="14464"/>
    <cellStyle name="Note 48 18" xfId="8170"/>
    <cellStyle name="Note 48 18 2" xfId="14641"/>
    <cellStyle name="Note 48 19" xfId="8332"/>
    <cellStyle name="Note 48 19 2" xfId="14803"/>
    <cellStyle name="Note 48 2" xfId="2300"/>
    <cellStyle name="Note 48 2 10" xfId="6892"/>
    <cellStyle name="Note 48 2 10 2" xfId="13363"/>
    <cellStyle name="Note 48 2 11" xfId="6726"/>
    <cellStyle name="Note 48 2 11 2" xfId="13197"/>
    <cellStyle name="Note 48 2 12" xfId="7125"/>
    <cellStyle name="Note 48 2 12 2" xfId="13596"/>
    <cellStyle name="Note 48 2 13" xfId="7347"/>
    <cellStyle name="Note 48 2 13 2" xfId="13818"/>
    <cellStyle name="Note 48 2 14" xfId="7815"/>
    <cellStyle name="Note 48 2 14 2" xfId="14286"/>
    <cellStyle name="Note 48 2 15" xfId="7994"/>
    <cellStyle name="Note 48 2 15 2" xfId="14465"/>
    <cellStyle name="Note 48 2 16" xfId="8171"/>
    <cellStyle name="Note 48 2 16 2" xfId="14642"/>
    <cellStyle name="Note 48 2 17" xfId="8333"/>
    <cellStyle name="Note 48 2 17 2" xfId="14804"/>
    <cellStyle name="Note 48 2 18" xfId="8969"/>
    <cellStyle name="Note 48 2 19" xfId="9420"/>
    <cellStyle name="Note 48 2 2" xfId="2301"/>
    <cellStyle name="Note 48 2 2 2" xfId="4966"/>
    <cellStyle name="Note 48 2 2 2 2" xfId="11339"/>
    <cellStyle name="Note 48 2 2 3" xfId="9421"/>
    <cellStyle name="Note 48 2 2 4" xfId="10306"/>
    <cellStyle name="Note 48 2 2 5" xfId="4037"/>
    <cellStyle name="Note 48 2 20" xfId="8528"/>
    <cellStyle name="Note 48 2 21" xfId="9730"/>
    <cellStyle name="Note 48 2 22" xfId="9913"/>
    <cellStyle name="Note 48 2 23" xfId="10037"/>
    <cellStyle name="Note 48 2 24" xfId="15056"/>
    <cellStyle name="Note 48 2 25" xfId="15673"/>
    <cellStyle name="Note 48 2 26" xfId="15490"/>
    <cellStyle name="Note 48 2 27" xfId="15934"/>
    <cellStyle name="Note 48 2 28" xfId="16111"/>
    <cellStyle name="Note 48 2 29" xfId="16273"/>
    <cellStyle name="Note 48 2 3" xfId="3524"/>
    <cellStyle name="Note 48 2 3 2" xfId="11338"/>
    <cellStyle name="Note 48 2 4" xfId="5467"/>
    <cellStyle name="Note 48 2 4 2" xfId="11938"/>
    <cellStyle name="Note 48 2 5" xfId="5298"/>
    <cellStyle name="Note 48 2 5 2" xfId="11769"/>
    <cellStyle name="Note 48 2 6" xfId="5703"/>
    <cellStyle name="Note 48 2 6 2" xfId="12174"/>
    <cellStyle name="Note 48 2 7" xfId="5923"/>
    <cellStyle name="Note 48 2 7 2" xfId="12394"/>
    <cellStyle name="Note 48 2 8" xfId="6346"/>
    <cellStyle name="Note 48 2 8 2" xfId="12817"/>
    <cellStyle name="Note 48 2 9" xfId="6182"/>
    <cellStyle name="Note 48 2 9 2" xfId="12653"/>
    <cellStyle name="Note 48 20" xfId="8968"/>
    <cellStyle name="Note 48 21" xfId="9419"/>
    <cellStyle name="Note 48 22" xfId="8529"/>
    <cellStyle name="Note 48 23" xfId="9729"/>
    <cellStyle name="Note 48 24" xfId="9912"/>
    <cellStyle name="Note 48 25" xfId="10036"/>
    <cellStyle name="Note 48 26" xfId="15055"/>
    <cellStyle name="Note 48 27" xfId="15672"/>
    <cellStyle name="Note 48 28" xfId="15489"/>
    <cellStyle name="Note 48 29" xfId="15933"/>
    <cellStyle name="Note 48 3" xfId="2302"/>
    <cellStyle name="Note 48 3 2" xfId="4967"/>
    <cellStyle name="Note 48 3 2 2" xfId="11340"/>
    <cellStyle name="Note 48 3 3" xfId="9422"/>
    <cellStyle name="Note 48 3 4" xfId="10307"/>
    <cellStyle name="Note 48 3 5" xfId="4038"/>
    <cellStyle name="Note 48 30" xfId="16110"/>
    <cellStyle name="Note 48 31" xfId="16272"/>
    <cellStyle name="Note 48 4" xfId="3369"/>
    <cellStyle name="Note 48 4 2" xfId="10783"/>
    <cellStyle name="Note 48 4 3" xfId="4517"/>
    <cellStyle name="Note 48 5" xfId="3523"/>
    <cellStyle name="Note 48 5 2" xfId="11337"/>
    <cellStyle name="Note 48 6" xfId="5466"/>
    <cellStyle name="Note 48 6 2" xfId="11937"/>
    <cellStyle name="Note 48 7" xfId="5297"/>
    <cellStyle name="Note 48 7 2" xfId="11768"/>
    <cellStyle name="Note 48 8" xfId="5702"/>
    <cellStyle name="Note 48 8 2" xfId="12173"/>
    <cellStyle name="Note 48 9" xfId="5924"/>
    <cellStyle name="Note 48 9 2" xfId="12395"/>
    <cellStyle name="Note 48_TRAFO" xfId="2303"/>
    <cellStyle name="Note 49" xfId="2304"/>
    <cellStyle name="Note 49 10" xfId="6347"/>
    <cellStyle name="Note 49 10 2" xfId="12818"/>
    <cellStyle name="Note 49 11" xfId="6400"/>
    <cellStyle name="Note 49 11 2" xfId="12871"/>
    <cellStyle name="Note 49 12" xfId="6893"/>
    <cellStyle name="Note 49 12 2" xfId="13364"/>
    <cellStyle name="Note 49 13" xfId="6727"/>
    <cellStyle name="Note 49 13 2" xfId="13198"/>
    <cellStyle name="Note 49 14" xfId="7126"/>
    <cellStyle name="Note 49 14 2" xfId="13597"/>
    <cellStyle name="Note 49 15" xfId="7346"/>
    <cellStyle name="Note 49 15 2" xfId="13817"/>
    <cellStyle name="Note 49 16" xfId="7816"/>
    <cellStyle name="Note 49 16 2" xfId="14287"/>
    <cellStyle name="Note 49 17" xfId="7995"/>
    <cellStyle name="Note 49 17 2" xfId="14466"/>
    <cellStyle name="Note 49 18" xfId="8172"/>
    <cellStyle name="Note 49 18 2" xfId="14643"/>
    <cellStyle name="Note 49 19" xfId="8334"/>
    <cellStyle name="Note 49 19 2" xfId="14805"/>
    <cellStyle name="Note 49 2" xfId="2305"/>
    <cellStyle name="Note 49 2 10" xfId="6894"/>
    <cellStyle name="Note 49 2 10 2" xfId="13365"/>
    <cellStyle name="Note 49 2 11" xfId="6728"/>
    <cellStyle name="Note 49 2 11 2" xfId="13199"/>
    <cellStyle name="Note 49 2 12" xfId="7127"/>
    <cellStyle name="Note 49 2 12 2" xfId="13598"/>
    <cellStyle name="Note 49 2 13" xfId="7345"/>
    <cellStyle name="Note 49 2 13 2" xfId="13816"/>
    <cellStyle name="Note 49 2 14" xfId="7817"/>
    <cellStyle name="Note 49 2 14 2" xfId="14288"/>
    <cellStyle name="Note 49 2 15" xfId="7996"/>
    <cellStyle name="Note 49 2 15 2" xfId="14467"/>
    <cellStyle name="Note 49 2 16" xfId="8173"/>
    <cellStyle name="Note 49 2 16 2" xfId="14644"/>
    <cellStyle name="Note 49 2 17" xfId="8335"/>
    <cellStyle name="Note 49 2 17 2" xfId="14806"/>
    <cellStyle name="Note 49 2 18" xfId="8971"/>
    <cellStyle name="Note 49 2 19" xfId="9424"/>
    <cellStyle name="Note 49 2 2" xfId="2306"/>
    <cellStyle name="Note 49 2 2 2" xfId="4968"/>
    <cellStyle name="Note 49 2 2 2 2" xfId="11343"/>
    <cellStyle name="Note 49 2 2 3" xfId="9425"/>
    <cellStyle name="Note 49 2 2 4" xfId="10308"/>
    <cellStyle name="Note 49 2 2 5" xfId="4039"/>
    <cellStyle name="Note 49 2 20" xfId="8526"/>
    <cellStyle name="Note 49 2 21" xfId="9732"/>
    <cellStyle name="Note 49 2 22" xfId="9915"/>
    <cellStyle name="Note 49 2 23" xfId="10142"/>
    <cellStyle name="Note 49 2 24" xfId="15058"/>
    <cellStyle name="Note 49 2 25" xfId="15675"/>
    <cellStyle name="Note 49 2 26" xfId="15491"/>
    <cellStyle name="Note 49 2 27" xfId="15936"/>
    <cellStyle name="Note 49 2 28" xfId="16113"/>
    <cellStyle name="Note 49 2 29" xfId="16275"/>
    <cellStyle name="Note 49 2 3" xfId="3526"/>
    <cellStyle name="Note 49 2 3 2" xfId="11342"/>
    <cellStyle name="Note 49 2 4" xfId="5469"/>
    <cellStyle name="Note 49 2 4 2" xfId="11940"/>
    <cellStyle name="Note 49 2 5" xfId="5300"/>
    <cellStyle name="Note 49 2 5 2" xfId="11771"/>
    <cellStyle name="Note 49 2 6" xfId="5705"/>
    <cellStyle name="Note 49 2 6 2" xfId="12176"/>
    <cellStyle name="Note 49 2 7" xfId="5921"/>
    <cellStyle name="Note 49 2 7 2" xfId="12392"/>
    <cellStyle name="Note 49 2 8" xfId="6348"/>
    <cellStyle name="Note 49 2 8 2" xfId="12819"/>
    <cellStyle name="Note 49 2 9" xfId="6183"/>
    <cellStyle name="Note 49 2 9 2" xfId="12654"/>
    <cellStyle name="Note 49 20" xfId="8970"/>
    <cellStyle name="Note 49 21" xfId="9423"/>
    <cellStyle name="Note 49 22" xfId="8527"/>
    <cellStyle name="Note 49 23" xfId="9731"/>
    <cellStyle name="Note 49 24" xfId="9914"/>
    <cellStyle name="Note 49 25" xfId="10038"/>
    <cellStyle name="Note 49 26" xfId="15057"/>
    <cellStyle name="Note 49 27" xfId="15674"/>
    <cellStyle name="Note 49 28" xfId="15192"/>
    <cellStyle name="Note 49 29" xfId="15935"/>
    <cellStyle name="Note 49 3" xfId="2307"/>
    <cellStyle name="Note 49 3 2" xfId="4969"/>
    <cellStyle name="Note 49 3 2 2" xfId="11344"/>
    <cellStyle name="Note 49 3 3" xfId="9426"/>
    <cellStyle name="Note 49 3 4" xfId="10309"/>
    <cellStyle name="Note 49 3 5" xfId="4040"/>
    <cellStyle name="Note 49 30" xfId="16112"/>
    <cellStyle name="Note 49 31" xfId="16274"/>
    <cellStyle name="Note 49 4" xfId="3370"/>
    <cellStyle name="Note 49 4 2" xfId="10784"/>
    <cellStyle name="Note 49 4 3" xfId="4518"/>
    <cellStyle name="Note 49 5" xfId="3525"/>
    <cellStyle name="Note 49 5 2" xfId="11341"/>
    <cellStyle name="Note 49 6" xfId="5468"/>
    <cellStyle name="Note 49 6 2" xfId="11939"/>
    <cellStyle name="Note 49 7" xfId="5299"/>
    <cellStyle name="Note 49 7 2" xfId="11770"/>
    <cellStyle name="Note 49 8" xfId="5704"/>
    <cellStyle name="Note 49 8 2" xfId="12175"/>
    <cellStyle name="Note 49 9" xfId="5922"/>
    <cellStyle name="Note 49 9 2" xfId="12393"/>
    <cellStyle name="Note 49_TRAFO" xfId="2308"/>
    <cellStyle name="Note 5" xfId="2309"/>
    <cellStyle name="Note 5 10" xfId="6184"/>
    <cellStyle name="Note 5 10 2" xfId="12655"/>
    <cellStyle name="Note 5 11" xfId="6895"/>
    <cellStyle name="Note 5 11 2" xfId="13366"/>
    <cellStyle name="Note 5 12" xfId="6729"/>
    <cellStyle name="Note 5 12 2" xfId="13200"/>
    <cellStyle name="Note 5 13" xfId="7128"/>
    <cellStyle name="Note 5 13 2" xfId="13599"/>
    <cellStyle name="Note 5 14" xfId="7344"/>
    <cellStyle name="Note 5 14 2" xfId="13815"/>
    <cellStyle name="Note 5 15" xfId="7818"/>
    <cellStyle name="Note 5 15 2" xfId="14289"/>
    <cellStyle name="Note 5 16" xfId="7997"/>
    <cellStyle name="Note 5 16 2" xfId="14468"/>
    <cellStyle name="Note 5 17" xfId="8174"/>
    <cellStyle name="Note 5 17 2" xfId="14645"/>
    <cellStyle name="Note 5 18" xfId="8336"/>
    <cellStyle name="Note 5 18 2" xfId="14807"/>
    <cellStyle name="Note 5 19" xfId="8972"/>
    <cellStyle name="Note 5 2" xfId="2310"/>
    <cellStyle name="Note 5 2 10" xfId="6896"/>
    <cellStyle name="Note 5 2 10 2" xfId="13367"/>
    <cellStyle name="Note 5 2 11" xfId="6730"/>
    <cellStyle name="Note 5 2 11 2" xfId="13201"/>
    <cellStyle name="Note 5 2 12" xfId="7129"/>
    <cellStyle name="Note 5 2 12 2" xfId="13600"/>
    <cellStyle name="Note 5 2 13" xfId="7343"/>
    <cellStyle name="Note 5 2 13 2" xfId="13814"/>
    <cellStyle name="Note 5 2 14" xfId="7819"/>
    <cellStyle name="Note 5 2 14 2" xfId="14290"/>
    <cellStyle name="Note 5 2 15" xfId="7998"/>
    <cellStyle name="Note 5 2 15 2" xfId="14469"/>
    <cellStyle name="Note 5 2 16" xfId="8175"/>
    <cellStyle name="Note 5 2 16 2" xfId="14646"/>
    <cellStyle name="Note 5 2 17" xfId="8337"/>
    <cellStyle name="Note 5 2 17 2" xfId="14808"/>
    <cellStyle name="Note 5 2 18" xfId="8973"/>
    <cellStyle name="Note 5 2 19" xfId="9428"/>
    <cellStyle name="Note 5 2 2" xfId="2311"/>
    <cellStyle name="Note 5 2 2 2" xfId="4970"/>
    <cellStyle name="Note 5 2 2 2 2" xfId="11347"/>
    <cellStyle name="Note 5 2 2 3" xfId="9429"/>
    <cellStyle name="Note 5 2 2 4" xfId="10310"/>
    <cellStyle name="Note 5 2 2 5" xfId="4041"/>
    <cellStyle name="Note 5 2 20" xfId="8525"/>
    <cellStyle name="Note 5 2 21" xfId="9734"/>
    <cellStyle name="Note 5 2 22" xfId="9917"/>
    <cellStyle name="Note 5 2 23" xfId="10040"/>
    <cellStyle name="Note 5 2 24" xfId="15060"/>
    <cellStyle name="Note 5 2 25" xfId="15676"/>
    <cellStyle name="Note 5 2 26" xfId="15493"/>
    <cellStyle name="Note 5 2 27" xfId="15938"/>
    <cellStyle name="Note 5 2 28" xfId="16115"/>
    <cellStyle name="Note 5 2 29" xfId="16277"/>
    <cellStyle name="Note 5 2 3" xfId="3528"/>
    <cellStyle name="Note 5 2 3 2" xfId="11346"/>
    <cellStyle name="Note 5 2 4" xfId="5471"/>
    <cellStyle name="Note 5 2 4 2" xfId="11942"/>
    <cellStyle name="Note 5 2 5" xfId="5086"/>
    <cellStyle name="Note 5 2 5 2" xfId="11557"/>
    <cellStyle name="Note 5 2 6" xfId="5707"/>
    <cellStyle name="Note 5 2 6 2" xfId="12178"/>
    <cellStyle name="Note 5 2 7" xfId="5919"/>
    <cellStyle name="Note 5 2 7 2" xfId="12390"/>
    <cellStyle name="Note 5 2 8" xfId="6350"/>
    <cellStyle name="Note 5 2 8 2" xfId="12821"/>
    <cellStyle name="Note 5 2 9" xfId="6185"/>
    <cellStyle name="Note 5 2 9 2" xfId="12656"/>
    <cellStyle name="Note 5 20" xfId="9427"/>
    <cellStyle name="Note 5 21" xfId="9057"/>
    <cellStyle name="Note 5 22" xfId="9733"/>
    <cellStyle name="Note 5 23" xfId="9916"/>
    <cellStyle name="Note 5 24" xfId="10039"/>
    <cellStyle name="Note 5 25" xfId="15059"/>
    <cellStyle name="Note 5 26" xfId="15810"/>
    <cellStyle name="Note 5 27" xfId="15492"/>
    <cellStyle name="Note 5 28" xfId="15937"/>
    <cellStyle name="Note 5 29" xfId="16114"/>
    <cellStyle name="Note 5 3" xfId="2312"/>
    <cellStyle name="Note 5 3 2" xfId="4971"/>
    <cellStyle name="Note 5 3 2 2" xfId="11348"/>
    <cellStyle name="Note 5 3 3" xfId="9430"/>
    <cellStyle name="Note 5 3 4" xfId="10311"/>
    <cellStyle name="Note 5 3 5" xfId="4042"/>
    <cellStyle name="Note 5 30" xfId="16276"/>
    <cellStyle name="Note 5 4" xfId="3527"/>
    <cellStyle name="Note 5 4 2" xfId="11345"/>
    <cellStyle name="Note 5 5" xfId="5470"/>
    <cellStyle name="Note 5 5 2" xfId="11941"/>
    <cellStyle name="Note 5 6" xfId="5301"/>
    <cellStyle name="Note 5 6 2" xfId="11772"/>
    <cellStyle name="Note 5 7" xfId="5706"/>
    <cellStyle name="Note 5 7 2" xfId="12177"/>
    <cellStyle name="Note 5 8" xfId="5920"/>
    <cellStyle name="Note 5 8 2" xfId="12391"/>
    <cellStyle name="Note 5 9" xfId="6349"/>
    <cellStyle name="Note 5 9 2" xfId="12820"/>
    <cellStyle name="Note 5_TRAFO" xfId="2313"/>
    <cellStyle name="Note 50" xfId="2314"/>
    <cellStyle name="Note 50 10" xfId="6378"/>
    <cellStyle name="Note 50 10 2" xfId="12849"/>
    <cellStyle name="Note 50 11" xfId="6186"/>
    <cellStyle name="Note 50 11 2" xfId="12657"/>
    <cellStyle name="Note 50 12" xfId="6897"/>
    <cellStyle name="Note 50 12 2" xfId="13368"/>
    <cellStyle name="Note 50 13" xfId="6549"/>
    <cellStyle name="Note 50 13 2" xfId="13020"/>
    <cellStyle name="Note 50 14" xfId="7130"/>
    <cellStyle name="Note 50 14 2" xfId="13601"/>
    <cellStyle name="Note 50 15" xfId="7342"/>
    <cellStyle name="Note 50 15 2" xfId="13813"/>
    <cellStyle name="Note 50 16" xfId="7820"/>
    <cellStyle name="Note 50 16 2" xfId="14291"/>
    <cellStyle name="Note 50 17" xfId="7999"/>
    <cellStyle name="Note 50 17 2" xfId="14470"/>
    <cellStyle name="Note 50 18" xfId="8176"/>
    <cellStyle name="Note 50 18 2" xfId="14647"/>
    <cellStyle name="Note 50 19" xfId="8338"/>
    <cellStyle name="Note 50 19 2" xfId="14809"/>
    <cellStyle name="Note 50 2" xfId="2315"/>
    <cellStyle name="Note 50 2 10" xfId="6898"/>
    <cellStyle name="Note 50 2 10 2" xfId="13369"/>
    <cellStyle name="Note 50 2 11" xfId="6731"/>
    <cellStyle name="Note 50 2 11 2" xfId="13202"/>
    <cellStyle name="Note 50 2 12" xfId="7131"/>
    <cellStyle name="Note 50 2 12 2" xfId="13602"/>
    <cellStyle name="Note 50 2 13" xfId="7341"/>
    <cellStyle name="Note 50 2 13 2" xfId="13812"/>
    <cellStyle name="Note 50 2 14" xfId="7821"/>
    <cellStyle name="Note 50 2 14 2" xfId="14292"/>
    <cellStyle name="Note 50 2 15" xfId="8000"/>
    <cellStyle name="Note 50 2 15 2" xfId="14471"/>
    <cellStyle name="Note 50 2 16" xfId="8177"/>
    <cellStyle name="Note 50 2 16 2" xfId="14648"/>
    <cellStyle name="Note 50 2 17" xfId="8339"/>
    <cellStyle name="Note 50 2 17 2" xfId="14810"/>
    <cellStyle name="Note 50 2 18" xfId="8975"/>
    <cellStyle name="Note 50 2 19" xfId="9432"/>
    <cellStyle name="Note 50 2 2" xfId="2316"/>
    <cellStyle name="Note 50 2 2 2" xfId="4972"/>
    <cellStyle name="Note 50 2 2 2 2" xfId="11351"/>
    <cellStyle name="Note 50 2 2 3" xfId="9433"/>
    <cellStyle name="Note 50 2 2 4" xfId="10312"/>
    <cellStyle name="Note 50 2 2 5" xfId="4043"/>
    <cellStyle name="Note 50 2 20" xfId="8523"/>
    <cellStyle name="Note 50 2 21" xfId="9736"/>
    <cellStyle name="Note 50 2 22" xfId="9919"/>
    <cellStyle name="Note 50 2 23" xfId="10042"/>
    <cellStyle name="Note 50 2 24" xfId="15062"/>
    <cellStyle name="Note 50 2 25" xfId="15678"/>
    <cellStyle name="Note 50 2 26" xfId="15495"/>
    <cellStyle name="Note 50 2 27" xfId="15940"/>
    <cellStyle name="Note 50 2 28" xfId="16117"/>
    <cellStyle name="Note 50 2 29" xfId="16279"/>
    <cellStyle name="Note 50 2 3" xfId="3530"/>
    <cellStyle name="Note 50 2 3 2" xfId="11350"/>
    <cellStyle name="Note 50 2 4" xfId="5473"/>
    <cellStyle name="Note 50 2 4 2" xfId="11944"/>
    <cellStyle name="Note 50 2 5" xfId="5303"/>
    <cellStyle name="Note 50 2 5 2" xfId="11774"/>
    <cellStyle name="Note 50 2 6" xfId="5709"/>
    <cellStyle name="Note 50 2 6 2" xfId="12180"/>
    <cellStyle name="Note 50 2 7" xfId="5917"/>
    <cellStyle name="Note 50 2 7 2" xfId="12388"/>
    <cellStyle name="Note 50 2 8" xfId="6351"/>
    <cellStyle name="Note 50 2 8 2" xfId="12822"/>
    <cellStyle name="Note 50 2 9" xfId="6187"/>
    <cellStyle name="Note 50 2 9 2" xfId="12658"/>
    <cellStyle name="Note 50 20" xfId="8974"/>
    <cellStyle name="Note 50 21" xfId="9431"/>
    <cellStyle name="Note 50 22" xfId="8524"/>
    <cellStyle name="Note 50 23" xfId="9735"/>
    <cellStyle name="Note 50 24" xfId="9918"/>
    <cellStyle name="Note 50 25" xfId="10041"/>
    <cellStyle name="Note 50 26" xfId="15061"/>
    <cellStyle name="Note 50 27" xfId="15677"/>
    <cellStyle name="Note 50 28" xfId="15494"/>
    <cellStyle name="Note 50 29" xfId="15939"/>
    <cellStyle name="Note 50 3" xfId="2317"/>
    <cellStyle name="Note 50 3 2" xfId="4973"/>
    <cellStyle name="Note 50 3 2 2" xfId="11352"/>
    <cellStyle name="Note 50 3 3" xfId="9434"/>
    <cellStyle name="Note 50 3 4" xfId="10313"/>
    <cellStyle name="Note 50 3 5" xfId="4044"/>
    <cellStyle name="Note 50 30" xfId="16116"/>
    <cellStyle name="Note 50 31" xfId="16278"/>
    <cellStyle name="Note 50 4" xfId="3371"/>
    <cellStyle name="Note 50 4 2" xfId="10785"/>
    <cellStyle name="Note 50 4 3" xfId="4519"/>
    <cellStyle name="Note 50 5" xfId="3529"/>
    <cellStyle name="Note 50 5 2" xfId="11349"/>
    <cellStyle name="Note 50 6" xfId="5472"/>
    <cellStyle name="Note 50 6 2" xfId="11943"/>
    <cellStyle name="Note 50 7" xfId="5302"/>
    <cellStyle name="Note 50 7 2" xfId="11773"/>
    <cellStyle name="Note 50 8" xfId="5708"/>
    <cellStyle name="Note 50 8 2" xfId="12179"/>
    <cellStyle name="Note 50 9" xfId="5918"/>
    <cellStyle name="Note 50 9 2" xfId="12389"/>
    <cellStyle name="Note 50_TRAFO" xfId="2318"/>
    <cellStyle name="Note 51" xfId="2319"/>
    <cellStyle name="Note 51 10" xfId="6352"/>
    <cellStyle name="Note 51 10 2" xfId="12823"/>
    <cellStyle name="Note 51 11" xfId="6188"/>
    <cellStyle name="Note 51 11 2" xfId="12659"/>
    <cellStyle name="Note 51 12" xfId="6899"/>
    <cellStyle name="Note 51 12 2" xfId="13370"/>
    <cellStyle name="Note 51 13" xfId="6732"/>
    <cellStyle name="Note 51 13 2" xfId="13203"/>
    <cellStyle name="Note 51 14" xfId="7132"/>
    <cellStyle name="Note 51 14 2" xfId="13603"/>
    <cellStyle name="Note 51 15" xfId="7340"/>
    <cellStyle name="Note 51 15 2" xfId="13811"/>
    <cellStyle name="Note 51 16" xfId="7822"/>
    <cellStyle name="Note 51 16 2" xfId="14293"/>
    <cellStyle name="Note 51 17" xfId="8001"/>
    <cellStyle name="Note 51 17 2" xfId="14472"/>
    <cellStyle name="Note 51 18" xfId="8178"/>
    <cellStyle name="Note 51 18 2" xfId="14649"/>
    <cellStyle name="Note 51 19" xfId="8340"/>
    <cellStyle name="Note 51 19 2" xfId="14811"/>
    <cellStyle name="Note 51 2" xfId="2320"/>
    <cellStyle name="Note 51 2 10" xfId="6900"/>
    <cellStyle name="Note 51 2 10 2" xfId="13371"/>
    <cellStyle name="Note 51 2 11" xfId="6733"/>
    <cellStyle name="Note 51 2 11 2" xfId="13204"/>
    <cellStyle name="Note 51 2 12" xfId="7133"/>
    <cellStyle name="Note 51 2 12 2" xfId="13604"/>
    <cellStyle name="Note 51 2 13" xfId="7339"/>
    <cellStyle name="Note 51 2 13 2" xfId="13810"/>
    <cellStyle name="Note 51 2 14" xfId="7823"/>
    <cellStyle name="Note 51 2 14 2" xfId="14294"/>
    <cellStyle name="Note 51 2 15" xfId="8002"/>
    <cellStyle name="Note 51 2 15 2" xfId="14473"/>
    <cellStyle name="Note 51 2 16" xfId="8179"/>
    <cellStyle name="Note 51 2 16 2" xfId="14650"/>
    <cellStyle name="Note 51 2 17" xfId="8341"/>
    <cellStyle name="Note 51 2 17 2" xfId="14812"/>
    <cellStyle name="Note 51 2 18" xfId="8977"/>
    <cellStyle name="Note 51 2 19" xfId="9436"/>
    <cellStyle name="Note 51 2 2" xfId="2321"/>
    <cellStyle name="Note 51 2 2 2" xfId="4974"/>
    <cellStyle name="Note 51 2 2 2 2" xfId="11355"/>
    <cellStyle name="Note 51 2 2 3" xfId="9437"/>
    <cellStyle name="Note 51 2 2 4" xfId="10314"/>
    <cellStyle name="Note 51 2 2 5" xfId="4045"/>
    <cellStyle name="Note 51 2 20" xfId="9160"/>
    <cellStyle name="Note 51 2 21" xfId="9738"/>
    <cellStyle name="Note 51 2 22" xfId="9921"/>
    <cellStyle name="Note 51 2 23" xfId="10044"/>
    <cellStyle name="Note 51 2 24" xfId="15064"/>
    <cellStyle name="Note 51 2 25" xfId="15680"/>
    <cellStyle name="Note 51 2 26" xfId="15497"/>
    <cellStyle name="Note 51 2 27" xfId="15942"/>
    <cellStyle name="Note 51 2 28" xfId="16119"/>
    <cellStyle name="Note 51 2 29" xfId="16281"/>
    <cellStyle name="Note 51 2 3" xfId="3532"/>
    <cellStyle name="Note 51 2 3 2" xfId="11354"/>
    <cellStyle name="Note 51 2 4" xfId="5475"/>
    <cellStyle name="Note 51 2 4 2" xfId="11946"/>
    <cellStyle name="Note 51 2 5" xfId="5305"/>
    <cellStyle name="Note 51 2 5 2" xfId="11776"/>
    <cellStyle name="Note 51 2 6" xfId="5711"/>
    <cellStyle name="Note 51 2 6 2" xfId="12182"/>
    <cellStyle name="Note 51 2 7" xfId="5915"/>
    <cellStyle name="Note 51 2 7 2" xfId="12386"/>
    <cellStyle name="Note 51 2 8" xfId="6353"/>
    <cellStyle name="Note 51 2 8 2" xfId="12824"/>
    <cellStyle name="Note 51 2 9" xfId="5834"/>
    <cellStyle name="Note 51 2 9 2" xfId="12305"/>
    <cellStyle name="Note 51 20" xfId="8976"/>
    <cellStyle name="Note 51 21" xfId="9435"/>
    <cellStyle name="Note 51 22" xfId="8522"/>
    <cellStyle name="Note 51 23" xfId="9737"/>
    <cellStyle name="Note 51 24" xfId="9920"/>
    <cellStyle name="Note 51 25" xfId="10043"/>
    <cellStyle name="Note 51 26" xfId="15063"/>
    <cellStyle name="Note 51 27" xfId="15679"/>
    <cellStyle name="Note 51 28" xfId="15496"/>
    <cellStyle name="Note 51 29" xfId="15941"/>
    <cellStyle name="Note 51 3" xfId="2322"/>
    <cellStyle name="Note 51 3 2" xfId="4975"/>
    <cellStyle name="Note 51 3 2 2" xfId="11356"/>
    <cellStyle name="Note 51 3 3" xfId="9438"/>
    <cellStyle name="Note 51 3 4" xfId="10315"/>
    <cellStyle name="Note 51 3 5" xfId="4046"/>
    <cellStyle name="Note 51 30" xfId="16118"/>
    <cellStyle name="Note 51 31" xfId="16280"/>
    <cellStyle name="Note 51 4" xfId="3372"/>
    <cellStyle name="Note 51 4 2" xfId="10786"/>
    <cellStyle name="Note 51 4 3" xfId="4520"/>
    <cellStyle name="Note 51 5" xfId="3531"/>
    <cellStyle name="Note 51 5 2" xfId="11353"/>
    <cellStyle name="Note 51 6" xfId="5474"/>
    <cellStyle name="Note 51 6 2" xfId="11945"/>
    <cellStyle name="Note 51 7" xfId="5304"/>
    <cellStyle name="Note 51 7 2" xfId="11775"/>
    <cellStyle name="Note 51 8" xfId="5710"/>
    <cellStyle name="Note 51 8 2" xfId="12181"/>
    <cellStyle name="Note 51 9" xfId="5916"/>
    <cellStyle name="Note 51 9 2" xfId="12387"/>
    <cellStyle name="Note 51_TRAFO" xfId="2323"/>
    <cellStyle name="Note 52" xfId="2324"/>
    <cellStyle name="Note 52 10" xfId="6354"/>
    <cellStyle name="Note 52 10 2" xfId="12825"/>
    <cellStyle name="Note 52 11" xfId="6189"/>
    <cellStyle name="Note 52 11 2" xfId="12660"/>
    <cellStyle name="Note 52 12" xfId="6558"/>
    <cellStyle name="Note 52 12 2" xfId="13029"/>
    <cellStyle name="Note 52 13" xfId="6734"/>
    <cellStyle name="Note 52 13 2" xfId="13205"/>
    <cellStyle name="Note 52 14" xfId="7134"/>
    <cellStyle name="Note 52 14 2" xfId="13605"/>
    <cellStyle name="Note 52 15" xfId="7338"/>
    <cellStyle name="Note 52 15 2" xfId="13809"/>
    <cellStyle name="Note 52 16" xfId="7824"/>
    <cellStyle name="Note 52 16 2" xfId="14295"/>
    <cellStyle name="Note 52 17" xfId="8003"/>
    <cellStyle name="Note 52 17 2" xfId="14474"/>
    <cellStyle name="Note 52 18" xfId="8180"/>
    <cellStyle name="Note 52 18 2" xfId="14651"/>
    <cellStyle name="Note 52 19" xfId="8342"/>
    <cellStyle name="Note 52 19 2" xfId="14813"/>
    <cellStyle name="Note 52 2" xfId="2325"/>
    <cellStyle name="Note 52 2 10" xfId="6901"/>
    <cellStyle name="Note 52 2 10 2" xfId="13372"/>
    <cellStyle name="Note 52 2 11" xfId="6735"/>
    <cellStyle name="Note 52 2 11 2" xfId="13206"/>
    <cellStyle name="Note 52 2 12" xfId="7135"/>
    <cellStyle name="Note 52 2 12 2" xfId="13606"/>
    <cellStyle name="Note 52 2 13" xfId="7238"/>
    <cellStyle name="Note 52 2 13 2" xfId="13709"/>
    <cellStyle name="Note 52 2 14" xfId="7825"/>
    <cellStyle name="Note 52 2 14 2" xfId="14296"/>
    <cellStyle name="Note 52 2 15" xfId="8004"/>
    <cellStyle name="Note 52 2 15 2" xfId="14475"/>
    <cellStyle name="Note 52 2 16" xfId="8181"/>
    <cellStyle name="Note 52 2 16 2" xfId="14652"/>
    <cellStyle name="Note 52 2 17" xfId="8343"/>
    <cellStyle name="Note 52 2 17 2" xfId="14814"/>
    <cellStyle name="Note 52 2 18" xfId="8979"/>
    <cellStyle name="Note 52 2 19" xfId="9440"/>
    <cellStyle name="Note 52 2 2" xfId="2326"/>
    <cellStyle name="Note 52 2 2 2" xfId="4976"/>
    <cellStyle name="Note 52 2 2 2 2" xfId="11359"/>
    <cellStyle name="Note 52 2 2 3" xfId="9441"/>
    <cellStyle name="Note 52 2 2 4" xfId="10316"/>
    <cellStyle name="Note 52 2 2 5" xfId="4047"/>
    <cellStyle name="Note 52 2 20" xfId="8520"/>
    <cellStyle name="Note 52 2 21" xfId="9740"/>
    <cellStyle name="Note 52 2 22" xfId="9923"/>
    <cellStyle name="Note 52 2 23" xfId="10046"/>
    <cellStyle name="Note 52 2 24" xfId="15066"/>
    <cellStyle name="Note 52 2 25" xfId="15682"/>
    <cellStyle name="Note 52 2 26" xfId="15499"/>
    <cellStyle name="Note 52 2 27" xfId="15944"/>
    <cellStyle name="Note 52 2 28" xfId="16121"/>
    <cellStyle name="Note 52 2 29" xfId="16283"/>
    <cellStyle name="Note 52 2 3" xfId="3534"/>
    <cellStyle name="Note 52 2 3 2" xfId="11358"/>
    <cellStyle name="Note 52 2 4" xfId="5477"/>
    <cellStyle name="Note 52 2 4 2" xfId="11948"/>
    <cellStyle name="Note 52 2 5" xfId="5307"/>
    <cellStyle name="Note 52 2 5 2" xfId="11778"/>
    <cellStyle name="Note 52 2 6" xfId="5713"/>
    <cellStyle name="Note 52 2 6 2" xfId="12184"/>
    <cellStyle name="Note 52 2 7" xfId="5913"/>
    <cellStyle name="Note 52 2 7 2" xfId="12384"/>
    <cellStyle name="Note 52 2 8" xfId="6381"/>
    <cellStyle name="Note 52 2 8 2" xfId="12852"/>
    <cellStyle name="Note 52 2 9" xfId="6190"/>
    <cellStyle name="Note 52 2 9 2" xfId="12661"/>
    <cellStyle name="Note 52 20" xfId="8978"/>
    <cellStyle name="Note 52 21" xfId="9439"/>
    <cellStyle name="Note 52 22" xfId="8521"/>
    <cellStyle name="Note 52 23" xfId="9739"/>
    <cellStyle name="Note 52 24" xfId="9922"/>
    <cellStyle name="Note 52 25" xfId="10045"/>
    <cellStyle name="Note 52 26" xfId="15065"/>
    <cellStyle name="Note 52 27" xfId="15681"/>
    <cellStyle name="Note 52 28" xfId="15498"/>
    <cellStyle name="Note 52 29" xfId="15943"/>
    <cellStyle name="Note 52 3" xfId="2327"/>
    <cellStyle name="Note 52 3 2" xfId="4977"/>
    <cellStyle name="Note 52 3 2 2" xfId="11360"/>
    <cellStyle name="Note 52 3 3" xfId="9442"/>
    <cellStyle name="Note 52 3 4" xfId="10317"/>
    <cellStyle name="Note 52 3 5" xfId="4048"/>
    <cellStyle name="Note 52 30" xfId="16120"/>
    <cellStyle name="Note 52 31" xfId="16282"/>
    <cellStyle name="Note 52 4" xfId="3373"/>
    <cellStyle name="Note 52 4 2" xfId="10787"/>
    <cellStyle name="Note 52 4 3" xfId="4521"/>
    <cellStyle name="Note 52 5" xfId="3533"/>
    <cellStyle name="Note 52 5 2" xfId="11357"/>
    <cellStyle name="Note 52 6" xfId="5476"/>
    <cellStyle name="Note 52 6 2" xfId="11947"/>
    <cellStyle name="Note 52 7" xfId="5306"/>
    <cellStyle name="Note 52 7 2" xfId="11777"/>
    <cellStyle name="Note 52 8" xfId="5712"/>
    <cellStyle name="Note 52 8 2" xfId="12183"/>
    <cellStyle name="Note 52 9" xfId="5914"/>
    <cellStyle name="Note 52 9 2" xfId="12385"/>
    <cellStyle name="Note 52_TRAFO" xfId="2328"/>
    <cellStyle name="Note 53" xfId="2329"/>
    <cellStyle name="Note 53 10" xfId="6355"/>
    <cellStyle name="Note 53 10 2" xfId="12826"/>
    <cellStyle name="Note 53 11" xfId="6191"/>
    <cellStyle name="Note 53 11 2" xfId="12662"/>
    <cellStyle name="Note 53 12" xfId="6902"/>
    <cellStyle name="Note 53 12 2" xfId="13373"/>
    <cellStyle name="Note 53 13" xfId="6736"/>
    <cellStyle name="Note 53 13 2" xfId="13207"/>
    <cellStyle name="Note 53 14" xfId="7136"/>
    <cellStyle name="Note 53 14 2" xfId="13607"/>
    <cellStyle name="Note 53 15" xfId="7337"/>
    <cellStyle name="Note 53 15 2" xfId="13808"/>
    <cellStyle name="Note 53 16" xfId="7826"/>
    <cellStyle name="Note 53 16 2" xfId="14297"/>
    <cellStyle name="Note 53 17" xfId="8005"/>
    <cellStyle name="Note 53 17 2" xfId="14476"/>
    <cellStyle name="Note 53 18" xfId="8182"/>
    <cellStyle name="Note 53 18 2" xfId="14653"/>
    <cellStyle name="Note 53 19" xfId="8344"/>
    <cellStyle name="Note 53 19 2" xfId="14815"/>
    <cellStyle name="Note 53 2" xfId="2330"/>
    <cellStyle name="Note 53 2 10" xfId="6903"/>
    <cellStyle name="Note 53 2 10 2" xfId="13374"/>
    <cellStyle name="Note 53 2 11" xfId="6571"/>
    <cellStyle name="Note 53 2 11 2" xfId="13042"/>
    <cellStyle name="Note 53 2 12" xfId="7137"/>
    <cellStyle name="Note 53 2 12 2" xfId="13608"/>
    <cellStyle name="Note 53 2 13" xfId="7336"/>
    <cellStyle name="Note 53 2 13 2" xfId="13807"/>
    <cellStyle name="Note 53 2 14" xfId="7827"/>
    <cellStyle name="Note 53 2 14 2" xfId="14298"/>
    <cellStyle name="Note 53 2 15" xfId="8006"/>
    <cellStyle name="Note 53 2 15 2" xfId="14477"/>
    <cellStyle name="Note 53 2 16" xfId="8183"/>
    <cellStyle name="Note 53 2 16 2" xfId="14654"/>
    <cellStyle name="Note 53 2 17" xfId="8345"/>
    <cellStyle name="Note 53 2 17 2" xfId="14816"/>
    <cellStyle name="Note 53 2 18" xfId="8981"/>
    <cellStyle name="Note 53 2 19" xfId="9444"/>
    <cellStyle name="Note 53 2 2" xfId="2331"/>
    <cellStyle name="Note 53 2 2 2" xfId="4978"/>
    <cellStyle name="Note 53 2 2 2 2" xfId="11363"/>
    <cellStyle name="Note 53 2 2 3" xfId="9445"/>
    <cellStyle name="Note 53 2 2 4" xfId="10318"/>
    <cellStyle name="Note 53 2 2 5" xfId="4049"/>
    <cellStyle name="Note 53 2 20" xfId="8518"/>
    <cellStyle name="Note 53 2 21" xfId="9742"/>
    <cellStyle name="Note 53 2 22" xfId="9925"/>
    <cellStyle name="Note 53 2 23" xfId="10048"/>
    <cellStyle name="Note 53 2 24" xfId="15068"/>
    <cellStyle name="Note 53 2 25" xfId="15684"/>
    <cellStyle name="Note 53 2 26" xfId="15193"/>
    <cellStyle name="Note 53 2 27" xfId="15946"/>
    <cellStyle name="Note 53 2 28" xfId="16123"/>
    <cellStyle name="Note 53 2 29" xfId="16285"/>
    <cellStyle name="Note 53 2 3" xfId="3536"/>
    <cellStyle name="Note 53 2 3 2" xfId="11362"/>
    <cellStyle name="Note 53 2 4" xfId="5479"/>
    <cellStyle name="Note 53 2 4 2" xfId="11950"/>
    <cellStyle name="Note 53 2 5" xfId="5308"/>
    <cellStyle name="Note 53 2 5 2" xfId="11779"/>
    <cellStyle name="Note 53 2 6" xfId="5715"/>
    <cellStyle name="Note 53 2 6 2" xfId="12186"/>
    <cellStyle name="Note 53 2 7" xfId="5911"/>
    <cellStyle name="Note 53 2 7 2" xfId="12382"/>
    <cellStyle name="Note 53 2 8" xfId="6356"/>
    <cellStyle name="Note 53 2 8 2" xfId="12827"/>
    <cellStyle name="Note 53 2 9" xfId="6192"/>
    <cellStyle name="Note 53 2 9 2" xfId="12663"/>
    <cellStyle name="Note 53 20" xfId="8980"/>
    <cellStyle name="Note 53 21" xfId="9443"/>
    <cellStyle name="Note 53 22" xfId="8519"/>
    <cellStyle name="Note 53 23" xfId="9741"/>
    <cellStyle name="Note 53 24" xfId="9924"/>
    <cellStyle name="Note 53 25" xfId="10047"/>
    <cellStyle name="Note 53 26" xfId="15067"/>
    <cellStyle name="Note 53 27" xfId="15683"/>
    <cellStyle name="Note 53 28" xfId="15183"/>
    <cellStyle name="Note 53 29" xfId="15945"/>
    <cellStyle name="Note 53 3" xfId="2332"/>
    <cellStyle name="Note 53 3 2" xfId="4979"/>
    <cellStyle name="Note 53 3 2 2" xfId="11364"/>
    <cellStyle name="Note 53 3 3" xfId="9446"/>
    <cellStyle name="Note 53 3 4" xfId="10319"/>
    <cellStyle name="Note 53 3 5" xfId="4050"/>
    <cellStyle name="Note 53 30" xfId="16122"/>
    <cellStyle name="Note 53 31" xfId="16284"/>
    <cellStyle name="Note 53 4" xfId="3374"/>
    <cellStyle name="Note 53 4 2" xfId="10788"/>
    <cellStyle name="Note 53 4 3" xfId="4522"/>
    <cellStyle name="Note 53 5" xfId="3535"/>
    <cellStyle name="Note 53 5 2" xfId="11361"/>
    <cellStyle name="Note 53 6" xfId="5478"/>
    <cellStyle name="Note 53 6 2" xfId="11949"/>
    <cellStyle name="Note 53 7" xfId="5105"/>
    <cellStyle name="Note 53 7 2" xfId="11576"/>
    <cellStyle name="Note 53 8" xfId="5714"/>
    <cellStyle name="Note 53 8 2" xfId="12185"/>
    <cellStyle name="Note 53 9" xfId="5912"/>
    <cellStyle name="Note 53 9 2" xfId="12383"/>
    <cellStyle name="Note 53_TRAFO" xfId="2333"/>
    <cellStyle name="Note 54" xfId="2334"/>
    <cellStyle name="Note 54 10" xfId="6357"/>
    <cellStyle name="Note 54 10 2" xfId="12828"/>
    <cellStyle name="Note 54 11" xfId="6193"/>
    <cellStyle name="Note 54 11 2" xfId="12664"/>
    <cellStyle name="Note 54 12" xfId="6904"/>
    <cellStyle name="Note 54 12 2" xfId="13375"/>
    <cellStyle name="Note 54 13" xfId="6737"/>
    <cellStyle name="Note 54 13 2" xfId="13208"/>
    <cellStyle name="Note 54 14" xfId="7138"/>
    <cellStyle name="Note 54 14 2" xfId="13609"/>
    <cellStyle name="Note 54 15" xfId="7335"/>
    <cellStyle name="Note 54 15 2" xfId="13806"/>
    <cellStyle name="Note 54 16" xfId="7828"/>
    <cellStyle name="Note 54 16 2" xfId="14299"/>
    <cellStyle name="Note 54 17" xfId="8007"/>
    <cellStyle name="Note 54 17 2" xfId="14478"/>
    <cellStyle name="Note 54 18" xfId="8184"/>
    <cellStyle name="Note 54 18 2" xfId="14655"/>
    <cellStyle name="Note 54 19" xfId="8346"/>
    <cellStyle name="Note 54 19 2" xfId="14817"/>
    <cellStyle name="Note 54 2" xfId="2335"/>
    <cellStyle name="Note 54 2 10" xfId="6905"/>
    <cellStyle name="Note 54 2 10 2" xfId="13376"/>
    <cellStyle name="Note 54 2 11" xfId="6738"/>
    <cellStyle name="Note 54 2 11 2" xfId="13209"/>
    <cellStyle name="Note 54 2 12" xfId="7139"/>
    <cellStyle name="Note 54 2 12 2" xfId="13610"/>
    <cellStyle name="Note 54 2 13" xfId="7334"/>
    <cellStyle name="Note 54 2 13 2" xfId="13805"/>
    <cellStyle name="Note 54 2 14" xfId="7829"/>
    <cellStyle name="Note 54 2 14 2" xfId="14300"/>
    <cellStyle name="Note 54 2 15" xfId="8008"/>
    <cellStyle name="Note 54 2 15 2" xfId="14479"/>
    <cellStyle name="Note 54 2 16" xfId="8185"/>
    <cellStyle name="Note 54 2 16 2" xfId="14656"/>
    <cellStyle name="Note 54 2 17" xfId="8347"/>
    <cellStyle name="Note 54 2 17 2" xfId="14818"/>
    <cellStyle name="Note 54 2 18" xfId="8983"/>
    <cellStyle name="Note 54 2 19" xfId="9448"/>
    <cellStyle name="Note 54 2 2" xfId="2336"/>
    <cellStyle name="Note 54 2 2 2" xfId="4980"/>
    <cellStyle name="Note 54 2 2 2 2" xfId="11367"/>
    <cellStyle name="Note 54 2 2 3" xfId="9449"/>
    <cellStyle name="Note 54 2 2 4" xfId="10320"/>
    <cellStyle name="Note 54 2 2 5" xfId="4051"/>
    <cellStyle name="Note 54 2 20" xfId="8443"/>
    <cellStyle name="Note 54 2 21" xfId="9744"/>
    <cellStyle name="Note 54 2 22" xfId="9927"/>
    <cellStyle name="Note 54 2 23" xfId="10143"/>
    <cellStyle name="Note 54 2 24" xfId="15070"/>
    <cellStyle name="Note 54 2 25" xfId="15686"/>
    <cellStyle name="Note 54 2 26" xfId="15184"/>
    <cellStyle name="Note 54 2 27" xfId="15948"/>
    <cellStyle name="Note 54 2 28" xfId="16125"/>
    <cellStyle name="Note 54 2 29" xfId="16287"/>
    <cellStyle name="Note 54 2 3" xfId="3538"/>
    <cellStyle name="Note 54 2 3 2" xfId="11366"/>
    <cellStyle name="Note 54 2 4" xfId="5481"/>
    <cellStyle name="Note 54 2 4 2" xfId="11952"/>
    <cellStyle name="Note 54 2 5" xfId="5310"/>
    <cellStyle name="Note 54 2 5 2" xfId="11781"/>
    <cellStyle name="Note 54 2 6" xfId="5717"/>
    <cellStyle name="Note 54 2 6 2" xfId="12188"/>
    <cellStyle name="Note 54 2 7" xfId="5909"/>
    <cellStyle name="Note 54 2 7 2" xfId="12380"/>
    <cellStyle name="Note 54 2 8" xfId="6358"/>
    <cellStyle name="Note 54 2 8 2" xfId="12829"/>
    <cellStyle name="Note 54 2 9" xfId="6194"/>
    <cellStyle name="Note 54 2 9 2" xfId="12665"/>
    <cellStyle name="Note 54 20" xfId="8982"/>
    <cellStyle name="Note 54 21" xfId="9447"/>
    <cellStyle name="Note 54 22" xfId="8517"/>
    <cellStyle name="Note 54 23" xfId="9743"/>
    <cellStyle name="Note 54 24" xfId="9926"/>
    <cellStyle name="Note 54 25" xfId="10049"/>
    <cellStyle name="Note 54 26" xfId="15069"/>
    <cellStyle name="Note 54 27" xfId="15685"/>
    <cellStyle name="Note 54 28" xfId="15500"/>
    <cellStyle name="Note 54 29" xfId="15947"/>
    <cellStyle name="Note 54 3" xfId="2337"/>
    <cellStyle name="Note 54 3 2" xfId="4981"/>
    <cellStyle name="Note 54 3 2 2" xfId="11368"/>
    <cellStyle name="Note 54 3 3" xfId="9450"/>
    <cellStyle name="Note 54 3 4" xfId="10321"/>
    <cellStyle name="Note 54 3 5" xfId="4052"/>
    <cellStyle name="Note 54 30" xfId="16124"/>
    <cellStyle name="Note 54 31" xfId="16286"/>
    <cellStyle name="Note 54 4" xfId="3375"/>
    <cellStyle name="Note 54 4 2" xfId="10789"/>
    <cellStyle name="Note 54 4 3" xfId="4523"/>
    <cellStyle name="Note 54 5" xfId="3537"/>
    <cellStyle name="Note 54 5 2" xfId="11365"/>
    <cellStyle name="Note 54 6" xfId="5480"/>
    <cellStyle name="Note 54 6 2" xfId="11951"/>
    <cellStyle name="Note 54 7" xfId="5309"/>
    <cellStyle name="Note 54 7 2" xfId="11780"/>
    <cellStyle name="Note 54 8" xfId="5716"/>
    <cellStyle name="Note 54 8 2" xfId="12187"/>
    <cellStyle name="Note 54 9" xfId="5910"/>
    <cellStyle name="Note 54 9 2" xfId="12381"/>
    <cellStyle name="Note 54_TRAFO" xfId="2338"/>
    <cellStyle name="Note 55" xfId="2339"/>
    <cellStyle name="Note 55 10" xfId="6359"/>
    <cellStyle name="Note 55 10 2" xfId="12830"/>
    <cellStyle name="Note 55 11" xfId="6195"/>
    <cellStyle name="Note 55 11 2" xfId="12666"/>
    <cellStyle name="Note 55 12" xfId="6906"/>
    <cellStyle name="Note 55 12 2" xfId="13377"/>
    <cellStyle name="Note 55 13" xfId="6739"/>
    <cellStyle name="Note 55 13 2" xfId="13210"/>
    <cellStyle name="Note 55 14" xfId="7140"/>
    <cellStyle name="Note 55 14 2" xfId="13611"/>
    <cellStyle name="Note 55 15" xfId="7333"/>
    <cellStyle name="Note 55 15 2" xfId="13804"/>
    <cellStyle name="Note 55 16" xfId="7830"/>
    <cellStyle name="Note 55 16 2" xfId="14301"/>
    <cellStyle name="Note 55 17" xfId="8009"/>
    <cellStyle name="Note 55 17 2" xfId="14480"/>
    <cellStyle name="Note 55 18" xfId="8186"/>
    <cellStyle name="Note 55 18 2" xfId="14657"/>
    <cellStyle name="Note 55 19" xfId="8348"/>
    <cellStyle name="Note 55 19 2" xfId="14819"/>
    <cellStyle name="Note 55 2" xfId="2340"/>
    <cellStyle name="Note 55 2 10" xfId="6907"/>
    <cellStyle name="Note 55 2 10 2" xfId="13378"/>
    <cellStyle name="Note 55 2 11" xfId="6740"/>
    <cellStyle name="Note 55 2 11 2" xfId="13211"/>
    <cellStyle name="Note 55 2 12" xfId="7141"/>
    <cellStyle name="Note 55 2 12 2" xfId="13612"/>
    <cellStyle name="Note 55 2 13" xfId="7332"/>
    <cellStyle name="Note 55 2 13 2" xfId="13803"/>
    <cellStyle name="Note 55 2 14" xfId="7831"/>
    <cellStyle name="Note 55 2 14 2" xfId="14302"/>
    <cellStyle name="Note 55 2 15" xfId="8010"/>
    <cellStyle name="Note 55 2 15 2" xfId="14481"/>
    <cellStyle name="Note 55 2 16" xfId="8187"/>
    <cellStyle name="Note 55 2 16 2" xfId="14658"/>
    <cellStyle name="Note 55 2 17" xfId="8349"/>
    <cellStyle name="Note 55 2 17 2" xfId="14820"/>
    <cellStyle name="Note 55 2 18" xfId="8985"/>
    <cellStyle name="Note 55 2 19" xfId="9452"/>
    <cellStyle name="Note 55 2 2" xfId="2341"/>
    <cellStyle name="Note 55 2 2 2" xfId="4982"/>
    <cellStyle name="Note 55 2 2 2 2" xfId="11371"/>
    <cellStyle name="Note 55 2 2 3" xfId="9453"/>
    <cellStyle name="Note 55 2 2 4" xfId="10322"/>
    <cellStyle name="Note 55 2 2 5" xfId="4053"/>
    <cellStyle name="Note 55 2 20" xfId="8515"/>
    <cellStyle name="Note 55 2 21" xfId="9746"/>
    <cellStyle name="Note 55 2 22" xfId="9929"/>
    <cellStyle name="Note 55 2 23" xfId="10051"/>
    <cellStyle name="Note 55 2 24" xfId="15072"/>
    <cellStyle name="Note 55 2 25" xfId="15687"/>
    <cellStyle name="Note 55 2 26" xfId="15502"/>
    <cellStyle name="Note 55 2 27" xfId="15950"/>
    <cellStyle name="Note 55 2 28" xfId="16127"/>
    <cellStyle name="Note 55 2 29" xfId="16289"/>
    <cellStyle name="Note 55 2 3" xfId="3540"/>
    <cellStyle name="Note 55 2 3 2" xfId="11370"/>
    <cellStyle name="Note 55 2 4" xfId="5483"/>
    <cellStyle name="Note 55 2 4 2" xfId="11954"/>
    <cellStyle name="Note 55 2 5" xfId="5312"/>
    <cellStyle name="Note 55 2 5 2" xfId="11783"/>
    <cellStyle name="Note 55 2 6" xfId="5719"/>
    <cellStyle name="Note 55 2 6 2" xfId="12190"/>
    <cellStyle name="Note 55 2 7" xfId="5907"/>
    <cellStyle name="Note 55 2 7 2" xfId="12378"/>
    <cellStyle name="Note 55 2 8" xfId="6360"/>
    <cellStyle name="Note 55 2 8 2" xfId="12831"/>
    <cellStyle name="Note 55 2 9" xfId="6196"/>
    <cellStyle name="Note 55 2 9 2" xfId="12667"/>
    <cellStyle name="Note 55 20" xfId="8984"/>
    <cellStyle name="Note 55 21" xfId="9451"/>
    <cellStyle name="Note 55 22" xfId="8516"/>
    <cellStyle name="Note 55 23" xfId="9745"/>
    <cellStyle name="Note 55 24" xfId="9928"/>
    <cellStyle name="Note 55 25" xfId="10050"/>
    <cellStyle name="Note 55 26" xfId="15071"/>
    <cellStyle name="Note 55 27" xfId="15811"/>
    <cellStyle name="Note 55 28" xfId="15501"/>
    <cellStyle name="Note 55 29" xfId="15949"/>
    <cellStyle name="Note 55 3" xfId="2342"/>
    <cellStyle name="Note 55 3 2" xfId="4983"/>
    <cellStyle name="Note 55 3 2 2" xfId="11372"/>
    <cellStyle name="Note 55 3 3" xfId="9454"/>
    <cellStyle name="Note 55 3 4" xfId="10323"/>
    <cellStyle name="Note 55 3 5" xfId="4054"/>
    <cellStyle name="Note 55 30" xfId="16126"/>
    <cellStyle name="Note 55 31" xfId="16288"/>
    <cellStyle name="Note 55 4" xfId="3376"/>
    <cellStyle name="Note 55 4 2" xfId="10790"/>
    <cellStyle name="Note 55 4 3" xfId="4524"/>
    <cellStyle name="Note 55 5" xfId="3539"/>
    <cellStyle name="Note 55 5 2" xfId="11369"/>
    <cellStyle name="Note 55 6" xfId="5482"/>
    <cellStyle name="Note 55 6 2" xfId="11953"/>
    <cellStyle name="Note 55 7" xfId="5311"/>
    <cellStyle name="Note 55 7 2" xfId="11782"/>
    <cellStyle name="Note 55 8" xfId="5718"/>
    <cellStyle name="Note 55 8 2" xfId="12189"/>
    <cellStyle name="Note 55 9" xfId="5908"/>
    <cellStyle name="Note 55 9 2" xfId="12379"/>
    <cellStyle name="Note 55_TRAFO" xfId="2343"/>
    <cellStyle name="Note 56" xfId="2344"/>
    <cellStyle name="Note 56 10" xfId="6361"/>
    <cellStyle name="Note 56 10 2" xfId="12832"/>
    <cellStyle name="Note 56 11" xfId="6197"/>
    <cellStyle name="Note 56 11 2" xfId="12668"/>
    <cellStyle name="Note 56 12" xfId="6908"/>
    <cellStyle name="Note 56 12 2" xfId="13379"/>
    <cellStyle name="Note 56 13" xfId="6741"/>
    <cellStyle name="Note 56 13 2" xfId="13212"/>
    <cellStyle name="Note 56 14" xfId="7142"/>
    <cellStyle name="Note 56 14 2" xfId="13613"/>
    <cellStyle name="Note 56 15" xfId="7331"/>
    <cellStyle name="Note 56 15 2" xfId="13802"/>
    <cellStyle name="Note 56 16" xfId="7832"/>
    <cellStyle name="Note 56 16 2" xfId="14303"/>
    <cellStyle name="Note 56 17" xfId="8011"/>
    <cellStyle name="Note 56 17 2" xfId="14482"/>
    <cellStyle name="Note 56 18" xfId="8188"/>
    <cellStyle name="Note 56 18 2" xfId="14659"/>
    <cellStyle name="Note 56 19" xfId="8350"/>
    <cellStyle name="Note 56 19 2" xfId="14821"/>
    <cellStyle name="Note 56 2" xfId="2345"/>
    <cellStyle name="Note 56 2 10" xfId="6909"/>
    <cellStyle name="Note 56 2 10 2" xfId="13380"/>
    <cellStyle name="Note 56 2 11" xfId="6550"/>
    <cellStyle name="Note 56 2 11 2" xfId="13021"/>
    <cellStyle name="Note 56 2 12" xfId="7143"/>
    <cellStyle name="Note 56 2 12 2" xfId="13614"/>
    <cellStyle name="Note 56 2 13" xfId="7330"/>
    <cellStyle name="Note 56 2 13 2" xfId="13801"/>
    <cellStyle name="Note 56 2 14" xfId="7833"/>
    <cellStyle name="Note 56 2 14 2" xfId="14304"/>
    <cellStyle name="Note 56 2 15" xfId="8012"/>
    <cellStyle name="Note 56 2 15 2" xfId="14483"/>
    <cellStyle name="Note 56 2 16" xfId="8189"/>
    <cellStyle name="Note 56 2 16 2" xfId="14660"/>
    <cellStyle name="Note 56 2 17" xfId="8351"/>
    <cellStyle name="Note 56 2 17 2" xfId="14822"/>
    <cellStyle name="Note 56 2 18" xfId="8987"/>
    <cellStyle name="Note 56 2 19" xfId="9456"/>
    <cellStyle name="Note 56 2 2" xfId="2346"/>
    <cellStyle name="Note 56 2 2 2" xfId="4984"/>
    <cellStyle name="Note 56 2 2 2 2" xfId="11375"/>
    <cellStyle name="Note 56 2 2 3" xfId="9457"/>
    <cellStyle name="Note 56 2 2 4" xfId="10324"/>
    <cellStyle name="Note 56 2 2 5" xfId="4055"/>
    <cellStyle name="Note 56 2 20" xfId="8513"/>
    <cellStyle name="Note 56 2 21" xfId="9748"/>
    <cellStyle name="Note 56 2 22" xfId="9931"/>
    <cellStyle name="Note 56 2 23" xfId="10053"/>
    <cellStyle name="Note 56 2 24" xfId="15074"/>
    <cellStyle name="Note 56 2 25" xfId="15689"/>
    <cellStyle name="Note 56 2 26" xfId="15504"/>
    <cellStyle name="Note 56 2 27" xfId="15952"/>
    <cellStyle name="Note 56 2 28" xfId="16129"/>
    <cellStyle name="Note 56 2 29" xfId="16291"/>
    <cellStyle name="Note 56 2 3" xfId="3542"/>
    <cellStyle name="Note 56 2 3 2" xfId="11374"/>
    <cellStyle name="Note 56 2 4" xfId="5485"/>
    <cellStyle name="Note 56 2 4 2" xfId="11956"/>
    <cellStyle name="Note 56 2 5" xfId="5313"/>
    <cellStyle name="Note 56 2 5 2" xfId="11784"/>
    <cellStyle name="Note 56 2 6" xfId="5721"/>
    <cellStyle name="Note 56 2 6 2" xfId="12192"/>
    <cellStyle name="Note 56 2 7" xfId="5905"/>
    <cellStyle name="Note 56 2 7 2" xfId="12376"/>
    <cellStyle name="Note 56 2 8" xfId="6379"/>
    <cellStyle name="Note 56 2 8 2" xfId="12850"/>
    <cellStyle name="Note 56 2 9" xfId="6198"/>
    <cellStyle name="Note 56 2 9 2" xfId="12669"/>
    <cellStyle name="Note 56 20" xfId="8986"/>
    <cellStyle name="Note 56 21" xfId="9455"/>
    <cellStyle name="Note 56 22" xfId="8514"/>
    <cellStyle name="Note 56 23" xfId="9747"/>
    <cellStyle name="Note 56 24" xfId="9930"/>
    <cellStyle name="Note 56 25" xfId="10052"/>
    <cellStyle name="Note 56 26" xfId="15073"/>
    <cellStyle name="Note 56 27" xfId="15688"/>
    <cellStyle name="Note 56 28" xfId="15503"/>
    <cellStyle name="Note 56 29" xfId="15951"/>
    <cellStyle name="Note 56 3" xfId="2347"/>
    <cellStyle name="Note 56 3 2" xfId="4985"/>
    <cellStyle name="Note 56 3 2 2" xfId="11376"/>
    <cellStyle name="Note 56 3 3" xfId="9458"/>
    <cellStyle name="Note 56 3 4" xfId="10325"/>
    <cellStyle name="Note 56 3 5" xfId="4056"/>
    <cellStyle name="Note 56 30" xfId="16128"/>
    <cellStyle name="Note 56 31" xfId="16290"/>
    <cellStyle name="Note 56 4" xfId="3377"/>
    <cellStyle name="Note 56 4 2" xfId="10791"/>
    <cellStyle name="Note 56 4 3" xfId="4525"/>
    <cellStyle name="Note 56 5" xfId="3541"/>
    <cellStyle name="Note 56 5 2" xfId="11373"/>
    <cellStyle name="Note 56 6" xfId="5484"/>
    <cellStyle name="Note 56 6 2" xfId="11955"/>
    <cellStyle name="Note 56 7" xfId="5087"/>
    <cellStyle name="Note 56 7 2" xfId="11558"/>
    <cellStyle name="Note 56 8" xfId="5720"/>
    <cellStyle name="Note 56 8 2" xfId="12191"/>
    <cellStyle name="Note 56 9" xfId="5906"/>
    <cellStyle name="Note 56 9 2" xfId="12377"/>
    <cellStyle name="Note 56_TRAFO" xfId="2348"/>
    <cellStyle name="Note 57" xfId="2349"/>
    <cellStyle name="Note 57 10" xfId="6429"/>
    <cellStyle name="Note 57 10 2" xfId="12900"/>
    <cellStyle name="Note 57 11" xfId="6199"/>
    <cellStyle name="Note 57 11 2" xfId="12670"/>
    <cellStyle name="Note 57 12" xfId="6910"/>
    <cellStyle name="Note 57 12 2" xfId="13381"/>
    <cellStyle name="Note 57 13" xfId="6742"/>
    <cellStyle name="Note 57 13 2" xfId="13213"/>
    <cellStyle name="Note 57 14" xfId="7144"/>
    <cellStyle name="Note 57 14 2" xfId="13615"/>
    <cellStyle name="Note 57 15" xfId="7329"/>
    <cellStyle name="Note 57 15 2" xfId="13800"/>
    <cellStyle name="Note 57 16" xfId="7834"/>
    <cellStyle name="Note 57 16 2" xfId="14305"/>
    <cellStyle name="Note 57 17" xfId="8013"/>
    <cellStyle name="Note 57 17 2" xfId="14484"/>
    <cellStyle name="Note 57 18" xfId="8190"/>
    <cellStyle name="Note 57 18 2" xfId="14661"/>
    <cellStyle name="Note 57 19" xfId="8352"/>
    <cellStyle name="Note 57 19 2" xfId="14823"/>
    <cellStyle name="Note 57 2" xfId="2350"/>
    <cellStyle name="Note 57 2 10" xfId="6911"/>
    <cellStyle name="Note 57 2 10 2" xfId="13382"/>
    <cellStyle name="Note 57 2 11" xfId="6743"/>
    <cellStyle name="Note 57 2 11 2" xfId="13214"/>
    <cellStyle name="Note 57 2 12" xfId="7145"/>
    <cellStyle name="Note 57 2 12 2" xfId="13616"/>
    <cellStyle name="Note 57 2 13" xfId="7328"/>
    <cellStyle name="Note 57 2 13 2" xfId="13799"/>
    <cellStyle name="Note 57 2 14" xfId="7835"/>
    <cellStyle name="Note 57 2 14 2" xfId="14306"/>
    <cellStyle name="Note 57 2 15" xfId="8014"/>
    <cellStyle name="Note 57 2 15 2" xfId="14485"/>
    <cellStyle name="Note 57 2 16" xfId="8191"/>
    <cellStyle name="Note 57 2 16 2" xfId="14662"/>
    <cellStyle name="Note 57 2 17" xfId="8353"/>
    <cellStyle name="Note 57 2 17 2" xfId="14824"/>
    <cellStyle name="Note 57 2 18" xfId="8989"/>
    <cellStyle name="Note 57 2 19" xfId="9460"/>
    <cellStyle name="Note 57 2 2" xfId="2351"/>
    <cellStyle name="Note 57 2 2 2" xfId="4986"/>
    <cellStyle name="Note 57 2 2 2 2" xfId="11379"/>
    <cellStyle name="Note 57 2 2 3" xfId="9461"/>
    <cellStyle name="Note 57 2 2 4" xfId="10326"/>
    <cellStyle name="Note 57 2 2 5" xfId="4057"/>
    <cellStyle name="Note 57 2 20" xfId="9161"/>
    <cellStyle name="Note 57 2 21" xfId="9750"/>
    <cellStyle name="Note 57 2 22" xfId="9933"/>
    <cellStyle name="Note 57 2 23" xfId="10055"/>
    <cellStyle name="Note 57 2 24" xfId="15076"/>
    <cellStyle name="Note 57 2 25" xfId="15691"/>
    <cellStyle name="Note 57 2 26" xfId="15506"/>
    <cellStyle name="Note 57 2 27" xfId="15954"/>
    <cellStyle name="Note 57 2 28" xfId="16131"/>
    <cellStyle name="Note 57 2 29" xfId="16293"/>
    <cellStyle name="Note 57 2 3" xfId="3544"/>
    <cellStyle name="Note 57 2 3 2" xfId="11378"/>
    <cellStyle name="Note 57 2 4" xfId="5487"/>
    <cellStyle name="Note 57 2 4 2" xfId="11958"/>
    <cellStyle name="Note 57 2 5" xfId="5315"/>
    <cellStyle name="Note 57 2 5 2" xfId="11786"/>
    <cellStyle name="Note 57 2 6" xfId="5723"/>
    <cellStyle name="Note 57 2 6 2" xfId="12194"/>
    <cellStyle name="Note 57 2 7" xfId="5903"/>
    <cellStyle name="Note 57 2 7 2" xfId="12374"/>
    <cellStyle name="Note 57 2 8" xfId="6430"/>
    <cellStyle name="Note 57 2 8 2" xfId="12901"/>
    <cellStyle name="Note 57 2 9" xfId="6200"/>
    <cellStyle name="Note 57 2 9 2" xfId="12671"/>
    <cellStyle name="Note 57 20" xfId="8988"/>
    <cellStyle name="Note 57 21" xfId="9459"/>
    <cellStyle name="Note 57 22" xfId="8512"/>
    <cellStyle name="Note 57 23" xfId="9749"/>
    <cellStyle name="Note 57 24" xfId="9932"/>
    <cellStyle name="Note 57 25" xfId="10054"/>
    <cellStyle name="Note 57 26" xfId="15075"/>
    <cellStyle name="Note 57 27" xfId="15690"/>
    <cellStyle name="Note 57 28" xfId="15505"/>
    <cellStyle name="Note 57 29" xfId="15953"/>
    <cellStyle name="Note 57 3" xfId="2352"/>
    <cellStyle name="Note 57 3 2" xfId="4987"/>
    <cellStyle name="Note 57 3 2 2" xfId="11380"/>
    <cellStyle name="Note 57 3 3" xfId="9462"/>
    <cellStyle name="Note 57 3 4" xfId="10327"/>
    <cellStyle name="Note 57 3 5" xfId="4058"/>
    <cellStyle name="Note 57 30" xfId="16130"/>
    <cellStyle name="Note 57 31" xfId="16292"/>
    <cellStyle name="Note 57 4" xfId="3378"/>
    <cellStyle name="Note 57 4 2" xfId="10792"/>
    <cellStyle name="Note 57 4 3" xfId="4526"/>
    <cellStyle name="Note 57 5" xfId="3543"/>
    <cellStyle name="Note 57 5 2" xfId="11377"/>
    <cellStyle name="Note 57 6" xfId="5486"/>
    <cellStyle name="Note 57 6 2" xfId="11957"/>
    <cellStyle name="Note 57 7" xfId="5314"/>
    <cellStyle name="Note 57 7 2" xfId="11785"/>
    <cellStyle name="Note 57 8" xfId="5722"/>
    <cellStyle name="Note 57 8 2" xfId="12193"/>
    <cellStyle name="Note 57 9" xfId="5904"/>
    <cellStyle name="Note 57 9 2" xfId="12375"/>
    <cellStyle name="Note 57_TRAFO" xfId="2353"/>
    <cellStyle name="Note 58" xfId="2354"/>
    <cellStyle name="Note 58 10" xfId="6431"/>
    <cellStyle name="Note 58 10 2" xfId="12902"/>
    <cellStyle name="Note 58 11" xfId="6201"/>
    <cellStyle name="Note 58 11 2" xfId="12672"/>
    <cellStyle name="Note 58 12" xfId="6912"/>
    <cellStyle name="Note 58 12 2" xfId="13383"/>
    <cellStyle name="Note 58 13" xfId="6744"/>
    <cellStyle name="Note 58 13 2" xfId="13215"/>
    <cellStyle name="Note 58 14" xfId="7146"/>
    <cellStyle name="Note 58 14 2" xfId="13617"/>
    <cellStyle name="Note 58 15" xfId="7327"/>
    <cellStyle name="Note 58 15 2" xfId="13798"/>
    <cellStyle name="Note 58 16" xfId="7836"/>
    <cellStyle name="Note 58 16 2" xfId="14307"/>
    <cellStyle name="Note 58 17" xfId="8015"/>
    <cellStyle name="Note 58 17 2" xfId="14486"/>
    <cellStyle name="Note 58 18" xfId="8192"/>
    <cellStyle name="Note 58 18 2" xfId="14663"/>
    <cellStyle name="Note 58 19" xfId="8354"/>
    <cellStyle name="Note 58 19 2" xfId="14825"/>
    <cellStyle name="Note 58 2" xfId="2355"/>
    <cellStyle name="Note 58 2 10" xfId="6913"/>
    <cellStyle name="Note 58 2 10 2" xfId="13384"/>
    <cellStyle name="Note 58 2 11" xfId="6561"/>
    <cellStyle name="Note 58 2 11 2" xfId="13032"/>
    <cellStyle name="Note 58 2 12" xfId="7147"/>
    <cellStyle name="Note 58 2 12 2" xfId="13618"/>
    <cellStyle name="Note 58 2 13" xfId="7237"/>
    <cellStyle name="Note 58 2 13 2" xfId="13708"/>
    <cellStyle name="Note 58 2 14" xfId="7837"/>
    <cellStyle name="Note 58 2 14 2" xfId="14308"/>
    <cellStyle name="Note 58 2 15" xfId="8016"/>
    <cellStyle name="Note 58 2 15 2" xfId="14487"/>
    <cellStyle name="Note 58 2 16" xfId="8193"/>
    <cellStyle name="Note 58 2 16 2" xfId="14664"/>
    <cellStyle name="Note 58 2 17" xfId="8355"/>
    <cellStyle name="Note 58 2 17 2" xfId="14826"/>
    <cellStyle name="Note 58 2 18" xfId="8991"/>
    <cellStyle name="Note 58 2 19" xfId="9464"/>
    <cellStyle name="Note 58 2 2" xfId="2356"/>
    <cellStyle name="Note 58 2 2 2" xfId="4988"/>
    <cellStyle name="Note 58 2 2 2 2" xfId="11383"/>
    <cellStyle name="Note 58 2 2 3" xfId="9465"/>
    <cellStyle name="Note 58 2 2 4" xfId="10328"/>
    <cellStyle name="Note 58 2 2 5" xfId="4059"/>
    <cellStyle name="Note 58 2 20" xfId="8510"/>
    <cellStyle name="Note 58 2 21" xfId="9752"/>
    <cellStyle name="Note 58 2 22" xfId="9935"/>
    <cellStyle name="Note 58 2 23" xfId="10057"/>
    <cellStyle name="Note 58 2 24" xfId="15078"/>
    <cellStyle name="Note 58 2 25" xfId="15693"/>
    <cellStyle name="Note 58 2 26" xfId="15508"/>
    <cellStyle name="Note 58 2 27" xfId="15956"/>
    <cellStyle name="Note 58 2 28" xfId="16133"/>
    <cellStyle name="Note 58 2 29" xfId="16295"/>
    <cellStyle name="Note 58 2 3" xfId="3546"/>
    <cellStyle name="Note 58 2 3 2" xfId="11382"/>
    <cellStyle name="Note 58 2 4" xfId="5489"/>
    <cellStyle name="Note 58 2 4 2" xfId="11960"/>
    <cellStyle name="Note 58 2 5" xfId="5316"/>
    <cellStyle name="Note 58 2 5 2" xfId="11787"/>
    <cellStyle name="Note 58 2 6" xfId="5725"/>
    <cellStyle name="Note 58 2 6 2" xfId="12196"/>
    <cellStyle name="Note 58 2 7" xfId="5901"/>
    <cellStyle name="Note 58 2 7 2" xfId="12372"/>
    <cellStyle name="Note 58 2 8" xfId="6432"/>
    <cellStyle name="Note 58 2 8 2" xfId="12903"/>
    <cellStyle name="Note 58 2 9" xfId="6202"/>
    <cellStyle name="Note 58 2 9 2" xfId="12673"/>
    <cellStyle name="Note 58 20" xfId="8990"/>
    <cellStyle name="Note 58 21" xfId="9463"/>
    <cellStyle name="Note 58 22" xfId="8511"/>
    <cellStyle name="Note 58 23" xfId="9751"/>
    <cellStyle name="Note 58 24" xfId="9934"/>
    <cellStyle name="Note 58 25" xfId="10056"/>
    <cellStyle name="Note 58 26" xfId="15077"/>
    <cellStyle name="Note 58 27" xfId="15692"/>
    <cellStyle name="Note 58 28" xfId="15507"/>
    <cellStyle name="Note 58 29" xfId="15955"/>
    <cellStyle name="Note 58 3" xfId="2357"/>
    <cellStyle name="Note 58 3 2" xfId="4989"/>
    <cellStyle name="Note 58 3 2 2" xfId="11384"/>
    <cellStyle name="Note 58 3 3" xfId="9466"/>
    <cellStyle name="Note 58 3 4" xfId="10329"/>
    <cellStyle name="Note 58 3 5" xfId="4060"/>
    <cellStyle name="Note 58 30" xfId="16132"/>
    <cellStyle name="Note 58 31" xfId="16294"/>
    <cellStyle name="Note 58 4" xfId="3379"/>
    <cellStyle name="Note 58 4 2" xfId="10793"/>
    <cellStyle name="Note 58 4 3" xfId="4527"/>
    <cellStyle name="Note 58 5" xfId="3545"/>
    <cellStyle name="Note 58 5 2" xfId="11381"/>
    <cellStyle name="Note 58 6" xfId="5488"/>
    <cellStyle name="Note 58 6 2" xfId="11959"/>
    <cellStyle name="Note 58 7" xfId="5096"/>
    <cellStyle name="Note 58 7 2" xfId="11567"/>
    <cellStyle name="Note 58 8" xfId="5724"/>
    <cellStyle name="Note 58 8 2" xfId="12195"/>
    <cellStyle name="Note 58 9" xfId="5902"/>
    <cellStyle name="Note 58 9 2" xfId="12373"/>
    <cellStyle name="Note 58_TRAFO" xfId="2358"/>
    <cellStyle name="Note 59" xfId="2359"/>
    <cellStyle name="Note 59 10" xfId="6433"/>
    <cellStyle name="Note 59 10 2" xfId="12904"/>
    <cellStyle name="Note 59 11" xfId="5829"/>
    <cellStyle name="Note 59 11 2" xfId="12300"/>
    <cellStyle name="Note 59 12" xfId="6914"/>
    <cellStyle name="Note 59 12 2" xfId="13385"/>
    <cellStyle name="Note 59 13" xfId="6745"/>
    <cellStyle name="Note 59 13 2" xfId="13216"/>
    <cellStyle name="Note 59 14" xfId="7148"/>
    <cellStyle name="Note 59 14 2" xfId="13619"/>
    <cellStyle name="Note 59 15" xfId="7326"/>
    <cellStyle name="Note 59 15 2" xfId="13797"/>
    <cellStyle name="Note 59 16" xfId="7838"/>
    <cellStyle name="Note 59 16 2" xfId="14309"/>
    <cellStyle name="Note 59 17" xfId="8017"/>
    <cellStyle name="Note 59 17 2" xfId="14488"/>
    <cellStyle name="Note 59 18" xfId="8194"/>
    <cellStyle name="Note 59 18 2" xfId="14665"/>
    <cellStyle name="Note 59 19" xfId="8356"/>
    <cellStyle name="Note 59 19 2" xfId="14827"/>
    <cellStyle name="Note 59 2" xfId="2360"/>
    <cellStyle name="Note 59 2 10" xfId="6915"/>
    <cellStyle name="Note 59 2 10 2" xfId="13386"/>
    <cellStyle name="Note 59 2 11" xfId="6746"/>
    <cellStyle name="Note 59 2 11 2" xfId="13217"/>
    <cellStyle name="Note 59 2 12" xfId="7149"/>
    <cellStyle name="Note 59 2 12 2" xfId="13620"/>
    <cellStyle name="Note 59 2 13" xfId="7325"/>
    <cellStyle name="Note 59 2 13 2" xfId="13796"/>
    <cellStyle name="Note 59 2 14" xfId="7839"/>
    <cellStyle name="Note 59 2 14 2" xfId="14310"/>
    <cellStyle name="Note 59 2 15" xfId="8018"/>
    <cellStyle name="Note 59 2 15 2" xfId="14489"/>
    <cellStyle name="Note 59 2 16" xfId="8195"/>
    <cellStyle name="Note 59 2 16 2" xfId="14666"/>
    <cellStyle name="Note 59 2 17" xfId="8357"/>
    <cellStyle name="Note 59 2 17 2" xfId="14828"/>
    <cellStyle name="Note 59 2 18" xfId="8993"/>
    <cellStyle name="Note 59 2 19" xfId="9468"/>
    <cellStyle name="Note 59 2 2" xfId="2361"/>
    <cellStyle name="Note 59 2 2 2" xfId="4990"/>
    <cellStyle name="Note 59 2 2 2 2" xfId="11387"/>
    <cellStyle name="Note 59 2 2 3" xfId="9469"/>
    <cellStyle name="Note 59 2 2 4" xfId="10330"/>
    <cellStyle name="Note 59 2 2 5" xfId="4061"/>
    <cellStyle name="Note 59 2 20" xfId="8508"/>
    <cellStyle name="Note 59 2 21" xfId="9754"/>
    <cellStyle name="Note 59 2 22" xfId="9937"/>
    <cellStyle name="Note 59 2 23" xfId="10059"/>
    <cellStyle name="Note 59 2 24" xfId="15080"/>
    <cellStyle name="Note 59 2 25" xfId="15695"/>
    <cellStyle name="Note 59 2 26" xfId="15510"/>
    <cellStyle name="Note 59 2 27" xfId="15958"/>
    <cellStyle name="Note 59 2 28" xfId="16135"/>
    <cellStyle name="Note 59 2 29" xfId="16297"/>
    <cellStyle name="Note 59 2 3" xfId="3548"/>
    <cellStyle name="Note 59 2 3 2" xfId="11386"/>
    <cellStyle name="Note 59 2 4" xfId="5491"/>
    <cellStyle name="Note 59 2 4 2" xfId="11962"/>
    <cellStyle name="Note 59 2 5" xfId="5318"/>
    <cellStyle name="Note 59 2 5 2" xfId="11789"/>
    <cellStyle name="Note 59 2 6" xfId="5727"/>
    <cellStyle name="Note 59 2 6 2" xfId="12198"/>
    <cellStyle name="Note 59 2 7" xfId="5899"/>
    <cellStyle name="Note 59 2 7 2" xfId="12370"/>
    <cellStyle name="Note 59 2 8" xfId="6434"/>
    <cellStyle name="Note 59 2 8 2" xfId="12905"/>
    <cellStyle name="Note 59 2 9" xfId="6203"/>
    <cellStyle name="Note 59 2 9 2" xfId="12674"/>
    <cellStyle name="Note 59 20" xfId="8992"/>
    <cellStyle name="Note 59 21" xfId="9467"/>
    <cellStyle name="Note 59 22" xfId="8509"/>
    <cellStyle name="Note 59 23" xfId="9753"/>
    <cellStyle name="Note 59 24" xfId="9936"/>
    <cellStyle name="Note 59 25" xfId="10058"/>
    <cellStyle name="Note 59 26" xfId="15079"/>
    <cellStyle name="Note 59 27" xfId="15694"/>
    <cellStyle name="Note 59 28" xfId="15509"/>
    <cellStyle name="Note 59 29" xfId="15957"/>
    <cellStyle name="Note 59 3" xfId="2362"/>
    <cellStyle name="Note 59 3 2" xfId="4991"/>
    <cellStyle name="Note 59 3 2 2" xfId="11388"/>
    <cellStyle name="Note 59 3 3" xfId="9470"/>
    <cellStyle name="Note 59 3 4" xfId="10331"/>
    <cellStyle name="Note 59 3 5" xfId="4062"/>
    <cellStyle name="Note 59 30" xfId="16134"/>
    <cellStyle name="Note 59 31" xfId="16296"/>
    <cellStyle name="Note 59 4" xfId="3380"/>
    <cellStyle name="Note 59 4 2" xfId="10794"/>
    <cellStyle name="Note 59 4 3" xfId="4528"/>
    <cellStyle name="Note 59 5" xfId="3547"/>
    <cellStyle name="Note 59 5 2" xfId="11385"/>
    <cellStyle name="Note 59 6" xfId="5490"/>
    <cellStyle name="Note 59 6 2" xfId="11961"/>
    <cellStyle name="Note 59 7" xfId="5317"/>
    <cellStyle name="Note 59 7 2" xfId="11788"/>
    <cellStyle name="Note 59 8" xfId="5726"/>
    <cellStyle name="Note 59 8 2" xfId="12197"/>
    <cellStyle name="Note 59 9" xfId="5900"/>
    <cellStyle name="Note 59 9 2" xfId="12371"/>
    <cellStyle name="Note 59_TRAFO" xfId="2363"/>
    <cellStyle name="Note 6" xfId="2364"/>
    <cellStyle name="Note 6 10" xfId="6204"/>
    <cellStyle name="Note 6 10 2" xfId="12675"/>
    <cellStyle name="Note 6 11" xfId="6916"/>
    <cellStyle name="Note 6 11 2" xfId="13387"/>
    <cellStyle name="Note 6 12" xfId="6747"/>
    <cellStyle name="Note 6 12 2" xfId="13218"/>
    <cellStyle name="Note 6 13" xfId="7150"/>
    <cellStyle name="Note 6 13 2" xfId="13621"/>
    <cellStyle name="Note 6 14" xfId="7324"/>
    <cellStyle name="Note 6 14 2" xfId="13795"/>
    <cellStyle name="Note 6 15" xfId="7840"/>
    <cellStyle name="Note 6 15 2" xfId="14311"/>
    <cellStyle name="Note 6 16" xfId="8019"/>
    <cellStyle name="Note 6 16 2" xfId="14490"/>
    <cellStyle name="Note 6 17" xfId="8196"/>
    <cellStyle name="Note 6 17 2" xfId="14667"/>
    <cellStyle name="Note 6 18" xfId="8358"/>
    <cellStyle name="Note 6 18 2" xfId="14829"/>
    <cellStyle name="Note 6 19" xfId="8994"/>
    <cellStyle name="Note 6 2" xfId="2365"/>
    <cellStyle name="Note 6 2 10" xfId="6917"/>
    <cellStyle name="Note 6 2 10 2" xfId="13388"/>
    <cellStyle name="Note 6 2 11" xfId="6748"/>
    <cellStyle name="Note 6 2 11 2" xfId="13219"/>
    <cellStyle name="Note 6 2 12" xfId="7151"/>
    <cellStyle name="Note 6 2 12 2" xfId="13622"/>
    <cellStyle name="Note 6 2 13" xfId="7323"/>
    <cellStyle name="Note 6 2 13 2" xfId="13794"/>
    <cellStyle name="Note 6 2 14" xfId="7841"/>
    <cellStyle name="Note 6 2 14 2" xfId="14312"/>
    <cellStyle name="Note 6 2 15" xfId="8020"/>
    <cellStyle name="Note 6 2 15 2" xfId="14491"/>
    <cellStyle name="Note 6 2 16" xfId="8197"/>
    <cellStyle name="Note 6 2 16 2" xfId="14668"/>
    <cellStyle name="Note 6 2 17" xfId="8359"/>
    <cellStyle name="Note 6 2 17 2" xfId="14830"/>
    <cellStyle name="Note 6 2 18" xfId="8995"/>
    <cellStyle name="Note 6 2 19" xfId="9472"/>
    <cellStyle name="Note 6 2 2" xfId="2366"/>
    <cellStyle name="Note 6 2 2 2" xfId="4992"/>
    <cellStyle name="Note 6 2 2 2 2" xfId="11391"/>
    <cellStyle name="Note 6 2 2 3" xfId="9473"/>
    <cellStyle name="Note 6 2 2 4" xfId="10332"/>
    <cellStyle name="Note 6 2 2 5" xfId="4063"/>
    <cellStyle name="Note 6 2 20" xfId="8506"/>
    <cellStyle name="Note 6 2 21" xfId="9756"/>
    <cellStyle name="Note 6 2 22" xfId="9939"/>
    <cellStyle name="Note 6 2 23" xfId="10144"/>
    <cellStyle name="Note 6 2 24" xfId="15082"/>
    <cellStyle name="Note 6 2 25" xfId="15697"/>
    <cellStyle name="Note 6 2 26" xfId="15512"/>
    <cellStyle name="Note 6 2 27" xfId="15960"/>
    <cellStyle name="Note 6 2 28" xfId="16137"/>
    <cellStyle name="Note 6 2 29" xfId="16299"/>
    <cellStyle name="Note 6 2 3" xfId="3550"/>
    <cellStyle name="Note 6 2 3 2" xfId="11390"/>
    <cellStyle name="Note 6 2 4" xfId="5493"/>
    <cellStyle name="Note 6 2 4 2" xfId="11964"/>
    <cellStyle name="Note 6 2 5" xfId="5320"/>
    <cellStyle name="Note 6 2 5 2" xfId="11791"/>
    <cellStyle name="Note 6 2 6" xfId="5729"/>
    <cellStyle name="Note 6 2 6 2" xfId="12200"/>
    <cellStyle name="Note 6 2 7" xfId="5897"/>
    <cellStyle name="Note 6 2 7 2" xfId="12368"/>
    <cellStyle name="Note 6 2 8" xfId="6436"/>
    <cellStyle name="Note 6 2 8 2" xfId="12907"/>
    <cellStyle name="Note 6 2 9" xfId="6205"/>
    <cellStyle name="Note 6 2 9 2" xfId="12676"/>
    <cellStyle name="Note 6 20" xfId="9471"/>
    <cellStyle name="Note 6 21" xfId="8507"/>
    <cellStyle name="Note 6 22" xfId="9755"/>
    <cellStyle name="Note 6 23" xfId="9938"/>
    <cellStyle name="Note 6 24" xfId="10060"/>
    <cellStyle name="Note 6 25" xfId="15081"/>
    <cellStyle name="Note 6 26" xfId="15696"/>
    <cellStyle name="Note 6 27" xfId="15511"/>
    <cellStyle name="Note 6 28" xfId="15959"/>
    <cellStyle name="Note 6 29" xfId="16136"/>
    <cellStyle name="Note 6 3" xfId="2367"/>
    <cellStyle name="Note 6 3 2" xfId="4993"/>
    <cellStyle name="Note 6 3 2 2" xfId="11392"/>
    <cellStyle name="Note 6 3 3" xfId="9474"/>
    <cellStyle name="Note 6 3 4" xfId="10333"/>
    <cellStyle name="Note 6 3 5" xfId="4064"/>
    <cellStyle name="Note 6 30" xfId="16298"/>
    <cellStyle name="Note 6 4" xfId="3549"/>
    <cellStyle name="Note 6 4 2" xfId="11389"/>
    <cellStyle name="Note 6 5" xfId="5492"/>
    <cellStyle name="Note 6 5 2" xfId="11963"/>
    <cellStyle name="Note 6 6" xfId="5319"/>
    <cellStyle name="Note 6 6 2" xfId="11790"/>
    <cellStyle name="Note 6 7" xfId="5728"/>
    <cellStyle name="Note 6 7 2" xfId="12199"/>
    <cellStyle name="Note 6 8" xfId="5898"/>
    <cellStyle name="Note 6 8 2" xfId="12369"/>
    <cellStyle name="Note 6 9" xfId="6435"/>
    <cellStyle name="Note 6 9 2" xfId="12906"/>
    <cellStyle name="Note 6_TRAFO" xfId="2368"/>
    <cellStyle name="Note 60" xfId="2369"/>
    <cellStyle name="Note 60 10" xfId="6437"/>
    <cellStyle name="Note 60 10 2" xfId="12908"/>
    <cellStyle name="Note 60 11" xfId="6206"/>
    <cellStyle name="Note 60 11 2" xfId="12677"/>
    <cellStyle name="Note 60 12" xfId="6918"/>
    <cellStyle name="Note 60 12 2" xfId="13389"/>
    <cellStyle name="Note 60 13" xfId="6749"/>
    <cellStyle name="Note 60 13 2" xfId="13220"/>
    <cellStyle name="Note 60 14" xfId="7152"/>
    <cellStyle name="Note 60 14 2" xfId="13623"/>
    <cellStyle name="Note 60 15" xfId="7322"/>
    <cellStyle name="Note 60 15 2" xfId="13793"/>
    <cellStyle name="Note 60 16" xfId="7842"/>
    <cellStyle name="Note 60 16 2" xfId="14313"/>
    <cellStyle name="Note 60 17" xfId="8021"/>
    <cellStyle name="Note 60 17 2" xfId="14492"/>
    <cellStyle name="Note 60 18" xfId="8198"/>
    <cellStyle name="Note 60 18 2" xfId="14669"/>
    <cellStyle name="Note 60 19" xfId="8360"/>
    <cellStyle name="Note 60 19 2" xfId="14831"/>
    <cellStyle name="Note 60 2" xfId="2370"/>
    <cellStyle name="Note 60 2 10" xfId="6919"/>
    <cellStyle name="Note 60 2 10 2" xfId="13390"/>
    <cellStyle name="Note 60 2 11" xfId="6750"/>
    <cellStyle name="Note 60 2 11 2" xfId="13221"/>
    <cellStyle name="Note 60 2 12" xfId="7153"/>
    <cellStyle name="Note 60 2 12 2" xfId="13624"/>
    <cellStyle name="Note 60 2 13" xfId="7321"/>
    <cellStyle name="Note 60 2 13 2" xfId="13792"/>
    <cellStyle name="Note 60 2 14" xfId="7843"/>
    <cellStyle name="Note 60 2 14 2" xfId="14314"/>
    <cellStyle name="Note 60 2 15" xfId="8022"/>
    <cellStyle name="Note 60 2 15 2" xfId="14493"/>
    <cellStyle name="Note 60 2 16" xfId="8199"/>
    <cellStyle name="Note 60 2 16 2" xfId="14670"/>
    <cellStyle name="Note 60 2 17" xfId="8361"/>
    <cellStyle name="Note 60 2 17 2" xfId="14832"/>
    <cellStyle name="Note 60 2 18" xfId="8997"/>
    <cellStyle name="Note 60 2 19" xfId="9476"/>
    <cellStyle name="Note 60 2 2" xfId="2371"/>
    <cellStyle name="Note 60 2 2 2" xfId="4994"/>
    <cellStyle name="Note 60 2 2 2 2" xfId="11395"/>
    <cellStyle name="Note 60 2 2 3" xfId="9477"/>
    <cellStyle name="Note 60 2 2 4" xfId="10334"/>
    <cellStyle name="Note 60 2 2 5" xfId="4065"/>
    <cellStyle name="Note 60 2 20" xfId="8504"/>
    <cellStyle name="Note 60 2 21" xfId="9758"/>
    <cellStyle name="Note 60 2 22" xfId="9941"/>
    <cellStyle name="Note 60 2 23" xfId="10062"/>
    <cellStyle name="Note 60 2 24" xfId="15084"/>
    <cellStyle name="Note 60 2 25" xfId="15698"/>
    <cellStyle name="Note 60 2 26" xfId="15514"/>
    <cellStyle name="Note 60 2 27" xfId="15962"/>
    <cellStyle name="Note 60 2 28" xfId="16139"/>
    <cellStyle name="Note 60 2 29" xfId="16301"/>
    <cellStyle name="Note 60 2 3" xfId="3552"/>
    <cellStyle name="Note 60 2 3 2" xfId="11394"/>
    <cellStyle name="Note 60 2 4" xfId="5495"/>
    <cellStyle name="Note 60 2 4 2" xfId="11966"/>
    <cellStyle name="Note 60 2 5" xfId="5097"/>
    <cellStyle name="Note 60 2 5 2" xfId="11568"/>
    <cellStyle name="Note 60 2 6" xfId="5731"/>
    <cellStyle name="Note 60 2 6 2" xfId="12202"/>
    <cellStyle name="Note 60 2 7" xfId="5895"/>
    <cellStyle name="Note 60 2 7 2" xfId="12366"/>
    <cellStyle name="Note 60 2 8" xfId="6438"/>
    <cellStyle name="Note 60 2 8 2" xfId="12909"/>
    <cellStyle name="Note 60 2 9" xfId="6208"/>
    <cellStyle name="Note 60 2 9 2" xfId="12679"/>
    <cellStyle name="Note 60 20" xfId="8996"/>
    <cellStyle name="Note 60 21" xfId="9475"/>
    <cellStyle name="Note 60 22" xfId="8505"/>
    <cellStyle name="Note 60 23" xfId="9757"/>
    <cellStyle name="Note 60 24" xfId="9940"/>
    <cellStyle name="Note 60 25" xfId="10061"/>
    <cellStyle name="Note 60 26" xfId="15083"/>
    <cellStyle name="Note 60 27" xfId="15812"/>
    <cellStyle name="Note 60 28" xfId="15513"/>
    <cellStyle name="Note 60 29" xfId="15961"/>
    <cellStyle name="Note 60 3" xfId="2372"/>
    <cellStyle name="Note 60 3 2" xfId="4995"/>
    <cellStyle name="Note 60 3 2 2" xfId="11396"/>
    <cellStyle name="Note 60 3 3" xfId="9478"/>
    <cellStyle name="Note 60 3 4" xfId="10335"/>
    <cellStyle name="Note 60 3 5" xfId="4066"/>
    <cellStyle name="Note 60 30" xfId="16138"/>
    <cellStyle name="Note 60 31" xfId="16300"/>
    <cellStyle name="Note 60 4" xfId="3381"/>
    <cellStyle name="Note 60 4 2" xfId="10795"/>
    <cellStyle name="Note 60 4 3" xfId="4529"/>
    <cellStyle name="Note 60 5" xfId="3551"/>
    <cellStyle name="Note 60 5 2" xfId="11393"/>
    <cellStyle name="Note 60 6" xfId="5494"/>
    <cellStyle name="Note 60 6 2" xfId="11965"/>
    <cellStyle name="Note 60 7" xfId="5321"/>
    <cellStyle name="Note 60 7 2" xfId="11792"/>
    <cellStyle name="Note 60 8" xfId="5730"/>
    <cellStyle name="Note 60 8 2" xfId="12201"/>
    <cellStyle name="Note 60 9" xfId="5896"/>
    <cellStyle name="Note 60 9 2" xfId="12367"/>
    <cellStyle name="Note 60_TRAFO" xfId="2373"/>
    <cellStyle name="Note 61" xfId="2374"/>
    <cellStyle name="Note 61 10" xfId="6439"/>
    <cellStyle name="Note 61 10 2" xfId="12910"/>
    <cellStyle name="Note 61 11" xfId="6209"/>
    <cellStyle name="Note 61 11 2" xfId="12680"/>
    <cellStyle name="Note 61 12" xfId="6920"/>
    <cellStyle name="Note 61 12 2" xfId="13391"/>
    <cellStyle name="Note 61 13" xfId="6562"/>
    <cellStyle name="Note 61 13 2" xfId="13033"/>
    <cellStyle name="Note 61 14" xfId="7154"/>
    <cellStyle name="Note 61 14 2" xfId="13625"/>
    <cellStyle name="Note 61 15" xfId="7320"/>
    <cellStyle name="Note 61 15 2" xfId="13791"/>
    <cellStyle name="Note 61 16" xfId="7844"/>
    <cellStyle name="Note 61 16 2" xfId="14315"/>
    <cellStyle name="Note 61 17" xfId="8023"/>
    <cellStyle name="Note 61 17 2" xfId="14494"/>
    <cellStyle name="Note 61 18" xfId="8200"/>
    <cellStyle name="Note 61 18 2" xfId="14671"/>
    <cellStyle name="Note 61 19" xfId="8362"/>
    <cellStyle name="Note 61 19 2" xfId="14833"/>
    <cellStyle name="Note 61 2" xfId="2375"/>
    <cellStyle name="Note 61 2 10" xfId="6921"/>
    <cellStyle name="Note 61 2 10 2" xfId="13392"/>
    <cellStyle name="Note 61 2 11" xfId="6563"/>
    <cellStyle name="Note 61 2 11 2" xfId="13034"/>
    <cellStyle name="Note 61 2 12" xfId="7155"/>
    <cellStyle name="Note 61 2 12 2" xfId="13626"/>
    <cellStyle name="Note 61 2 13" xfId="7319"/>
    <cellStyle name="Note 61 2 13 2" xfId="13790"/>
    <cellStyle name="Note 61 2 14" xfId="7845"/>
    <cellStyle name="Note 61 2 14 2" xfId="14316"/>
    <cellStyle name="Note 61 2 15" xfId="8024"/>
    <cellStyle name="Note 61 2 15 2" xfId="14495"/>
    <cellStyle name="Note 61 2 16" xfId="8201"/>
    <cellStyle name="Note 61 2 16 2" xfId="14672"/>
    <cellStyle name="Note 61 2 17" xfId="8363"/>
    <cellStyle name="Note 61 2 17 2" xfId="14834"/>
    <cellStyle name="Note 61 2 18" xfId="8999"/>
    <cellStyle name="Note 61 2 19" xfId="9480"/>
    <cellStyle name="Note 61 2 2" xfId="2376"/>
    <cellStyle name="Note 61 2 2 2" xfId="4996"/>
    <cellStyle name="Note 61 2 2 2 2" xfId="11399"/>
    <cellStyle name="Note 61 2 2 3" xfId="9481"/>
    <cellStyle name="Note 61 2 2 4" xfId="10336"/>
    <cellStyle name="Note 61 2 2 5" xfId="4067"/>
    <cellStyle name="Note 61 2 20" xfId="8502"/>
    <cellStyle name="Note 61 2 21" xfId="9760"/>
    <cellStyle name="Note 61 2 22" xfId="9943"/>
    <cellStyle name="Note 61 2 23" xfId="10064"/>
    <cellStyle name="Note 61 2 24" xfId="15086"/>
    <cellStyle name="Note 61 2 25" xfId="15700"/>
    <cellStyle name="Note 61 2 26" xfId="15515"/>
    <cellStyle name="Note 61 2 27" xfId="15964"/>
    <cellStyle name="Note 61 2 28" xfId="16141"/>
    <cellStyle name="Note 61 2 29" xfId="16303"/>
    <cellStyle name="Note 61 2 3" xfId="3554"/>
    <cellStyle name="Note 61 2 3 2" xfId="11398"/>
    <cellStyle name="Note 61 2 4" xfId="5497"/>
    <cellStyle name="Note 61 2 4 2" xfId="11968"/>
    <cellStyle name="Note 61 2 5" xfId="5322"/>
    <cellStyle name="Note 61 2 5 2" xfId="11793"/>
    <cellStyle name="Note 61 2 6" xfId="5733"/>
    <cellStyle name="Note 61 2 6 2" xfId="12204"/>
    <cellStyle name="Note 61 2 7" xfId="5893"/>
    <cellStyle name="Note 61 2 7 2" xfId="12364"/>
    <cellStyle name="Note 61 2 8" xfId="6440"/>
    <cellStyle name="Note 61 2 8 2" xfId="12911"/>
    <cellStyle name="Note 61 2 9" xfId="6210"/>
    <cellStyle name="Note 61 2 9 2" xfId="12681"/>
    <cellStyle name="Note 61 20" xfId="8998"/>
    <cellStyle name="Note 61 21" xfId="9479"/>
    <cellStyle name="Note 61 22" xfId="8503"/>
    <cellStyle name="Note 61 23" xfId="9759"/>
    <cellStyle name="Note 61 24" xfId="9942"/>
    <cellStyle name="Note 61 25" xfId="10063"/>
    <cellStyle name="Note 61 26" xfId="15085"/>
    <cellStyle name="Note 61 27" xfId="15699"/>
    <cellStyle name="Note 61 28" xfId="15799"/>
    <cellStyle name="Note 61 29" xfId="15963"/>
    <cellStyle name="Note 61 3" xfId="2377"/>
    <cellStyle name="Note 61 3 2" xfId="4997"/>
    <cellStyle name="Note 61 3 2 2" xfId="11400"/>
    <cellStyle name="Note 61 3 3" xfId="9482"/>
    <cellStyle name="Note 61 3 4" xfId="10337"/>
    <cellStyle name="Note 61 3 5" xfId="4068"/>
    <cellStyle name="Note 61 30" xfId="16140"/>
    <cellStyle name="Note 61 31" xfId="16302"/>
    <cellStyle name="Note 61 4" xfId="3382"/>
    <cellStyle name="Note 61 4 2" xfId="10796"/>
    <cellStyle name="Note 61 4 3" xfId="4530"/>
    <cellStyle name="Note 61 5" xfId="3553"/>
    <cellStyle name="Note 61 5 2" xfId="11397"/>
    <cellStyle name="Note 61 6" xfId="5496"/>
    <cellStyle name="Note 61 6 2" xfId="11967"/>
    <cellStyle name="Note 61 7" xfId="5098"/>
    <cellStyle name="Note 61 7 2" xfId="11569"/>
    <cellStyle name="Note 61 8" xfId="5732"/>
    <cellStyle name="Note 61 8 2" xfId="12203"/>
    <cellStyle name="Note 61 9" xfId="5894"/>
    <cellStyle name="Note 61 9 2" xfId="12365"/>
    <cellStyle name="Note 61_TRAFO" xfId="2378"/>
    <cellStyle name="Note 62" xfId="2379"/>
    <cellStyle name="Note 62 10" xfId="6441"/>
    <cellStyle name="Note 62 10 2" xfId="12912"/>
    <cellStyle name="Note 62 11" xfId="6211"/>
    <cellStyle name="Note 62 11 2" xfId="12682"/>
    <cellStyle name="Note 62 12" xfId="6922"/>
    <cellStyle name="Note 62 12 2" xfId="13393"/>
    <cellStyle name="Note 62 13" xfId="6751"/>
    <cellStyle name="Note 62 13 2" xfId="13222"/>
    <cellStyle name="Note 62 14" xfId="7156"/>
    <cellStyle name="Note 62 14 2" xfId="13627"/>
    <cellStyle name="Note 62 15" xfId="7318"/>
    <cellStyle name="Note 62 15 2" xfId="13789"/>
    <cellStyle name="Note 62 16" xfId="7846"/>
    <cellStyle name="Note 62 16 2" xfId="14317"/>
    <cellStyle name="Note 62 17" xfId="8025"/>
    <cellStyle name="Note 62 17 2" xfId="14496"/>
    <cellStyle name="Note 62 18" xfId="8202"/>
    <cellStyle name="Note 62 18 2" xfId="14673"/>
    <cellStyle name="Note 62 19" xfId="8364"/>
    <cellStyle name="Note 62 19 2" xfId="14835"/>
    <cellStyle name="Note 62 2" xfId="2380"/>
    <cellStyle name="Note 62 2 10" xfId="6923"/>
    <cellStyle name="Note 62 2 10 2" xfId="13394"/>
    <cellStyle name="Note 62 2 11" xfId="6752"/>
    <cellStyle name="Note 62 2 11 2" xfId="13223"/>
    <cellStyle name="Note 62 2 12" xfId="7157"/>
    <cellStyle name="Note 62 2 12 2" xfId="13628"/>
    <cellStyle name="Note 62 2 13" xfId="7317"/>
    <cellStyle name="Note 62 2 13 2" xfId="13788"/>
    <cellStyle name="Note 62 2 14" xfId="7847"/>
    <cellStyle name="Note 62 2 14 2" xfId="14318"/>
    <cellStyle name="Note 62 2 15" xfId="8026"/>
    <cellStyle name="Note 62 2 15 2" xfId="14497"/>
    <cellStyle name="Note 62 2 16" xfId="8203"/>
    <cellStyle name="Note 62 2 16 2" xfId="14674"/>
    <cellStyle name="Note 62 2 17" xfId="8365"/>
    <cellStyle name="Note 62 2 17 2" xfId="14836"/>
    <cellStyle name="Note 62 2 18" xfId="9001"/>
    <cellStyle name="Note 62 2 19" xfId="9484"/>
    <cellStyle name="Note 62 2 2" xfId="2381"/>
    <cellStyle name="Note 62 2 2 2" xfId="4998"/>
    <cellStyle name="Note 62 2 2 2 2" xfId="11403"/>
    <cellStyle name="Note 62 2 2 3" xfId="9485"/>
    <cellStyle name="Note 62 2 2 4" xfId="10338"/>
    <cellStyle name="Note 62 2 2 5" xfId="4069"/>
    <cellStyle name="Note 62 2 20" xfId="9162"/>
    <cellStyle name="Note 62 2 21" xfId="9762"/>
    <cellStyle name="Note 62 2 22" xfId="9945"/>
    <cellStyle name="Note 62 2 23" xfId="10066"/>
    <cellStyle name="Note 62 2 24" xfId="15088"/>
    <cellStyle name="Note 62 2 25" xfId="15702"/>
    <cellStyle name="Note 62 2 26" xfId="15517"/>
    <cellStyle name="Note 62 2 27" xfId="15966"/>
    <cellStyle name="Note 62 2 28" xfId="16143"/>
    <cellStyle name="Note 62 2 29" xfId="16305"/>
    <cellStyle name="Note 62 2 3" xfId="3556"/>
    <cellStyle name="Note 62 2 3 2" xfId="11402"/>
    <cellStyle name="Note 62 2 4" xfId="5499"/>
    <cellStyle name="Note 62 2 4 2" xfId="11970"/>
    <cellStyle name="Note 62 2 5" xfId="5106"/>
    <cellStyle name="Note 62 2 5 2" xfId="11577"/>
    <cellStyle name="Note 62 2 6" xfId="5735"/>
    <cellStyle name="Note 62 2 6 2" xfId="12206"/>
    <cellStyle name="Note 62 2 7" xfId="5891"/>
    <cellStyle name="Note 62 2 7 2" xfId="12362"/>
    <cellStyle name="Note 62 2 8" xfId="6442"/>
    <cellStyle name="Note 62 2 8 2" xfId="12913"/>
    <cellStyle name="Note 62 2 9" xfId="6212"/>
    <cellStyle name="Note 62 2 9 2" xfId="12683"/>
    <cellStyle name="Note 62 20" xfId="9000"/>
    <cellStyle name="Note 62 21" xfId="9483"/>
    <cellStyle name="Note 62 22" xfId="8501"/>
    <cellStyle name="Note 62 23" xfId="9761"/>
    <cellStyle name="Note 62 24" xfId="9944"/>
    <cellStyle name="Note 62 25" xfId="10065"/>
    <cellStyle name="Note 62 26" xfId="15087"/>
    <cellStyle name="Note 62 27" xfId="15701"/>
    <cellStyle name="Note 62 28" xfId="15516"/>
    <cellStyle name="Note 62 29" xfId="15965"/>
    <cellStyle name="Note 62 3" xfId="2382"/>
    <cellStyle name="Note 62 3 2" xfId="4999"/>
    <cellStyle name="Note 62 3 2 2" xfId="11404"/>
    <cellStyle name="Note 62 3 3" xfId="9486"/>
    <cellStyle name="Note 62 3 4" xfId="10339"/>
    <cellStyle name="Note 62 3 5" xfId="4070"/>
    <cellStyle name="Note 62 30" xfId="16142"/>
    <cellStyle name="Note 62 31" xfId="16304"/>
    <cellStyle name="Note 62 4" xfId="3383"/>
    <cellStyle name="Note 62 4 2" xfId="10797"/>
    <cellStyle name="Note 62 4 3" xfId="4531"/>
    <cellStyle name="Note 62 5" xfId="3555"/>
    <cellStyle name="Note 62 5 2" xfId="11401"/>
    <cellStyle name="Note 62 6" xfId="5498"/>
    <cellStyle name="Note 62 6 2" xfId="11969"/>
    <cellStyle name="Note 62 7" xfId="5323"/>
    <cellStyle name="Note 62 7 2" xfId="11794"/>
    <cellStyle name="Note 62 8" xfId="5734"/>
    <cellStyle name="Note 62 8 2" xfId="12205"/>
    <cellStyle name="Note 62 9" xfId="5892"/>
    <cellStyle name="Note 62 9 2" xfId="12363"/>
    <cellStyle name="Note 62_TRAFO" xfId="2383"/>
    <cellStyle name="Note 63" xfId="2384"/>
    <cellStyle name="Note 63 10" xfId="6443"/>
    <cellStyle name="Note 63 10 2" xfId="12914"/>
    <cellStyle name="Note 63 11" xfId="6213"/>
    <cellStyle name="Note 63 11 2" xfId="12684"/>
    <cellStyle name="Note 63 12" xfId="6924"/>
    <cellStyle name="Note 63 12 2" xfId="13395"/>
    <cellStyle name="Note 63 13" xfId="6753"/>
    <cellStyle name="Note 63 13 2" xfId="13224"/>
    <cellStyle name="Note 63 14" xfId="7158"/>
    <cellStyle name="Note 63 14 2" xfId="13629"/>
    <cellStyle name="Note 63 15" xfId="7316"/>
    <cellStyle name="Note 63 15 2" xfId="13787"/>
    <cellStyle name="Note 63 16" xfId="7848"/>
    <cellStyle name="Note 63 16 2" xfId="14319"/>
    <cellStyle name="Note 63 17" xfId="8027"/>
    <cellStyle name="Note 63 17 2" xfId="14498"/>
    <cellStyle name="Note 63 18" xfId="8204"/>
    <cellStyle name="Note 63 18 2" xfId="14675"/>
    <cellStyle name="Note 63 19" xfId="8366"/>
    <cellStyle name="Note 63 19 2" xfId="14837"/>
    <cellStyle name="Note 63 2" xfId="2385"/>
    <cellStyle name="Note 63 2 10" xfId="6925"/>
    <cellStyle name="Note 63 2 10 2" xfId="13396"/>
    <cellStyle name="Note 63 2 11" xfId="6754"/>
    <cellStyle name="Note 63 2 11 2" xfId="13225"/>
    <cellStyle name="Note 63 2 12" xfId="7159"/>
    <cellStyle name="Note 63 2 12 2" xfId="13630"/>
    <cellStyle name="Note 63 2 13" xfId="7236"/>
    <cellStyle name="Note 63 2 13 2" xfId="13707"/>
    <cellStyle name="Note 63 2 14" xfId="7849"/>
    <cellStyle name="Note 63 2 14 2" xfId="14320"/>
    <cellStyle name="Note 63 2 15" xfId="8028"/>
    <cellStyle name="Note 63 2 15 2" xfId="14499"/>
    <cellStyle name="Note 63 2 16" xfId="8205"/>
    <cellStyle name="Note 63 2 16 2" xfId="14676"/>
    <cellStyle name="Note 63 2 17" xfId="8367"/>
    <cellStyle name="Note 63 2 17 2" xfId="14838"/>
    <cellStyle name="Note 63 2 18" xfId="9003"/>
    <cellStyle name="Note 63 2 19" xfId="9488"/>
    <cellStyle name="Note 63 2 2" xfId="2386"/>
    <cellStyle name="Note 63 2 2 2" xfId="5000"/>
    <cellStyle name="Note 63 2 2 2 2" xfId="11407"/>
    <cellStyle name="Note 63 2 2 3" xfId="9489"/>
    <cellStyle name="Note 63 2 2 4" xfId="10340"/>
    <cellStyle name="Note 63 2 2 5" xfId="4071"/>
    <cellStyle name="Note 63 2 20" xfId="8499"/>
    <cellStyle name="Note 63 2 21" xfId="9764"/>
    <cellStyle name="Note 63 2 22" xfId="9947"/>
    <cellStyle name="Note 63 2 23" xfId="10068"/>
    <cellStyle name="Note 63 2 24" xfId="15090"/>
    <cellStyle name="Note 63 2 25" xfId="15704"/>
    <cellStyle name="Note 63 2 26" xfId="15519"/>
    <cellStyle name="Note 63 2 27" xfId="15968"/>
    <cellStyle name="Note 63 2 28" xfId="16145"/>
    <cellStyle name="Note 63 2 29" xfId="16307"/>
    <cellStyle name="Note 63 2 3" xfId="3558"/>
    <cellStyle name="Note 63 2 3 2" xfId="11406"/>
    <cellStyle name="Note 63 2 4" xfId="5501"/>
    <cellStyle name="Note 63 2 4 2" xfId="11972"/>
    <cellStyle name="Note 63 2 5" xfId="5325"/>
    <cellStyle name="Note 63 2 5 2" xfId="11796"/>
    <cellStyle name="Note 63 2 6" xfId="5737"/>
    <cellStyle name="Note 63 2 6 2" xfId="12208"/>
    <cellStyle name="Note 63 2 7" xfId="5889"/>
    <cellStyle name="Note 63 2 7 2" xfId="12360"/>
    <cellStyle name="Note 63 2 8" xfId="6444"/>
    <cellStyle name="Note 63 2 8 2" xfId="12915"/>
    <cellStyle name="Note 63 2 9" xfId="6214"/>
    <cellStyle name="Note 63 2 9 2" xfId="12685"/>
    <cellStyle name="Note 63 20" xfId="9002"/>
    <cellStyle name="Note 63 21" xfId="9487"/>
    <cellStyle name="Note 63 22" xfId="8500"/>
    <cellStyle name="Note 63 23" xfId="9763"/>
    <cellStyle name="Note 63 24" xfId="9946"/>
    <cellStyle name="Note 63 25" xfId="10067"/>
    <cellStyle name="Note 63 26" xfId="15089"/>
    <cellStyle name="Note 63 27" xfId="15703"/>
    <cellStyle name="Note 63 28" xfId="15518"/>
    <cellStyle name="Note 63 29" xfId="15967"/>
    <cellStyle name="Note 63 3" xfId="2387"/>
    <cellStyle name="Note 63 3 2" xfId="5001"/>
    <cellStyle name="Note 63 3 2 2" xfId="11408"/>
    <cellStyle name="Note 63 3 3" xfId="9490"/>
    <cellStyle name="Note 63 3 4" xfId="10341"/>
    <cellStyle name="Note 63 3 5" xfId="4072"/>
    <cellStyle name="Note 63 30" xfId="16144"/>
    <cellStyle name="Note 63 31" xfId="16306"/>
    <cellStyle name="Note 63 4" xfId="3384"/>
    <cellStyle name="Note 63 4 2" xfId="10798"/>
    <cellStyle name="Note 63 4 3" xfId="4532"/>
    <cellStyle name="Note 63 5" xfId="3557"/>
    <cellStyle name="Note 63 5 2" xfId="11405"/>
    <cellStyle name="Note 63 6" xfId="5500"/>
    <cellStyle name="Note 63 6 2" xfId="11971"/>
    <cellStyle name="Note 63 7" xfId="5324"/>
    <cellStyle name="Note 63 7 2" xfId="11795"/>
    <cellStyle name="Note 63 8" xfId="5736"/>
    <cellStyle name="Note 63 8 2" xfId="12207"/>
    <cellStyle name="Note 63 9" xfId="5890"/>
    <cellStyle name="Note 63 9 2" xfId="12361"/>
    <cellStyle name="Note 63_TRAFO" xfId="2388"/>
    <cellStyle name="Note 64" xfId="2389"/>
    <cellStyle name="Note 64 10" xfId="6445"/>
    <cellStyle name="Note 64 10 2" xfId="12916"/>
    <cellStyle name="Note 64 11" xfId="6215"/>
    <cellStyle name="Note 64 11 2" xfId="12686"/>
    <cellStyle name="Note 64 12" xfId="6926"/>
    <cellStyle name="Note 64 12 2" xfId="13397"/>
    <cellStyle name="Note 64 13" xfId="6755"/>
    <cellStyle name="Note 64 13 2" xfId="13226"/>
    <cellStyle name="Note 64 14" xfId="7160"/>
    <cellStyle name="Note 64 14 2" xfId="13631"/>
    <cellStyle name="Note 64 15" xfId="7315"/>
    <cellStyle name="Note 64 15 2" xfId="13786"/>
    <cellStyle name="Note 64 16" xfId="7850"/>
    <cellStyle name="Note 64 16 2" xfId="14321"/>
    <cellStyle name="Note 64 17" xfId="8029"/>
    <cellStyle name="Note 64 17 2" xfId="14500"/>
    <cellStyle name="Note 64 18" xfId="8206"/>
    <cellStyle name="Note 64 18 2" xfId="14677"/>
    <cellStyle name="Note 64 19" xfId="8368"/>
    <cellStyle name="Note 64 19 2" xfId="14839"/>
    <cellStyle name="Note 64 2" xfId="2390"/>
    <cellStyle name="Note 64 2 10" xfId="6927"/>
    <cellStyle name="Note 64 2 10 2" xfId="13398"/>
    <cellStyle name="Note 64 2 11" xfId="6756"/>
    <cellStyle name="Note 64 2 11 2" xfId="13227"/>
    <cellStyle name="Note 64 2 12" xfId="7161"/>
    <cellStyle name="Note 64 2 12 2" xfId="13632"/>
    <cellStyle name="Note 64 2 13" xfId="7314"/>
    <cellStyle name="Note 64 2 13 2" xfId="13785"/>
    <cellStyle name="Note 64 2 14" xfId="7851"/>
    <cellStyle name="Note 64 2 14 2" xfId="14322"/>
    <cellStyle name="Note 64 2 15" xfId="8030"/>
    <cellStyle name="Note 64 2 15 2" xfId="14501"/>
    <cellStyle name="Note 64 2 16" xfId="8207"/>
    <cellStyle name="Note 64 2 16 2" xfId="14678"/>
    <cellStyle name="Note 64 2 17" xfId="8369"/>
    <cellStyle name="Note 64 2 17 2" xfId="14840"/>
    <cellStyle name="Note 64 2 18" xfId="9005"/>
    <cellStyle name="Note 64 2 19" xfId="9492"/>
    <cellStyle name="Note 64 2 2" xfId="2391"/>
    <cellStyle name="Note 64 2 2 2" xfId="5002"/>
    <cellStyle name="Note 64 2 2 2 2" xfId="11411"/>
    <cellStyle name="Note 64 2 2 3" xfId="9493"/>
    <cellStyle name="Note 64 2 2 4" xfId="10342"/>
    <cellStyle name="Note 64 2 2 5" xfId="4073"/>
    <cellStyle name="Note 64 2 20" xfId="8497"/>
    <cellStyle name="Note 64 2 21" xfId="9766"/>
    <cellStyle name="Note 64 2 22" xfId="9949"/>
    <cellStyle name="Note 64 2 23" xfId="10070"/>
    <cellStyle name="Note 64 2 24" xfId="15092"/>
    <cellStyle name="Note 64 2 25" xfId="15706"/>
    <cellStyle name="Note 64 2 26" xfId="15521"/>
    <cellStyle name="Note 64 2 27" xfId="15970"/>
    <cellStyle name="Note 64 2 28" xfId="16147"/>
    <cellStyle name="Note 64 2 29" xfId="16309"/>
    <cellStyle name="Note 64 2 3" xfId="3560"/>
    <cellStyle name="Note 64 2 3 2" xfId="11410"/>
    <cellStyle name="Note 64 2 4" xfId="5503"/>
    <cellStyle name="Note 64 2 4 2" xfId="11974"/>
    <cellStyle name="Note 64 2 5" xfId="5327"/>
    <cellStyle name="Note 64 2 5 2" xfId="11798"/>
    <cellStyle name="Note 64 2 6" xfId="5739"/>
    <cellStyle name="Note 64 2 6 2" xfId="12210"/>
    <cellStyle name="Note 64 2 7" xfId="5887"/>
    <cellStyle name="Note 64 2 7 2" xfId="12358"/>
    <cellStyle name="Note 64 2 8" xfId="6446"/>
    <cellStyle name="Note 64 2 8 2" xfId="12917"/>
    <cellStyle name="Note 64 2 9" xfId="6216"/>
    <cellStyle name="Note 64 2 9 2" xfId="12687"/>
    <cellStyle name="Note 64 20" xfId="9004"/>
    <cellStyle name="Note 64 21" xfId="9491"/>
    <cellStyle name="Note 64 22" xfId="8498"/>
    <cellStyle name="Note 64 23" xfId="9765"/>
    <cellStyle name="Note 64 24" xfId="9948"/>
    <cellStyle name="Note 64 25" xfId="10069"/>
    <cellStyle name="Note 64 26" xfId="15091"/>
    <cellStyle name="Note 64 27" xfId="15705"/>
    <cellStyle name="Note 64 28" xfId="15520"/>
    <cellStyle name="Note 64 29" xfId="15969"/>
    <cellStyle name="Note 64 3" xfId="2392"/>
    <cellStyle name="Note 64 3 2" xfId="5003"/>
    <cellStyle name="Note 64 3 2 2" xfId="11412"/>
    <cellStyle name="Note 64 3 3" xfId="9494"/>
    <cellStyle name="Note 64 3 4" xfId="10343"/>
    <cellStyle name="Note 64 3 5" xfId="4074"/>
    <cellStyle name="Note 64 30" xfId="16146"/>
    <cellStyle name="Note 64 31" xfId="16308"/>
    <cellStyle name="Note 64 4" xfId="3385"/>
    <cellStyle name="Note 64 4 2" xfId="10799"/>
    <cellStyle name="Note 64 4 3" xfId="4533"/>
    <cellStyle name="Note 64 5" xfId="3559"/>
    <cellStyle name="Note 64 5 2" xfId="11409"/>
    <cellStyle name="Note 64 6" xfId="5502"/>
    <cellStyle name="Note 64 6 2" xfId="11973"/>
    <cellStyle name="Note 64 7" xfId="5326"/>
    <cellStyle name="Note 64 7 2" xfId="11797"/>
    <cellStyle name="Note 64 8" xfId="5738"/>
    <cellStyle name="Note 64 8 2" xfId="12209"/>
    <cellStyle name="Note 64 9" xfId="5888"/>
    <cellStyle name="Note 64 9 2" xfId="12359"/>
    <cellStyle name="Note 64_TRAFO" xfId="2393"/>
    <cellStyle name="Note 65" xfId="2394"/>
    <cellStyle name="Note 65 10" xfId="6447"/>
    <cellStyle name="Note 65 10 2" xfId="12918"/>
    <cellStyle name="Note 65 11" xfId="6217"/>
    <cellStyle name="Note 65 11 2" xfId="12688"/>
    <cellStyle name="Note 65 12" xfId="6928"/>
    <cellStyle name="Note 65 12 2" xfId="13399"/>
    <cellStyle name="Note 65 13" xfId="6757"/>
    <cellStyle name="Note 65 13 2" xfId="13228"/>
    <cellStyle name="Note 65 14" xfId="7162"/>
    <cellStyle name="Note 65 14 2" xfId="13633"/>
    <cellStyle name="Note 65 15" xfId="7313"/>
    <cellStyle name="Note 65 15 2" xfId="13784"/>
    <cellStyle name="Note 65 16" xfId="7852"/>
    <cellStyle name="Note 65 16 2" xfId="14323"/>
    <cellStyle name="Note 65 17" xfId="8031"/>
    <cellStyle name="Note 65 17 2" xfId="14502"/>
    <cellStyle name="Note 65 18" xfId="8208"/>
    <cellStyle name="Note 65 18 2" xfId="14679"/>
    <cellStyle name="Note 65 19" xfId="8370"/>
    <cellStyle name="Note 65 19 2" xfId="14841"/>
    <cellStyle name="Note 65 2" xfId="2395"/>
    <cellStyle name="Note 65 2 10" xfId="6929"/>
    <cellStyle name="Note 65 2 10 2" xfId="13400"/>
    <cellStyle name="Note 65 2 11" xfId="6758"/>
    <cellStyle name="Note 65 2 11 2" xfId="13229"/>
    <cellStyle name="Note 65 2 12" xfId="7163"/>
    <cellStyle name="Note 65 2 12 2" xfId="13634"/>
    <cellStyle name="Note 65 2 13" xfId="7312"/>
    <cellStyle name="Note 65 2 13 2" xfId="13783"/>
    <cellStyle name="Note 65 2 14" xfId="7853"/>
    <cellStyle name="Note 65 2 14 2" xfId="14324"/>
    <cellStyle name="Note 65 2 15" xfId="8032"/>
    <cellStyle name="Note 65 2 15 2" xfId="14503"/>
    <cellStyle name="Note 65 2 16" xfId="8209"/>
    <cellStyle name="Note 65 2 16 2" xfId="14680"/>
    <cellStyle name="Note 65 2 17" xfId="8371"/>
    <cellStyle name="Note 65 2 17 2" xfId="14842"/>
    <cellStyle name="Note 65 2 18" xfId="9007"/>
    <cellStyle name="Note 65 2 19" xfId="9496"/>
    <cellStyle name="Note 65 2 2" xfId="2396"/>
    <cellStyle name="Note 65 2 2 2" xfId="5004"/>
    <cellStyle name="Note 65 2 2 2 2" xfId="11415"/>
    <cellStyle name="Note 65 2 2 3" xfId="9497"/>
    <cellStyle name="Note 65 2 2 4" xfId="10344"/>
    <cellStyle name="Note 65 2 2 5" xfId="4075"/>
    <cellStyle name="Note 65 2 20" xfId="8495"/>
    <cellStyle name="Note 65 2 21" xfId="9768"/>
    <cellStyle name="Note 65 2 22" xfId="9951"/>
    <cellStyle name="Note 65 2 23" xfId="10145"/>
    <cellStyle name="Note 65 2 24" xfId="15094"/>
    <cellStyle name="Note 65 2 25" xfId="15708"/>
    <cellStyle name="Note 65 2 26" xfId="15523"/>
    <cellStyle name="Note 65 2 27" xfId="15972"/>
    <cellStyle name="Note 65 2 28" xfId="16149"/>
    <cellStyle name="Note 65 2 29" xfId="16311"/>
    <cellStyle name="Note 65 2 3" xfId="3562"/>
    <cellStyle name="Note 65 2 3 2" xfId="11414"/>
    <cellStyle name="Note 65 2 4" xfId="5505"/>
    <cellStyle name="Note 65 2 4 2" xfId="11976"/>
    <cellStyle name="Note 65 2 5" xfId="5329"/>
    <cellStyle name="Note 65 2 5 2" xfId="11800"/>
    <cellStyle name="Note 65 2 6" xfId="5741"/>
    <cellStyle name="Note 65 2 6 2" xfId="12212"/>
    <cellStyle name="Note 65 2 7" xfId="5885"/>
    <cellStyle name="Note 65 2 7 2" xfId="12356"/>
    <cellStyle name="Note 65 2 8" xfId="6448"/>
    <cellStyle name="Note 65 2 8 2" xfId="12919"/>
    <cellStyle name="Note 65 2 9" xfId="6218"/>
    <cellStyle name="Note 65 2 9 2" xfId="12689"/>
    <cellStyle name="Note 65 20" xfId="9006"/>
    <cellStyle name="Note 65 21" xfId="9495"/>
    <cellStyle name="Note 65 22" xfId="8496"/>
    <cellStyle name="Note 65 23" xfId="9767"/>
    <cellStyle name="Note 65 24" xfId="9950"/>
    <cellStyle name="Note 65 25" xfId="10071"/>
    <cellStyle name="Note 65 26" xfId="15093"/>
    <cellStyle name="Note 65 27" xfId="15707"/>
    <cellStyle name="Note 65 28" xfId="15522"/>
    <cellStyle name="Note 65 29" xfId="15971"/>
    <cellStyle name="Note 65 3" xfId="2397"/>
    <cellStyle name="Note 65 3 2" xfId="5005"/>
    <cellStyle name="Note 65 3 2 2" xfId="11416"/>
    <cellStyle name="Note 65 3 3" xfId="9498"/>
    <cellStyle name="Note 65 3 4" xfId="10345"/>
    <cellStyle name="Note 65 3 5" xfId="4076"/>
    <cellStyle name="Note 65 30" xfId="16148"/>
    <cellStyle name="Note 65 31" xfId="16310"/>
    <cellStyle name="Note 65 4" xfId="3386"/>
    <cellStyle name="Note 65 4 2" xfId="10800"/>
    <cellStyle name="Note 65 4 3" xfId="4534"/>
    <cellStyle name="Note 65 5" xfId="3561"/>
    <cellStyle name="Note 65 5 2" xfId="11413"/>
    <cellStyle name="Note 65 6" xfId="5504"/>
    <cellStyle name="Note 65 6 2" xfId="11975"/>
    <cellStyle name="Note 65 7" xfId="5328"/>
    <cellStyle name="Note 65 7 2" xfId="11799"/>
    <cellStyle name="Note 65 8" xfId="5740"/>
    <cellStyle name="Note 65 8 2" xfId="12211"/>
    <cellStyle name="Note 65 9" xfId="5886"/>
    <cellStyle name="Note 65 9 2" xfId="12357"/>
    <cellStyle name="Note 65_TRAFO" xfId="2398"/>
    <cellStyle name="Note 66" xfId="2399"/>
    <cellStyle name="Note 66 10" xfId="6449"/>
    <cellStyle name="Note 66 10 2" xfId="12920"/>
    <cellStyle name="Note 66 11" xfId="6220"/>
    <cellStyle name="Note 66 11 2" xfId="12691"/>
    <cellStyle name="Note 66 12" xfId="6930"/>
    <cellStyle name="Note 66 12 2" xfId="13401"/>
    <cellStyle name="Note 66 13" xfId="6759"/>
    <cellStyle name="Note 66 13 2" xfId="13230"/>
    <cellStyle name="Note 66 14" xfId="7164"/>
    <cellStyle name="Note 66 14 2" xfId="13635"/>
    <cellStyle name="Note 66 15" xfId="7311"/>
    <cellStyle name="Note 66 15 2" xfId="13782"/>
    <cellStyle name="Note 66 16" xfId="7854"/>
    <cellStyle name="Note 66 16 2" xfId="14325"/>
    <cellStyle name="Note 66 17" xfId="8033"/>
    <cellStyle name="Note 66 17 2" xfId="14504"/>
    <cellStyle name="Note 66 18" xfId="8210"/>
    <cellStyle name="Note 66 18 2" xfId="14681"/>
    <cellStyle name="Note 66 19" xfId="8372"/>
    <cellStyle name="Note 66 19 2" xfId="14843"/>
    <cellStyle name="Note 66 2" xfId="2400"/>
    <cellStyle name="Note 66 2 10" xfId="6931"/>
    <cellStyle name="Note 66 2 10 2" xfId="13402"/>
    <cellStyle name="Note 66 2 11" xfId="6760"/>
    <cellStyle name="Note 66 2 11 2" xfId="13231"/>
    <cellStyle name="Note 66 2 12" xfId="7165"/>
    <cellStyle name="Note 66 2 12 2" xfId="13636"/>
    <cellStyle name="Note 66 2 13" xfId="7310"/>
    <cellStyle name="Note 66 2 13 2" xfId="13781"/>
    <cellStyle name="Note 66 2 14" xfId="7855"/>
    <cellStyle name="Note 66 2 14 2" xfId="14326"/>
    <cellStyle name="Note 66 2 15" xfId="8034"/>
    <cellStyle name="Note 66 2 15 2" xfId="14505"/>
    <cellStyle name="Note 66 2 16" xfId="8211"/>
    <cellStyle name="Note 66 2 16 2" xfId="14682"/>
    <cellStyle name="Note 66 2 17" xfId="8373"/>
    <cellStyle name="Note 66 2 17 2" xfId="14844"/>
    <cellStyle name="Note 66 2 18" xfId="9009"/>
    <cellStyle name="Note 66 2 19" xfId="9500"/>
    <cellStyle name="Note 66 2 2" xfId="2401"/>
    <cellStyle name="Note 66 2 2 2" xfId="5006"/>
    <cellStyle name="Note 66 2 2 2 2" xfId="11419"/>
    <cellStyle name="Note 66 2 2 3" xfId="9501"/>
    <cellStyle name="Note 66 2 2 4" xfId="10346"/>
    <cellStyle name="Note 66 2 2 5" xfId="4077"/>
    <cellStyle name="Note 66 2 20" xfId="8494"/>
    <cellStyle name="Note 66 2 21" xfId="9770"/>
    <cellStyle name="Note 66 2 22" xfId="9953"/>
    <cellStyle name="Note 66 2 23" xfId="10073"/>
    <cellStyle name="Note 66 2 24" xfId="15096"/>
    <cellStyle name="Note 66 2 25" xfId="15709"/>
    <cellStyle name="Note 66 2 26" xfId="15525"/>
    <cellStyle name="Note 66 2 27" xfId="15974"/>
    <cellStyle name="Note 66 2 28" xfId="16151"/>
    <cellStyle name="Note 66 2 29" xfId="16313"/>
    <cellStyle name="Note 66 2 3" xfId="3564"/>
    <cellStyle name="Note 66 2 3 2" xfId="11418"/>
    <cellStyle name="Note 66 2 4" xfId="5507"/>
    <cellStyle name="Note 66 2 4 2" xfId="11978"/>
    <cellStyle name="Note 66 2 5" xfId="5331"/>
    <cellStyle name="Note 66 2 5 2" xfId="11802"/>
    <cellStyle name="Note 66 2 6" xfId="5743"/>
    <cellStyle name="Note 66 2 6 2" xfId="12214"/>
    <cellStyle name="Note 66 2 7" xfId="5883"/>
    <cellStyle name="Note 66 2 7 2" xfId="12354"/>
    <cellStyle name="Note 66 2 8" xfId="6450"/>
    <cellStyle name="Note 66 2 8 2" xfId="12921"/>
    <cellStyle name="Note 66 2 9" xfId="6221"/>
    <cellStyle name="Note 66 2 9 2" xfId="12692"/>
    <cellStyle name="Note 66 20" xfId="9008"/>
    <cellStyle name="Note 66 21" xfId="9499"/>
    <cellStyle name="Note 66 22" xfId="8442"/>
    <cellStyle name="Note 66 23" xfId="9769"/>
    <cellStyle name="Note 66 24" xfId="9952"/>
    <cellStyle name="Note 66 25" xfId="10072"/>
    <cellStyle name="Note 66 26" xfId="15095"/>
    <cellStyle name="Note 66 27" xfId="15813"/>
    <cellStyle name="Note 66 28" xfId="15524"/>
    <cellStyle name="Note 66 29" xfId="15973"/>
    <cellStyle name="Note 66 3" xfId="2402"/>
    <cellStyle name="Note 66 3 2" xfId="5007"/>
    <cellStyle name="Note 66 3 2 2" xfId="11420"/>
    <cellStyle name="Note 66 3 3" xfId="9502"/>
    <cellStyle name="Note 66 3 4" xfId="10347"/>
    <cellStyle name="Note 66 3 5" xfId="4078"/>
    <cellStyle name="Note 66 30" xfId="16150"/>
    <cellStyle name="Note 66 31" xfId="16312"/>
    <cellStyle name="Note 66 4" xfId="3387"/>
    <cellStyle name="Note 66 4 2" xfId="10801"/>
    <cellStyle name="Note 66 4 3" xfId="4535"/>
    <cellStyle name="Note 66 5" xfId="3563"/>
    <cellStyle name="Note 66 5 2" xfId="11417"/>
    <cellStyle name="Note 66 6" xfId="5506"/>
    <cellStyle name="Note 66 6 2" xfId="11977"/>
    <cellStyle name="Note 66 7" xfId="5330"/>
    <cellStyle name="Note 66 7 2" xfId="11801"/>
    <cellStyle name="Note 66 8" xfId="5742"/>
    <cellStyle name="Note 66 8 2" xfId="12213"/>
    <cellStyle name="Note 66 9" xfId="5884"/>
    <cellStyle name="Note 66 9 2" xfId="12355"/>
    <cellStyle name="Note 66_TRAFO" xfId="2403"/>
    <cellStyle name="Note 67" xfId="2404"/>
    <cellStyle name="Note 67 10" xfId="6451"/>
    <cellStyle name="Note 67 10 2" xfId="12922"/>
    <cellStyle name="Note 67 11" xfId="6222"/>
    <cellStyle name="Note 67 11 2" xfId="12693"/>
    <cellStyle name="Note 67 12" xfId="6932"/>
    <cellStyle name="Note 67 12 2" xfId="13403"/>
    <cellStyle name="Note 67 13" xfId="6761"/>
    <cellStyle name="Note 67 13 2" xfId="13232"/>
    <cellStyle name="Note 67 14" xfId="7166"/>
    <cellStyle name="Note 67 14 2" xfId="13637"/>
    <cellStyle name="Note 67 15" xfId="7309"/>
    <cellStyle name="Note 67 15 2" xfId="13780"/>
    <cellStyle name="Note 67 16" xfId="7856"/>
    <cellStyle name="Note 67 16 2" xfId="14327"/>
    <cellStyle name="Note 67 17" xfId="8035"/>
    <cellStyle name="Note 67 17 2" xfId="14506"/>
    <cellStyle name="Note 67 18" xfId="8212"/>
    <cellStyle name="Note 67 18 2" xfId="14683"/>
    <cellStyle name="Note 67 19" xfId="8374"/>
    <cellStyle name="Note 67 19 2" xfId="14845"/>
    <cellStyle name="Note 67 2" xfId="2405"/>
    <cellStyle name="Note 67 2 10" xfId="6933"/>
    <cellStyle name="Note 67 2 10 2" xfId="13404"/>
    <cellStyle name="Note 67 2 11" xfId="7003"/>
    <cellStyle name="Note 67 2 11 2" xfId="13474"/>
    <cellStyle name="Note 67 2 12" xfId="7167"/>
    <cellStyle name="Note 67 2 12 2" xfId="13638"/>
    <cellStyle name="Note 67 2 13" xfId="7308"/>
    <cellStyle name="Note 67 2 13 2" xfId="13779"/>
    <cellStyle name="Note 67 2 14" xfId="7857"/>
    <cellStyle name="Note 67 2 14 2" xfId="14328"/>
    <cellStyle name="Note 67 2 15" xfId="8036"/>
    <cellStyle name="Note 67 2 15 2" xfId="14507"/>
    <cellStyle name="Note 67 2 16" xfId="8213"/>
    <cellStyle name="Note 67 2 16 2" xfId="14684"/>
    <cellStyle name="Note 67 2 17" xfId="8375"/>
    <cellStyle name="Note 67 2 17 2" xfId="14846"/>
    <cellStyle name="Note 67 2 18" xfId="9011"/>
    <cellStyle name="Note 67 2 19" xfId="9504"/>
    <cellStyle name="Note 67 2 2" xfId="2406"/>
    <cellStyle name="Note 67 2 2 2" xfId="5008"/>
    <cellStyle name="Note 67 2 2 2 2" xfId="11423"/>
    <cellStyle name="Note 67 2 2 3" xfId="9505"/>
    <cellStyle name="Note 67 2 2 4" xfId="10348"/>
    <cellStyle name="Note 67 2 2 5" xfId="4079"/>
    <cellStyle name="Note 67 2 20" xfId="8492"/>
    <cellStyle name="Note 67 2 21" xfId="9772"/>
    <cellStyle name="Note 67 2 22" xfId="9955"/>
    <cellStyle name="Note 67 2 23" xfId="10075"/>
    <cellStyle name="Note 67 2 24" xfId="15098"/>
    <cellStyle name="Note 67 2 25" xfId="15711"/>
    <cellStyle name="Note 67 2 26" xfId="15527"/>
    <cellStyle name="Note 67 2 27" xfId="15976"/>
    <cellStyle name="Note 67 2 28" xfId="16153"/>
    <cellStyle name="Note 67 2 29" xfId="16315"/>
    <cellStyle name="Note 67 2 3" xfId="3566"/>
    <cellStyle name="Note 67 2 3 2" xfId="11422"/>
    <cellStyle name="Note 67 2 4" xfId="5509"/>
    <cellStyle name="Note 67 2 4 2" xfId="11980"/>
    <cellStyle name="Note 67 2 5" xfId="5580"/>
    <cellStyle name="Note 67 2 5 2" xfId="12051"/>
    <cellStyle name="Note 67 2 6" xfId="5745"/>
    <cellStyle name="Note 67 2 6 2" xfId="12216"/>
    <cellStyle name="Note 67 2 7" xfId="5881"/>
    <cellStyle name="Note 67 2 7 2" xfId="12352"/>
    <cellStyle name="Note 67 2 8" xfId="6452"/>
    <cellStyle name="Note 67 2 8 2" xfId="12923"/>
    <cellStyle name="Note 67 2 9" xfId="6521"/>
    <cellStyle name="Note 67 2 9 2" xfId="12992"/>
    <cellStyle name="Note 67 20" xfId="9010"/>
    <cellStyle name="Note 67 21" xfId="9503"/>
    <cellStyle name="Note 67 22" xfId="8493"/>
    <cellStyle name="Note 67 23" xfId="9771"/>
    <cellStyle name="Note 67 24" xfId="9954"/>
    <cellStyle name="Note 67 25" xfId="10074"/>
    <cellStyle name="Note 67 26" xfId="15097"/>
    <cellStyle name="Note 67 27" xfId="15710"/>
    <cellStyle name="Note 67 28" xfId="15526"/>
    <cellStyle name="Note 67 29" xfId="15975"/>
    <cellStyle name="Note 67 3" xfId="2407"/>
    <cellStyle name="Note 67 3 2" xfId="5009"/>
    <cellStyle name="Note 67 3 2 2" xfId="11424"/>
    <cellStyle name="Note 67 3 3" xfId="9506"/>
    <cellStyle name="Note 67 3 4" xfId="10349"/>
    <cellStyle name="Note 67 3 5" xfId="4080"/>
    <cellStyle name="Note 67 30" xfId="16152"/>
    <cellStyle name="Note 67 31" xfId="16314"/>
    <cellStyle name="Note 67 4" xfId="3388"/>
    <cellStyle name="Note 67 4 2" xfId="10802"/>
    <cellStyle name="Note 67 4 3" xfId="4536"/>
    <cellStyle name="Note 67 5" xfId="3565"/>
    <cellStyle name="Note 67 5 2" xfId="11421"/>
    <cellStyle name="Note 67 6" xfId="5508"/>
    <cellStyle name="Note 67 6 2" xfId="11979"/>
    <cellStyle name="Note 67 7" xfId="5332"/>
    <cellStyle name="Note 67 7 2" xfId="11803"/>
    <cellStyle name="Note 67 8" xfId="5744"/>
    <cellStyle name="Note 67 8 2" xfId="12215"/>
    <cellStyle name="Note 67 9" xfId="5882"/>
    <cellStyle name="Note 67 9 2" xfId="12353"/>
    <cellStyle name="Note 67_TRAFO" xfId="2408"/>
    <cellStyle name="Note 68" xfId="2409"/>
    <cellStyle name="Note 68 10" xfId="6453"/>
    <cellStyle name="Note 68 10 2" xfId="12924"/>
    <cellStyle name="Note 68 11" xfId="6223"/>
    <cellStyle name="Note 68 11 2" xfId="12694"/>
    <cellStyle name="Note 68 12" xfId="6934"/>
    <cellStyle name="Note 68 12 2" xfId="13405"/>
    <cellStyle name="Note 68 13" xfId="6762"/>
    <cellStyle name="Note 68 13 2" xfId="13233"/>
    <cellStyle name="Note 68 14" xfId="7168"/>
    <cellStyle name="Note 68 14 2" xfId="13639"/>
    <cellStyle name="Note 68 15" xfId="7307"/>
    <cellStyle name="Note 68 15 2" xfId="13778"/>
    <cellStyle name="Note 68 16" xfId="7858"/>
    <cellStyle name="Note 68 16 2" xfId="14329"/>
    <cellStyle name="Note 68 17" xfId="8037"/>
    <cellStyle name="Note 68 17 2" xfId="14508"/>
    <cellStyle name="Note 68 18" xfId="8214"/>
    <cellStyle name="Note 68 18 2" xfId="14685"/>
    <cellStyle name="Note 68 19" xfId="8376"/>
    <cellStyle name="Note 68 19 2" xfId="14847"/>
    <cellStyle name="Note 68 2" xfId="2410"/>
    <cellStyle name="Note 68 2 10" xfId="6935"/>
    <cellStyle name="Note 68 2 10 2" xfId="13406"/>
    <cellStyle name="Note 68 2 11" xfId="6763"/>
    <cellStyle name="Note 68 2 11 2" xfId="13234"/>
    <cellStyle name="Note 68 2 12" xfId="7169"/>
    <cellStyle name="Note 68 2 12 2" xfId="13640"/>
    <cellStyle name="Note 68 2 13" xfId="7306"/>
    <cellStyle name="Note 68 2 13 2" xfId="13777"/>
    <cellStyle name="Note 68 2 14" xfId="7859"/>
    <cellStyle name="Note 68 2 14 2" xfId="14330"/>
    <cellStyle name="Note 68 2 15" xfId="8038"/>
    <cellStyle name="Note 68 2 15 2" xfId="14509"/>
    <cellStyle name="Note 68 2 16" xfId="8215"/>
    <cellStyle name="Note 68 2 16 2" xfId="14686"/>
    <cellStyle name="Note 68 2 17" xfId="8377"/>
    <cellStyle name="Note 68 2 17 2" xfId="14848"/>
    <cellStyle name="Note 68 2 18" xfId="9013"/>
    <cellStyle name="Note 68 2 19" xfId="9508"/>
    <cellStyle name="Note 68 2 2" xfId="2411"/>
    <cellStyle name="Note 68 2 2 2" xfId="5010"/>
    <cellStyle name="Note 68 2 2 2 2" xfId="11427"/>
    <cellStyle name="Note 68 2 2 3" xfId="9509"/>
    <cellStyle name="Note 68 2 2 4" xfId="10350"/>
    <cellStyle name="Note 68 2 2 5" xfId="4081"/>
    <cellStyle name="Note 68 2 20" xfId="9163"/>
    <cellStyle name="Note 68 2 21" xfId="9774"/>
    <cellStyle name="Note 68 2 22" xfId="9957"/>
    <cellStyle name="Note 68 2 23" xfId="10077"/>
    <cellStyle name="Note 68 2 24" xfId="15100"/>
    <cellStyle name="Note 68 2 25" xfId="15713"/>
    <cellStyle name="Note 68 2 26" xfId="15529"/>
    <cellStyle name="Note 68 2 27" xfId="15978"/>
    <cellStyle name="Note 68 2 28" xfId="16155"/>
    <cellStyle name="Note 68 2 29" xfId="16317"/>
    <cellStyle name="Note 68 2 3" xfId="3568"/>
    <cellStyle name="Note 68 2 3 2" xfId="11426"/>
    <cellStyle name="Note 68 2 4" xfId="5511"/>
    <cellStyle name="Note 68 2 4 2" xfId="11982"/>
    <cellStyle name="Note 68 2 5" xfId="5334"/>
    <cellStyle name="Note 68 2 5 2" xfId="11805"/>
    <cellStyle name="Note 68 2 6" xfId="5747"/>
    <cellStyle name="Note 68 2 6 2" xfId="12218"/>
    <cellStyle name="Note 68 2 7" xfId="5879"/>
    <cellStyle name="Note 68 2 7 2" xfId="12350"/>
    <cellStyle name="Note 68 2 8" xfId="6454"/>
    <cellStyle name="Note 68 2 8 2" xfId="12925"/>
    <cellStyle name="Note 68 2 9" xfId="6224"/>
    <cellStyle name="Note 68 2 9 2" xfId="12695"/>
    <cellStyle name="Note 68 20" xfId="9012"/>
    <cellStyle name="Note 68 21" xfId="9507"/>
    <cellStyle name="Note 68 22" xfId="8491"/>
    <cellStyle name="Note 68 23" xfId="9773"/>
    <cellStyle name="Note 68 24" xfId="9956"/>
    <cellStyle name="Note 68 25" xfId="10076"/>
    <cellStyle name="Note 68 26" xfId="15099"/>
    <cellStyle name="Note 68 27" xfId="15712"/>
    <cellStyle name="Note 68 28" xfId="15528"/>
    <cellStyle name="Note 68 29" xfId="15977"/>
    <cellStyle name="Note 68 3" xfId="2412"/>
    <cellStyle name="Note 68 3 2" xfId="5011"/>
    <cellStyle name="Note 68 3 2 2" xfId="11428"/>
    <cellStyle name="Note 68 3 3" xfId="9510"/>
    <cellStyle name="Note 68 3 4" xfId="10351"/>
    <cellStyle name="Note 68 3 5" xfId="4082"/>
    <cellStyle name="Note 68 30" xfId="16154"/>
    <cellStyle name="Note 68 31" xfId="16316"/>
    <cellStyle name="Note 68 4" xfId="3389"/>
    <cellStyle name="Note 68 4 2" xfId="10803"/>
    <cellStyle name="Note 68 4 3" xfId="4537"/>
    <cellStyle name="Note 68 5" xfId="3567"/>
    <cellStyle name="Note 68 5 2" xfId="11425"/>
    <cellStyle name="Note 68 6" xfId="5510"/>
    <cellStyle name="Note 68 6 2" xfId="11981"/>
    <cellStyle name="Note 68 7" xfId="5333"/>
    <cellStyle name="Note 68 7 2" xfId="11804"/>
    <cellStyle name="Note 68 8" xfId="5746"/>
    <cellStyle name="Note 68 8 2" xfId="12217"/>
    <cellStyle name="Note 68 9" xfId="5880"/>
    <cellStyle name="Note 68 9 2" xfId="12351"/>
    <cellStyle name="Note 68_TRAFO" xfId="2413"/>
    <cellStyle name="Note 69" xfId="2414"/>
    <cellStyle name="Note 69 10" xfId="6455"/>
    <cellStyle name="Note 69 10 2" xfId="12926"/>
    <cellStyle name="Note 69 11" xfId="6225"/>
    <cellStyle name="Note 69 11 2" xfId="12696"/>
    <cellStyle name="Note 69 12" xfId="6936"/>
    <cellStyle name="Note 69 12 2" xfId="13407"/>
    <cellStyle name="Note 69 13" xfId="6764"/>
    <cellStyle name="Note 69 13 2" xfId="13235"/>
    <cellStyle name="Note 69 14" xfId="7170"/>
    <cellStyle name="Note 69 14 2" xfId="13641"/>
    <cellStyle name="Note 69 15" xfId="7305"/>
    <cellStyle name="Note 69 15 2" xfId="13776"/>
    <cellStyle name="Note 69 16" xfId="7860"/>
    <cellStyle name="Note 69 16 2" xfId="14331"/>
    <cellStyle name="Note 69 17" xfId="8039"/>
    <cellStyle name="Note 69 17 2" xfId="14510"/>
    <cellStyle name="Note 69 18" xfId="8216"/>
    <cellStyle name="Note 69 18 2" xfId="14687"/>
    <cellStyle name="Note 69 19" xfId="8378"/>
    <cellStyle name="Note 69 19 2" xfId="14849"/>
    <cellStyle name="Note 69 2" xfId="2415"/>
    <cellStyle name="Note 69 2 10" xfId="6937"/>
    <cellStyle name="Note 69 2 10 2" xfId="13408"/>
    <cellStyle name="Note 69 2 11" xfId="6765"/>
    <cellStyle name="Note 69 2 11 2" xfId="13236"/>
    <cellStyle name="Note 69 2 12" xfId="7171"/>
    <cellStyle name="Note 69 2 12 2" xfId="13642"/>
    <cellStyle name="Note 69 2 13" xfId="7235"/>
    <cellStyle name="Note 69 2 13 2" xfId="13706"/>
    <cellStyle name="Note 69 2 14" xfId="7861"/>
    <cellStyle name="Note 69 2 14 2" xfId="14332"/>
    <cellStyle name="Note 69 2 15" xfId="8040"/>
    <cellStyle name="Note 69 2 15 2" xfId="14511"/>
    <cellStyle name="Note 69 2 16" xfId="8217"/>
    <cellStyle name="Note 69 2 16 2" xfId="14688"/>
    <cellStyle name="Note 69 2 17" xfId="8379"/>
    <cellStyle name="Note 69 2 17 2" xfId="14850"/>
    <cellStyle name="Note 69 2 18" xfId="9015"/>
    <cellStyle name="Note 69 2 19" xfId="9512"/>
    <cellStyle name="Note 69 2 2" xfId="2416"/>
    <cellStyle name="Note 69 2 2 2" xfId="5012"/>
    <cellStyle name="Note 69 2 2 2 2" xfId="11431"/>
    <cellStyle name="Note 69 2 2 3" xfId="9513"/>
    <cellStyle name="Note 69 2 2 4" xfId="10352"/>
    <cellStyle name="Note 69 2 2 5" xfId="4083"/>
    <cellStyle name="Note 69 2 20" xfId="8489"/>
    <cellStyle name="Note 69 2 21" xfId="9776"/>
    <cellStyle name="Note 69 2 22" xfId="9959"/>
    <cellStyle name="Note 69 2 23" xfId="10079"/>
    <cellStyle name="Note 69 2 24" xfId="15102"/>
    <cellStyle name="Note 69 2 25" xfId="15715"/>
    <cellStyle name="Note 69 2 26" xfId="15531"/>
    <cellStyle name="Note 69 2 27" xfId="15980"/>
    <cellStyle name="Note 69 2 28" xfId="16157"/>
    <cellStyle name="Note 69 2 29" xfId="16319"/>
    <cellStyle name="Note 69 2 3" xfId="3570"/>
    <cellStyle name="Note 69 2 3 2" xfId="11430"/>
    <cellStyle name="Note 69 2 4" xfId="5513"/>
    <cellStyle name="Note 69 2 4 2" xfId="11984"/>
    <cellStyle name="Note 69 2 5" xfId="5336"/>
    <cellStyle name="Note 69 2 5 2" xfId="11807"/>
    <cellStyle name="Note 69 2 6" xfId="5749"/>
    <cellStyle name="Note 69 2 6 2" xfId="12220"/>
    <cellStyle name="Note 69 2 7" xfId="5877"/>
    <cellStyle name="Note 69 2 7 2" xfId="12348"/>
    <cellStyle name="Note 69 2 8" xfId="6456"/>
    <cellStyle name="Note 69 2 8 2" xfId="12927"/>
    <cellStyle name="Note 69 2 9" xfId="6226"/>
    <cellStyle name="Note 69 2 9 2" xfId="12697"/>
    <cellStyle name="Note 69 20" xfId="9014"/>
    <cellStyle name="Note 69 21" xfId="9511"/>
    <cellStyle name="Note 69 22" xfId="8490"/>
    <cellStyle name="Note 69 23" xfId="9775"/>
    <cellStyle name="Note 69 24" xfId="9958"/>
    <cellStyle name="Note 69 25" xfId="10078"/>
    <cellStyle name="Note 69 26" xfId="15101"/>
    <cellStyle name="Note 69 27" xfId="15714"/>
    <cellStyle name="Note 69 28" xfId="15530"/>
    <cellStyle name="Note 69 29" xfId="15979"/>
    <cellStyle name="Note 69 3" xfId="2417"/>
    <cellStyle name="Note 69 3 2" xfId="5013"/>
    <cellStyle name="Note 69 3 2 2" xfId="11432"/>
    <cellStyle name="Note 69 3 3" xfId="9514"/>
    <cellStyle name="Note 69 3 4" xfId="10353"/>
    <cellStyle name="Note 69 3 5" xfId="4084"/>
    <cellStyle name="Note 69 30" xfId="16156"/>
    <cellStyle name="Note 69 31" xfId="16318"/>
    <cellStyle name="Note 69 4" xfId="3390"/>
    <cellStyle name="Note 69 4 2" xfId="10804"/>
    <cellStyle name="Note 69 4 3" xfId="4538"/>
    <cellStyle name="Note 69 5" xfId="3569"/>
    <cellStyle name="Note 69 5 2" xfId="11429"/>
    <cellStyle name="Note 69 6" xfId="5512"/>
    <cellStyle name="Note 69 6 2" xfId="11983"/>
    <cellStyle name="Note 69 7" xfId="5335"/>
    <cellStyle name="Note 69 7 2" xfId="11806"/>
    <cellStyle name="Note 69 8" xfId="5748"/>
    <cellStyle name="Note 69 8 2" xfId="12219"/>
    <cellStyle name="Note 69 9" xfId="5878"/>
    <cellStyle name="Note 69 9 2" xfId="12349"/>
    <cellStyle name="Note 69_TRAFO" xfId="2418"/>
    <cellStyle name="Note 7" xfId="2419"/>
    <cellStyle name="Note 7 10" xfId="6387"/>
    <cellStyle name="Note 7 10 2" xfId="12858"/>
    <cellStyle name="Note 7 11" xfId="6938"/>
    <cellStyle name="Note 7 11 2" xfId="13409"/>
    <cellStyle name="Note 7 12" xfId="7029"/>
    <cellStyle name="Note 7 12 2" xfId="13500"/>
    <cellStyle name="Note 7 13" xfId="7172"/>
    <cellStyle name="Note 7 13 2" xfId="13643"/>
    <cellStyle name="Note 7 14" xfId="7304"/>
    <cellStyle name="Note 7 14 2" xfId="13775"/>
    <cellStyle name="Note 7 15" xfId="7862"/>
    <cellStyle name="Note 7 15 2" xfId="14333"/>
    <cellStyle name="Note 7 16" xfId="8041"/>
    <cellStyle name="Note 7 16 2" xfId="14512"/>
    <cellStyle name="Note 7 17" xfId="8218"/>
    <cellStyle name="Note 7 17 2" xfId="14689"/>
    <cellStyle name="Note 7 18" xfId="8380"/>
    <cellStyle name="Note 7 18 2" xfId="14851"/>
    <cellStyle name="Note 7 19" xfId="9016"/>
    <cellStyle name="Note 7 2" xfId="2420"/>
    <cellStyle name="Note 7 2 10" xfId="6939"/>
    <cellStyle name="Note 7 2 10 2" xfId="13410"/>
    <cellStyle name="Note 7 2 11" xfId="6766"/>
    <cellStyle name="Note 7 2 11 2" xfId="13237"/>
    <cellStyle name="Note 7 2 12" xfId="7173"/>
    <cellStyle name="Note 7 2 12 2" xfId="13644"/>
    <cellStyle name="Note 7 2 13" xfId="7303"/>
    <cellStyle name="Note 7 2 13 2" xfId="13774"/>
    <cellStyle name="Note 7 2 14" xfId="7863"/>
    <cellStyle name="Note 7 2 14 2" xfId="14334"/>
    <cellStyle name="Note 7 2 15" xfId="8042"/>
    <cellStyle name="Note 7 2 15 2" xfId="14513"/>
    <cellStyle name="Note 7 2 16" xfId="8219"/>
    <cellStyle name="Note 7 2 16 2" xfId="14690"/>
    <cellStyle name="Note 7 2 17" xfId="8381"/>
    <cellStyle name="Note 7 2 17 2" xfId="14852"/>
    <cellStyle name="Note 7 2 18" xfId="9017"/>
    <cellStyle name="Note 7 2 19" xfId="9516"/>
    <cellStyle name="Note 7 2 2" xfId="2421"/>
    <cellStyle name="Note 7 2 2 2" xfId="5014"/>
    <cellStyle name="Note 7 2 2 2 2" xfId="11435"/>
    <cellStyle name="Note 7 2 2 3" xfId="9517"/>
    <cellStyle name="Note 7 2 2 4" xfId="10354"/>
    <cellStyle name="Note 7 2 2 5" xfId="4085"/>
    <cellStyle name="Note 7 2 20" xfId="8487"/>
    <cellStyle name="Note 7 2 21" xfId="9778"/>
    <cellStyle name="Note 7 2 22" xfId="9961"/>
    <cellStyle name="Note 7 2 23" xfId="10081"/>
    <cellStyle name="Note 7 2 24" xfId="15104"/>
    <cellStyle name="Note 7 2 25" xfId="15717"/>
    <cellStyle name="Note 7 2 26" xfId="15532"/>
    <cellStyle name="Note 7 2 27" xfId="15982"/>
    <cellStyle name="Note 7 2 28" xfId="16159"/>
    <cellStyle name="Note 7 2 29" xfId="16321"/>
    <cellStyle name="Note 7 2 3" xfId="3572"/>
    <cellStyle name="Note 7 2 3 2" xfId="11434"/>
    <cellStyle name="Note 7 2 4" xfId="5515"/>
    <cellStyle name="Note 7 2 4 2" xfId="11986"/>
    <cellStyle name="Note 7 2 5" xfId="5337"/>
    <cellStyle name="Note 7 2 5 2" xfId="11808"/>
    <cellStyle name="Note 7 2 6" xfId="5751"/>
    <cellStyle name="Note 7 2 6 2" xfId="12222"/>
    <cellStyle name="Note 7 2 7" xfId="5875"/>
    <cellStyle name="Note 7 2 7 2" xfId="12346"/>
    <cellStyle name="Note 7 2 8" xfId="6458"/>
    <cellStyle name="Note 7 2 8 2" xfId="12929"/>
    <cellStyle name="Note 7 2 9" xfId="6227"/>
    <cellStyle name="Note 7 2 9 2" xfId="12698"/>
    <cellStyle name="Note 7 20" xfId="9515"/>
    <cellStyle name="Note 7 21" xfId="8488"/>
    <cellStyle name="Note 7 22" xfId="9777"/>
    <cellStyle name="Note 7 23" xfId="9960"/>
    <cellStyle name="Note 7 24" xfId="10080"/>
    <cellStyle name="Note 7 25" xfId="15103"/>
    <cellStyle name="Note 7 26" xfId="15716"/>
    <cellStyle name="Note 7 27" xfId="15203"/>
    <cellStyle name="Note 7 28" xfId="15981"/>
    <cellStyle name="Note 7 29" xfId="16158"/>
    <cellStyle name="Note 7 3" xfId="2422"/>
    <cellStyle name="Note 7 3 2" xfId="5015"/>
    <cellStyle name="Note 7 3 2 2" xfId="11436"/>
    <cellStyle name="Note 7 3 3" xfId="9518"/>
    <cellStyle name="Note 7 3 4" xfId="10355"/>
    <cellStyle name="Note 7 3 5" xfId="4086"/>
    <cellStyle name="Note 7 30" xfId="16320"/>
    <cellStyle name="Note 7 4" xfId="3571"/>
    <cellStyle name="Note 7 4 2" xfId="11433"/>
    <cellStyle name="Note 7 5" xfId="5514"/>
    <cellStyle name="Note 7 5 2" xfId="11985"/>
    <cellStyle name="Note 7 6" xfId="5606"/>
    <cellStyle name="Note 7 6 2" xfId="12077"/>
    <cellStyle name="Note 7 7" xfId="5750"/>
    <cellStyle name="Note 7 7 2" xfId="12221"/>
    <cellStyle name="Note 7 8" xfId="5876"/>
    <cellStyle name="Note 7 8 2" xfId="12347"/>
    <cellStyle name="Note 7 9" xfId="6457"/>
    <cellStyle name="Note 7 9 2" xfId="12928"/>
    <cellStyle name="Note 7_TRAFO" xfId="2423"/>
    <cellStyle name="Note 70" xfId="2424"/>
    <cellStyle name="Note 70 10" xfId="6459"/>
    <cellStyle name="Note 70 10 2" xfId="12930"/>
    <cellStyle name="Note 70 11" xfId="6228"/>
    <cellStyle name="Note 70 11 2" xfId="12699"/>
    <cellStyle name="Note 70 12" xfId="6940"/>
    <cellStyle name="Note 70 12 2" xfId="13411"/>
    <cellStyle name="Note 70 13" xfId="6767"/>
    <cellStyle name="Note 70 13 2" xfId="13238"/>
    <cellStyle name="Note 70 14" xfId="7174"/>
    <cellStyle name="Note 70 14 2" xfId="13645"/>
    <cellStyle name="Note 70 15" xfId="7302"/>
    <cellStyle name="Note 70 15 2" xfId="13773"/>
    <cellStyle name="Note 70 16" xfId="7864"/>
    <cellStyle name="Note 70 16 2" xfId="14335"/>
    <cellStyle name="Note 70 17" xfId="8043"/>
    <cellStyle name="Note 70 17 2" xfId="14514"/>
    <cellStyle name="Note 70 18" xfId="8220"/>
    <cellStyle name="Note 70 18 2" xfId="14691"/>
    <cellStyle name="Note 70 19" xfId="8382"/>
    <cellStyle name="Note 70 19 2" xfId="14853"/>
    <cellStyle name="Note 70 2" xfId="2425"/>
    <cellStyle name="Note 70 2 10" xfId="6941"/>
    <cellStyle name="Note 70 2 10 2" xfId="13412"/>
    <cellStyle name="Note 70 2 11" xfId="6768"/>
    <cellStyle name="Note 70 2 11 2" xfId="13239"/>
    <cellStyle name="Note 70 2 12" xfId="7175"/>
    <cellStyle name="Note 70 2 12 2" xfId="13646"/>
    <cellStyle name="Note 70 2 13" xfId="7301"/>
    <cellStyle name="Note 70 2 13 2" xfId="13772"/>
    <cellStyle name="Note 70 2 14" xfId="7865"/>
    <cellStyle name="Note 70 2 14 2" xfId="14336"/>
    <cellStyle name="Note 70 2 15" xfId="8044"/>
    <cellStyle name="Note 70 2 15 2" xfId="14515"/>
    <cellStyle name="Note 70 2 16" xfId="8221"/>
    <cellStyle name="Note 70 2 16 2" xfId="14692"/>
    <cellStyle name="Note 70 2 17" xfId="8383"/>
    <cellStyle name="Note 70 2 17 2" xfId="14854"/>
    <cellStyle name="Note 70 2 18" xfId="9019"/>
    <cellStyle name="Note 70 2 19" xfId="9520"/>
    <cellStyle name="Note 70 2 2" xfId="2426"/>
    <cellStyle name="Note 70 2 2 2" xfId="5016"/>
    <cellStyle name="Note 70 2 2 2 2" xfId="11439"/>
    <cellStyle name="Note 70 2 2 3" xfId="9521"/>
    <cellStyle name="Note 70 2 2 4" xfId="10356"/>
    <cellStyle name="Note 70 2 2 5" xfId="4087"/>
    <cellStyle name="Note 70 2 20" xfId="8485"/>
    <cellStyle name="Note 70 2 21" xfId="9780"/>
    <cellStyle name="Note 70 2 22" xfId="9963"/>
    <cellStyle name="Note 70 2 23" xfId="10146"/>
    <cellStyle name="Note 70 2 24" xfId="15106"/>
    <cellStyle name="Note 70 2 25" xfId="15719"/>
    <cellStyle name="Note 70 2 26" xfId="15534"/>
    <cellStyle name="Note 70 2 27" xfId="15984"/>
    <cellStyle name="Note 70 2 28" xfId="16161"/>
    <cellStyle name="Note 70 2 29" xfId="16323"/>
    <cellStyle name="Note 70 2 3" xfId="3574"/>
    <cellStyle name="Note 70 2 3 2" xfId="11438"/>
    <cellStyle name="Note 70 2 4" xfId="5517"/>
    <cellStyle name="Note 70 2 4 2" xfId="11988"/>
    <cellStyle name="Note 70 2 5" xfId="5339"/>
    <cellStyle name="Note 70 2 5 2" xfId="11810"/>
    <cellStyle name="Note 70 2 6" xfId="5753"/>
    <cellStyle name="Note 70 2 6 2" xfId="12224"/>
    <cellStyle name="Note 70 2 7" xfId="5873"/>
    <cellStyle name="Note 70 2 7 2" xfId="12344"/>
    <cellStyle name="Note 70 2 8" xfId="6460"/>
    <cellStyle name="Note 70 2 8 2" xfId="12931"/>
    <cellStyle name="Note 70 2 9" xfId="6229"/>
    <cellStyle name="Note 70 2 9 2" xfId="12700"/>
    <cellStyle name="Note 70 20" xfId="9018"/>
    <cellStyle name="Note 70 21" xfId="9519"/>
    <cellStyle name="Note 70 22" xfId="8486"/>
    <cellStyle name="Note 70 23" xfId="9779"/>
    <cellStyle name="Note 70 24" xfId="9962"/>
    <cellStyle name="Note 70 25" xfId="10082"/>
    <cellStyle name="Note 70 26" xfId="15105"/>
    <cellStyle name="Note 70 27" xfId="15718"/>
    <cellStyle name="Note 70 28" xfId="15533"/>
    <cellStyle name="Note 70 29" xfId="15983"/>
    <cellStyle name="Note 70 3" xfId="2427"/>
    <cellStyle name="Note 70 3 2" xfId="5017"/>
    <cellStyle name="Note 70 3 2 2" xfId="11440"/>
    <cellStyle name="Note 70 3 3" xfId="9522"/>
    <cellStyle name="Note 70 3 4" xfId="10357"/>
    <cellStyle name="Note 70 3 5" xfId="4088"/>
    <cellStyle name="Note 70 30" xfId="16160"/>
    <cellStyle name="Note 70 31" xfId="16322"/>
    <cellStyle name="Note 70 4" xfId="3391"/>
    <cellStyle name="Note 70 4 2" xfId="10805"/>
    <cellStyle name="Note 70 4 3" xfId="4539"/>
    <cellStyle name="Note 70 5" xfId="3573"/>
    <cellStyle name="Note 70 5 2" xfId="11437"/>
    <cellStyle name="Note 70 6" xfId="5516"/>
    <cellStyle name="Note 70 6 2" xfId="11987"/>
    <cellStyle name="Note 70 7" xfId="5338"/>
    <cellStyle name="Note 70 7 2" xfId="11809"/>
    <cellStyle name="Note 70 8" xfId="5752"/>
    <cellStyle name="Note 70 8 2" xfId="12223"/>
    <cellStyle name="Note 70 9" xfId="5874"/>
    <cellStyle name="Note 70 9 2" xfId="12345"/>
    <cellStyle name="Note 70_TRAFO" xfId="2428"/>
    <cellStyle name="Note 71" xfId="2429"/>
    <cellStyle name="Note 71 10" xfId="6461"/>
    <cellStyle name="Note 71 10 2" xfId="12932"/>
    <cellStyle name="Note 71 11" xfId="6371"/>
    <cellStyle name="Note 71 11 2" xfId="12842"/>
    <cellStyle name="Note 71 12" xfId="6942"/>
    <cellStyle name="Note 71 12 2" xfId="13413"/>
    <cellStyle name="Note 71 13" xfId="6769"/>
    <cellStyle name="Note 71 13 2" xfId="13240"/>
    <cellStyle name="Note 71 14" xfId="7176"/>
    <cellStyle name="Note 71 14 2" xfId="13647"/>
    <cellStyle name="Note 71 15" xfId="7300"/>
    <cellStyle name="Note 71 15 2" xfId="13771"/>
    <cellStyle name="Note 71 16" xfId="7866"/>
    <cellStyle name="Note 71 16 2" xfId="14337"/>
    <cellStyle name="Note 71 17" xfId="8045"/>
    <cellStyle name="Note 71 17 2" xfId="14516"/>
    <cellStyle name="Note 71 18" xfId="8222"/>
    <cellStyle name="Note 71 18 2" xfId="14693"/>
    <cellStyle name="Note 71 19" xfId="8384"/>
    <cellStyle name="Note 71 19 2" xfId="14855"/>
    <cellStyle name="Note 71 2" xfId="2430"/>
    <cellStyle name="Note 71 2 10" xfId="6943"/>
    <cellStyle name="Note 71 2 10 2" xfId="13414"/>
    <cellStyle name="Note 71 2 11" xfId="6770"/>
    <cellStyle name="Note 71 2 11 2" xfId="13241"/>
    <cellStyle name="Note 71 2 12" xfId="7177"/>
    <cellStyle name="Note 71 2 12 2" xfId="13648"/>
    <cellStyle name="Note 71 2 13" xfId="7299"/>
    <cellStyle name="Note 71 2 13 2" xfId="13770"/>
    <cellStyle name="Note 71 2 14" xfId="7867"/>
    <cellStyle name="Note 71 2 14 2" xfId="14338"/>
    <cellStyle name="Note 71 2 15" xfId="8046"/>
    <cellStyle name="Note 71 2 15 2" xfId="14517"/>
    <cellStyle name="Note 71 2 16" xfId="8223"/>
    <cellStyle name="Note 71 2 16 2" xfId="14694"/>
    <cellStyle name="Note 71 2 17" xfId="8385"/>
    <cellStyle name="Note 71 2 17 2" xfId="14856"/>
    <cellStyle name="Note 71 2 18" xfId="9021"/>
    <cellStyle name="Note 71 2 19" xfId="9524"/>
    <cellStyle name="Note 71 2 2" xfId="2431"/>
    <cellStyle name="Note 71 2 2 2" xfId="5018"/>
    <cellStyle name="Note 71 2 2 2 2" xfId="11443"/>
    <cellStyle name="Note 71 2 2 3" xfId="9525"/>
    <cellStyle name="Note 71 2 2 4" xfId="10358"/>
    <cellStyle name="Note 71 2 2 5" xfId="4089"/>
    <cellStyle name="Note 71 2 20" xfId="8441"/>
    <cellStyle name="Note 71 2 21" xfId="9782"/>
    <cellStyle name="Note 71 2 22" xfId="9965"/>
    <cellStyle name="Note 71 2 23" xfId="10084"/>
    <cellStyle name="Note 71 2 24" xfId="15108"/>
    <cellStyle name="Note 71 2 25" xfId="15720"/>
    <cellStyle name="Note 71 2 26" xfId="15536"/>
    <cellStyle name="Note 71 2 27" xfId="15986"/>
    <cellStyle name="Note 71 2 28" xfId="16163"/>
    <cellStyle name="Note 71 2 29" xfId="16325"/>
    <cellStyle name="Note 71 2 3" xfId="3576"/>
    <cellStyle name="Note 71 2 3 2" xfId="11442"/>
    <cellStyle name="Note 71 2 4" xfId="5519"/>
    <cellStyle name="Note 71 2 4 2" xfId="11990"/>
    <cellStyle name="Note 71 2 5" xfId="5341"/>
    <cellStyle name="Note 71 2 5 2" xfId="11812"/>
    <cellStyle name="Note 71 2 6" xfId="5755"/>
    <cellStyle name="Note 71 2 6 2" xfId="12226"/>
    <cellStyle name="Note 71 2 7" xfId="5871"/>
    <cellStyle name="Note 71 2 7 2" xfId="12342"/>
    <cellStyle name="Note 71 2 8" xfId="6462"/>
    <cellStyle name="Note 71 2 8 2" xfId="12933"/>
    <cellStyle name="Note 71 2 9" xfId="6230"/>
    <cellStyle name="Note 71 2 9 2" xfId="12701"/>
    <cellStyle name="Note 71 20" xfId="9020"/>
    <cellStyle name="Note 71 21" xfId="9523"/>
    <cellStyle name="Note 71 22" xfId="8484"/>
    <cellStyle name="Note 71 23" xfId="9781"/>
    <cellStyle name="Note 71 24" xfId="9964"/>
    <cellStyle name="Note 71 25" xfId="10083"/>
    <cellStyle name="Note 71 26" xfId="15107"/>
    <cellStyle name="Note 71 27" xfId="15814"/>
    <cellStyle name="Note 71 28" xfId="15535"/>
    <cellStyle name="Note 71 29" xfId="15985"/>
    <cellStyle name="Note 71 3" xfId="2432"/>
    <cellStyle name="Note 71 3 2" xfId="5019"/>
    <cellStyle name="Note 71 3 2 2" xfId="11444"/>
    <cellStyle name="Note 71 3 3" xfId="9526"/>
    <cellStyle name="Note 71 3 4" xfId="10359"/>
    <cellStyle name="Note 71 3 5" xfId="4090"/>
    <cellStyle name="Note 71 30" xfId="16162"/>
    <cellStyle name="Note 71 31" xfId="16324"/>
    <cellStyle name="Note 71 4" xfId="3392"/>
    <cellStyle name="Note 71 4 2" xfId="10806"/>
    <cellStyle name="Note 71 4 3" xfId="4540"/>
    <cellStyle name="Note 71 5" xfId="3575"/>
    <cellStyle name="Note 71 5 2" xfId="11441"/>
    <cellStyle name="Note 71 6" xfId="5518"/>
    <cellStyle name="Note 71 6 2" xfId="11989"/>
    <cellStyle name="Note 71 7" xfId="5340"/>
    <cellStyle name="Note 71 7 2" xfId="11811"/>
    <cellStyle name="Note 71 8" xfId="5754"/>
    <cellStyle name="Note 71 8 2" xfId="12225"/>
    <cellStyle name="Note 71 9" xfId="5872"/>
    <cellStyle name="Note 71 9 2" xfId="12343"/>
    <cellStyle name="Note 71_TRAFO" xfId="2433"/>
    <cellStyle name="Note 72" xfId="2434"/>
    <cellStyle name="Note 72 10" xfId="6463"/>
    <cellStyle name="Note 72 10 2" xfId="12934"/>
    <cellStyle name="Note 72 11" xfId="6231"/>
    <cellStyle name="Note 72 11 2" xfId="12702"/>
    <cellStyle name="Note 72 12" xfId="6944"/>
    <cellStyle name="Note 72 12 2" xfId="13415"/>
    <cellStyle name="Note 72 13" xfId="6551"/>
    <cellStyle name="Note 72 13 2" xfId="13022"/>
    <cellStyle name="Note 72 14" xfId="7178"/>
    <cellStyle name="Note 72 14 2" xfId="13649"/>
    <cellStyle name="Note 72 15" xfId="7298"/>
    <cellStyle name="Note 72 15 2" xfId="13769"/>
    <cellStyle name="Note 72 16" xfId="7868"/>
    <cellStyle name="Note 72 16 2" xfId="14339"/>
    <cellStyle name="Note 72 17" xfId="8047"/>
    <cellStyle name="Note 72 17 2" xfId="14518"/>
    <cellStyle name="Note 72 18" xfId="8224"/>
    <cellStyle name="Note 72 18 2" xfId="14695"/>
    <cellStyle name="Note 72 19" xfId="8386"/>
    <cellStyle name="Note 72 19 2" xfId="14857"/>
    <cellStyle name="Note 72 2" xfId="2435"/>
    <cellStyle name="Note 72 2 10" xfId="6945"/>
    <cellStyle name="Note 72 2 10 2" xfId="13416"/>
    <cellStyle name="Note 72 2 11" xfId="6771"/>
    <cellStyle name="Note 72 2 11 2" xfId="13242"/>
    <cellStyle name="Note 72 2 12" xfId="7179"/>
    <cellStyle name="Note 72 2 12 2" xfId="13650"/>
    <cellStyle name="Note 72 2 13" xfId="7297"/>
    <cellStyle name="Note 72 2 13 2" xfId="13768"/>
    <cellStyle name="Note 72 2 14" xfId="7869"/>
    <cellStyle name="Note 72 2 14 2" xfId="14340"/>
    <cellStyle name="Note 72 2 15" xfId="8048"/>
    <cellStyle name="Note 72 2 15 2" xfId="14519"/>
    <cellStyle name="Note 72 2 16" xfId="8225"/>
    <cellStyle name="Note 72 2 16 2" xfId="14696"/>
    <cellStyle name="Note 72 2 17" xfId="8387"/>
    <cellStyle name="Note 72 2 17 2" xfId="14858"/>
    <cellStyle name="Note 72 2 18" xfId="9023"/>
    <cellStyle name="Note 72 2 19" xfId="9528"/>
    <cellStyle name="Note 72 2 2" xfId="2436"/>
    <cellStyle name="Note 72 2 2 2" xfId="5020"/>
    <cellStyle name="Note 72 2 2 2 2" xfId="11447"/>
    <cellStyle name="Note 72 2 2 3" xfId="9529"/>
    <cellStyle name="Note 72 2 2 4" xfId="10360"/>
    <cellStyle name="Note 72 2 2 5" xfId="4091"/>
    <cellStyle name="Note 72 2 20" xfId="8482"/>
    <cellStyle name="Note 72 2 21" xfId="9784"/>
    <cellStyle name="Note 72 2 22" xfId="9967"/>
    <cellStyle name="Note 72 2 23" xfId="10086"/>
    <cellStyle name="Note 72 2 24" xfId="15110"/>
    <cellStyle name="Note 72 2 25" xfId="15722"/>
    <cellStyle name="Note 72 2 26" xfId="15538"/>
    <cellStyle name="Note 72 2 27" xfId="15988"/>
    <cellStyle name="Note 72 2 28" xfId="16165"/>
    <cellStyle name="Note 72 2 29" xfId="16327"/>
    <cellStyle name="Note 72 2 3" xfId="3578"/>
    <cellStyle name="Note 72 2 3 2" xfId="11446"/>
    <cellStyle name="Note 72 2 4" xfId="5521"/>
    <cellStyle name="Note 72 2 4 2" xfId="11992"/>
    <cellStyle name="Note 72 2 5" xfId="5343"/>
    <cellStyle name="Note 72 2 5 2" xfId="11814"/>
    <cellStyle name="Note 72 2 6" xfId="5757"/>
    <cellStyle name="Note 72 2 6 2" xfId="12228"/>
    <cellStyle name="Note 72 2 7" xfId="5869"/>
    <cellStyle name="Note 72 2 7 2" xfId="12340"/>
    <cellStyle name="Note 72 2 8" xfId="6464"/>
    <cellStyle name="Note 72 2 8 2" xfId="12935"/>
    <cellStyle name="Note 72 2 9" xfId="6232"/>
    <cellStyle name="Note 72 2 9 2" xfId="12703"/>
    <cellStyle name="Note 72 20" xfId="9022"/>
    <cellStyle name="Note 72 21" xfId="9527"/>
    <cellStyle name="Note 72 22" xfId="8483"/>
    <cellStyle name="Note 72 23" xfId="9783"/>
    <cellStyle name="Note 72 24" xfId="9966"/>
    <cellStyle name="Note 72 25" xfId="10085"/>
    <cellStyle name="Note 72 26" xfId="15109"/>
    <cellStyle name="Note 72 27" xfId="15721"/>
    <cellStyle name="Note 72 28" xfId="15537"/>
    <cellStyle name="Note 72 29" xfId="15987"/>
    <cellStyle name="Note 72 3" xfId="2437"/>
    <cellStyle name="Note 72 3 2" xfId="5021"/>
    <cellStyle name="Note 72 3 2 2" xfId="11448"/>
    <cellStyle name="Note 72 3 3" xfId="9530"/>
    <cellStyle name="Note 72 3 4" xfId="10361"/>
    <cellStyle name="Note 72 3 5" xfId="4092"/>
    <cellStyle name="Note 72 30" xfId="16164"/>
    <cellStyle name="Note 72 31" xfId="16326"/>
    <cellStyle name="Note 72 4" xfId="3393"/>
    <cellStyle name="Note 72 4 2" xfId="10807"/>
    <cellStyle name="Note 72 4 3" xfId="4541"/>
    <cellStyle name="Note 72 5" xfId="3577"/>
    <cellStyle name="Note 72 5 2" xfId="11445"/>
    <cellStyle name="Note 72 6" xfId="5520"/>
    <cellStyle name="Note 72 6 2" xfId="11991"/>
    <cellStyle name="Note 72 7" xfId="5342"/>
    <cellStyle name="Note 72 7 2" xfId="11813"/>
    <cellStyle name="Note 72 8" xfId="5756"/>
    <cellStyle name="Note 72 8 2" xfId="12227"/>
    <cellStyle name="Note 72 9" xfId="5870"/>
    <cellStyle name="Note 72 9 2" xfId="12341"/>
    <cellStyle name="Note 72_TRAFO" xfId="2438"/>
    <cellStyle name="Note 73" xfId="2439"/>
    <cellStyle name="Note 73 10" xfId="6465"/>
    <cellStyle name="Note 73 10 2" xfId="12936"/>
    <cellStyle name="Note 73 11" xfId="6233"/>
    <cellStyle name="Note 73 11 2" xfId="12704"/>
    <cellStyle name="Note 73 12" xfId="6946"/>
    <cellStyle name="Note 73 12 2" xfId="13417"/>
    <cellStyle name="Note 73 13" xfId="6772"/>
    <cellStyle name="Note 73 13 2" xfId="13243"/>
    <cellStyle name="Note 73 14" xfId="7180"/>
    <cellStyle name="Note 73 14 2" xfId="13651"/>
    <cellStyle name="Note 73 15" xfId="7296"/>
    <cellStyle name="Note 73 15 2" xfId="13767"/>
    <cellStyle name="Note 73 16" xfId="7870"/>
    <cellStyle name="Note 73 16 2" xfId="14341"/>
    <cellStyle name="Note 73 17" xfId="8049"/>
    <cellStyle name="Note 73 17 2" xfId="14520"/>
    <cellStyle name="Note 73 18" xfId="8226"/>
    <cellStyle name="Note 73 18 2" xfId="14697"/>
    <cellStyle name="Note 73 19" xfId="8388"/>
    <cellStyle name="Note 73 19 2" xfId="14859"/>
    <cellStyle name="Note 73 2" xfId="2440"/>
    <cellStyle name="Note 73 2 10" xfId="6947"/>
    <cellStyle name="Note 73 2 10 2" xfId="13418"/>
    <cellStyle name="Note 73 2 11" xfId="6773"/>
    <cellStyle name="Note 73 2 11 2" xfId="13244"/>
    <cellStyle name="Note 73 2 12" xfId="7181"/>
    <cellStyle name="Note 73 2 12 2" xfId="13652"/>
    <cellStyle name="Note 73 2 13" xfId="7295"/>
    <cellStyle name="Note 73 2 13 2" xfId="13766"/>
    <cellStyle name="Note 73 2 14" xfId="7871"/>
    <cellStyle name="Note 73 2 14 2" xfId="14342"/>
    <cellStyle name="Note 73 2 15" xfId="8050"/>
    <cellStyle name="Note 73 2 15 2" xfId="14521"/>
    <cellStyle name="Note 73 2 16" xfId="8227"/>
    <cellStyle name="Note 73 2 16 2" xfId="14698"/>
    <cellStyle name="Note 73 2 17" xfId="8389"/>
    <cellStyle name="Note 73 2 17 2" xfId="14860"/>
    <cellStyle name="Note 73 2 18" xfId="9025"/>
    <cellStyle name="Note 73 2 19" xfId="9532"/>
    <cellStyle name="Note 73 2 2" xfId="2441"/>
    <cellStyle name="Note 73 2 2 2" xfId="5022"/>
    <cellStyle name="Note 73 2 2 2 2" xfId="11451"/>
    <cellStyle name="Note 73 2 2 3" xfId="9533"/>
    <cellStyle name="Note 73 2 2 4" xfId="10362"/>
    <cellStyle name="Note 73 2 2 5" xfId="4093"/>
    <cellStyle name="Note 73 2 20" xfId="9164"/>
    <cellStyle name="Note 73 2 21" xfId="9786"/>
    <cellStyle name="Note 73 2 22" xfId="9969"/>
    <cellStyle name="Note 73 2 23" xfId="10088"/>
    <cellStyle name="Note 73 2 24" xfId="15112"/>
    <cellStyle name="Note 73 2 25" xfId="15724"/>
    <cellStyle name="Note 73 2 26" xfId="15540"/>
    <cellStyle name="Note 73 2 27" xfId="15990"/>
    <cellStyle name="Note 73 2 28" xfId="16167"/>
    <cellStyle name="Note 73 2 29" xfId="16329"/>
    <cellStyle name="Note 73 2 3" xfId="3580"/>
    <cellStyle name="Note 73 2 3 2" xfId="11450"/>
    <cellStyle name="Note 73 2 4" xfId="5523"/>
    <cellStyle name="Note 73 2 4 2" xfId="11994"/>
    <cellStyle name="Note 73 2 5" xfId="5345"/>
    <cellStyle name="Note 73 2 5 2" xfId="11816"/>
    <cellStyle name="Note 73 2 6" xfId="5759"/>
    <cellStyle name="Note 73 2 6 2" xfId="12230"/>
    <cellStyle name="Note 73 2 7" xfId="5867"/>
    <cellStyle name="Note 73 2 7 2" xfId="12338"/>
    <cellStyle name="Note 73 2 8" xfId="6466"/>
    <cellStyle name="Note 73 2 8 2" xfId="12937"/>
    <cellStyle name="Note 73 2 9" xfId="6234"/>
    <cellStyle name="Note 73 2 9 2" xfId="12705"/>
    <cellStyle name="Note 73 20" xfId="9024"/>
    <cellStyle name="Note 73 21" xfId="9531"/>
    <cellStyle name="Note 73 22" xfId="8481"/>
    <cellStyle name="Note 73 23" xfId="9785"/>
    <cellStyle name="Note 73 24" xfId="9968"/>
    <cellStyle name="Note 73 25" xfId="10087"/>
    <cellStyle name="Note 73 26" xfId="15111"/>
    <cellStyle name="Note 73 27" xfId="15723"/>
    <cellStyle name="Note 73 28" xfId="15539"/>
    <cellStyle name="Note 73 29" xfId="15989"/>
    <cellStyle name="Note 73 3" xfId="2442"/>
    <cellStyle name="Note 73 3 2" xfId="5023"/>
    <cellStyle name="Note 73 3 2 2" xfId="11452"/>
    <cellStyle name="Note 73 3 3" xfId="9534"/>
    <cellStyle name="Note 73 3 4" xfId="10363"/>
    <cellStyle name="Note 73 3 5" xfId="4094"/>
    <cellStyle name="Note 73 30" xfId="16166"/>
    <cellStyle name="Note 73 31" xfId="16328"/>
    <cellStyle name="Note 73 4" xfId="3394"/>
    <cellStyle name="Note 73 4 2" xfId="10808"/>
    <cellStyle name="Note 73 4 3" xfId="4542"/>
    <cellStyle name="Note 73 5" xfId="3579"/>
    <cellStyle name="Note 73 5 2" xfId="11449"/>
    <cellStyle name="Note 73 6" xfId="5522"/>
    <cellStyle name="Note 73 6 2" xfId="11993"/>
    <cellStyle name="Note 73 7" xfId="5344"/>
    <cellStyle name="Note 73 7 2" xfId="11815"/>
    <cellStyle name="Note 73 8" xfId="5758"/>
    <cellStyle name="Note 73 8 2" xfId="12229"/>
    <cellStyle name="Note 73 9" xfId="5868"/>
    <cellStyle name="Note 73 9 2" xfId="12339"/>
    <cellStyle name="Note 73_TRAFO" xfId="2443"/>
    <cellStyle name="Note 74" xfId="2444"/>
    <cellStyle name="Note 74 10" xfId="6467"/>
    <cellStyle name="Note 74 10 2" xfId="12938"/>
    <cellStyle name="Note 74 11" xfId="6235"/>
    <cellStyle name="Note 74 11 2" xfId="12706"/>
    <cellStyle name="Note 74 12" xfId="6948"/>
    <cellStyle name="Note 74 12 2" xfId="13419"/>
    <cellStyle name="Note 74 13" xfId="6564"/>
    <cellStyle name="Note 74 13 2" xfId="13035"/>
    <cellStyle name="Note 74 14" xfId="7182"/>
    <cellStyle name="Note 74 14 2" xfId="13653"/>
    <cellStyle name="Note 74 15" xfId="7294"/>
    <cellStyle name="Note 74 15 2" xfId="13765"/>
    <cellStyle name="Note 74 16" xfId="7872"/>
    <cellStyle name="Note 74 16 2" xfId="14343"/>
    <cellStyle name="Note 74 17" xfId="8051"/>
    <cellStyle name="Note 74 17 2" xfId="14522"/>
    <cellStyle name="Note 74 18" xfId="8228"/>
    <cellStyle name="Note 74 18 2" xfId="14699"/>
    <cellStyle name="Note 74 19" xfId="8390"/>
    <cellStyle name="Note 74 19 2" xfId="14861"/>
    <cellStyle name="Note 74 2" xfId="2445"/>
    <cellStyle name="Note 74 2 10" xfId="6949"/>
    <cellStyle name="Note 74 2 10 2" xfId="13420"/>
    <cellStyle name="Note 74 2 11" xfId="6774"/>
    <cellStyle name="Note 74 2 11 2" xfId="13245"/>
    <cellStyle name="Note 74 2 12" xfId="7183"/>
    <cellStyle name="Note 74 2 12 2" xfId="13654"/>
    <cellStyle name="Note 74 2 13" xfId="7234"/>
    <cellStyle name="Note 74 2 13 2" xfId="13705"/>
    <cellStyle name="Note 74 2 14" xfId="7873"/>
    <cellStyle name="Note 74 2 14 2" xfId="14344"/>
    <cellStyle name="Note 74 2 15" xfId="8052"/>
    <cellStyle name="Note 74 2 15 2" xfId="14523"/>
    <cellStyle name="Note 74 2 16" xfId="8229"/>
    <cellStyle name="Note 74 2 16 2" xfId="14700"/>
    <cellStyle name="Note 74 2 17" xfId="8391"/>
    <cellStyle name="Note 74 2 17 2" xfId="14862"/>
    <cellStyle name="Note 74 2 18" xfId="9027"/>
    <cellStyle name="Note 74 2 19" xfId="9536"/>
    <cellStyle name="Note 74 2 2" xfId="2446"/>
    <cellStyle name="Note 74 2 2 2" xfId="5024"/>
    <cellStyle name="Note 74 2 2 2 2" xfId="11455"/>
    <cellStyle name="Note 74 2 2 3" xfId="9537"/>
    <cellStyle name="Note 74 2 2 4" xfId="10364"/>
    <cellStyle name="Note 74 2 2 5" xfId="4095"/>
    <cellStyle name="Note 74 2 20" xfId="8479"/>
    <cellStyle name="Note 74 2 21" xfId="9788"/>
    <cellStyle name="Note 74 2 22" xfId="9971"/>
    <cellStyle name="Note 74 2 23" xfId="10090"/>
    <cellStyle name="Note 74 2 24" xfId="15114"/>
    <cellStyle name="Note 74 2 25" xfId="15726"/>
    <cellStyle name="Note 74 2 26" xfId="15542"/>
    <cellStyle name="Note 74 2 27" xfId="15992"/>
    <cellStyle name="Note 74 2 28" xfId="16169"/>
    <cellStyle name="Note 74 2 29" xfId="16331"/>
    <cellStyle name="Note 74 2 3" xfId="3582"/>
    <cellStyle name="Note 74 2 3 2" xfId="11454"/>
    <cellStyle name="Note 74 2 4" xfId="5525"/>
    <cellStyle name="Note 74 2 4 2" xfId="11996"/>
    <cellStyle name="Note 74 2 5" xfId="5347"/>
    <cellStyle name="Note 74 2 5 2" xfId="11818"/>
    <cellStyle name="Note 74 2 6" xfId="5761"/>
    <cellStyle name="Note 74 2 6 2" xfId="12232"/>
    <cellStyle name="Note 74 2 7" xfId="5865"/>
    <cellStyle name="Note 74 2 7 2" xfId="12336"/>
    <cellStyle name="Note 74 2 8" xfId="6468"/>
    <cellStyle name="Note 74 2 8 2" xfId="12939"/>
    <cellStyle name="Note 74 2 9" xfId="6236"/>
    <cellStyle name="Note 74 2 9 2" xfId="12707"/>
    <cellStyle name="Note 74 20" xfId="9026"/>
    <cellStyle name="Note 74 21" xfId="9535"/>
    <cellStyle name="Note 74 22" xfId="8480"/>
    <cellStyle name="Note 74 23" xfId="9787"/>
    <cellStyle name="Note 74 24" xfId="9970"/>
    <cellStyle name="Note 74 25" xfId="10089"/>
    <cellStyle name="Note 74 26" xfId="15113"/>
    <cellStyle name="Note 74 27" xfId="15725"/>
    <cellStyle name="Note 74 28" xfId="15541"/>
    <cellStyle name="Note 74 29" xfId="15991"/>
    <cellStyle name="Note 74 3" xfId="2447"/>
    <cellStyle name="Note 74 3 2" xfId="5025"/>
    <cellStyle name="Note 74 3 2 2" xfId="11456"/>
    <cellStyle name="Note 74 3 3" xfId="9538"/>
    <cellStyle name="Note 74 3 4" xfId="10365"/>
    <cellStyle name="Note 74 3 5" xfId="4096"/>
    <cellStyle name="Note 74 30" xfId="16168"/>
    <cellStyle name="Note 74 31" xfId="16330"/>
    <cellStyle name="Note 74 4" xfId="3395"/>
    <cellStyle name="Note 74 4 2" xfId="10809"/>
    <cellStyle name="Note 74 4 3" xfId="4543"/>
    <cellStyle name="Note 74 5" xfId="3581"/>
    <cellStyle name="Note 74 5 2" xfId="11453"/>
    <cellStyle name="Note 74 6" xfId="5524"/>
    <cellStyle name="Note 74 6 2" xfId="11995"/>
    <cellStyle name="Note 74 7" xfId="5346"/>
    <cellStyle name="Note 74 7 2" xfId="11817"/>
    <cellStyle name="Note 74 8" xfId="5760"/>
    <cellStyle name="Note 74 8 2" xfId="12231"/>
    <cellStyle name="Note 74 9" xfId="5866"/>
    <cellStyle name="Note 74 9 2" xfId="12337"/>
    <cellStyle name="Note 74_TRAFO" xfId="2448"/>
    <cellStyle name="Note 75" xfId="2449"/>
    <cellStyle name="Note 75 10" xfId="6469"/>
    <cellStyle name="Note 75 10 2" xfId="12940"/>
    <cellStyle name="Note 75 11" xfId="6237"/>
    <cellStyle name="Note 75 11 2" xfId="12708"/>
    <cellStyle name="Note 75 12" xfId="6950"/>
    <cellStyle name="Note 75 12 2" xfId="13421"/>
    <cellStyle name="Note 75 13" xfId="6775"/>
    <cellStyle name="Note 75 13 2" xfId="13246"/>
    <cellStyle name="Note 75 14" xfId="7184"/>
    <cellStyle name="Note 75 14 2" xfId="13655"/>
    <cellStyle name="Note 75 15" xfId="7293"/>
    <cellStyle name="Note 75 15 2" xfId="13764"/>
    <cellStyle name="Note 75 16" xfId="7874"/>
    <cellStyle name="Note 75 16 2" xfId="14345"/>
    <cellStyle name="Note 75 17" xfId="8053"/>
    <cellStyle name="Note 75 17 2" xfId="14524"/>
    <cellStyle name="Note 75 18" xfId="8230"/>
    <cellStyle name="Note 75 18 2" xfId="14701"/>
    <cellStyle name="Note 75 19" xfId="8392"/>
    <cellStyle name="Note 75 19 2" xfId="14863"/>
    <cellStyle name="Note 75 2" xfId="2450"/>
    <cellStyle name="Note 75 2 10" xfId="6951"/>
    <cellStyle name="Note 75 2 10 2" xfId="13422"/>
    <cellStyle name="Note 75 2 11" xfId="7025"/>
    <cellStyle name="Note 75 2 11 2" xfId="13496"/>
    <cellStyle name="Note 75 2 12" xfId="7185"/>
    <cellStyle name="Note 75 2 12 2" xfId="13656"/>
    <cellStyle name="Note 75 2 13" xfId="7292"/>
    <cellStyle name="Note 75 2 13 2" xfId="13763"/>
    <cellStyle name="Note 75 2 14" xfId="7875"/>
    <cellStyle name="Note 75 2 14 2" xfId="14346"/>
    <cellStyle name="Note 75 2 15" xfId="8054"/>
    <cellStyle name="Note 75 2 15 2" xfId="14525"/>
    <cellStyle name="Note 75 2 16" xfId="8231"/>
    <cellStyle name="Note 75 2 16 2" xfId="14702"/>
    <cellStyle name="Note 75 2 17" xfId="8393"/>
    <cellStyle name="Note 75 2 17 2" xfId="14864"/>
    <cellStyle name="Note 75 2 18" xfId="9029"/>
    <cellStyle name="Note 75 2 19" xfId="9540"/>
    <cellStyle name="Note 75 2 2" xfId="2451"/>
    <cellStyle name="Note 75 2 2 2" xfId="5026"/>
    <cellStyle name="Note 75 2 2 2 2" xfId="11459"/>
    <cellStyle name="Note 75 2 2 3" xfId="9541"/>
    <cellStyle name="Note 75 2 2 4" xfId="10366"/>
    <cellStyle name="Note 75 2 2 5" xfId="4097"/>
    <cellStyle name="Note 75 2 20" xfId="8477"/>
    <cellStyle name="Note 75 2 21" xfId="9790"/>
    <cellStyle name="Note 75 2 22" xfId="9973"/>
    <cellStyle name="Note 75 2 23" xfId="10092"/>
    <cellStyle name="Note 75 2 24" xfId="15116"/>
    <cellStyle name="Note 75 2 25" xfId="15728"/>
    <cellStyle name="Note 75 2 26" xfId="15207"/>
    <cellStyle name="Note 75 2 27" xfId="15994"/>
    <cellStyle name="Note 75 2 28" xfId="16171"/>
    <cellStyle name="Note 75 2 29" xfId="16333"/>
    <cellStyle name="Note 75 2 3" xfId="3584"/>
    <cellStyle name="Note 75 2 3 2" xfId="11458"/>
    <cellStyle name="Note 75 2 4" xfId="5527"/>
    <cellStyle name="Note 75 2 4 2" xfId="11998"/>
    <cellStyle name="Note 75 2 5" xfId="5602"/>
    <cellStyle name="Note 75 2 5 2" xfId="12073"/>
    <cellStyle name="Note 75 2 6" xfId="5763"/>
    <cellStyle name="Note 75 2 6 2" xfId="12234"/>
    <cellStyle name="Note 75 2 7" xfId="5863"/>
    <cellStyle name="Note 75 2 7 2" xfId="12334"/>
    <cellStyle name="Note 75 2 8" xfId="6470"/>
    <cellStyle name="Note 75 2 8 2" xfId="12941"/>
    <cellStyle name="Note 75 2 9" xfId="6383"/>
    <cellStyle name="Note 75 2 9 2" xfId="12854"/>
    <cellStyle name="Note 75 20" xfId="9028"/>
    <cellStyle name="Note 75 21" xfId="9539"/>
    <cellStyle name="Note 75 22" xfId="8478"/>
    <cellStyle name="Note 75 23" xfId="9789"/>
    <cellStyle name="Note 75 24" xfId="9972"/>
    <cellStyle name="Note 75 25" xfId="10091"/>
    <cellStyle name="Note 75 26" xfId="15115"/>
    <cellStyle name="Note 75 27" xfId="15727"/>
    <cellStyle name="Note 75 28" xfId="15543"/>
    <cellStyle name="Note 75 29" xfId="15993"/>
    <cellStyle name="Note 75 3" xfId="2452"/>
    <cellStyle name="Note 75 3 2" xfId="5027"/>
    <cellStyle name="Note 75 3 2 2" xfId="11460"/>
    <cellStyle name="Note 75 3 3" xfId="9542"/>
    <cellStyle name="Note 75 3 4" xfId="10367"/>
    <cellStyle name="Note 75 3 5" xfId="4098"/>
    <cellStyle name="Note 75 30" xfId="16170"/>
    <cellStyle name="Note 75 31" xfId="16332"/>
    <cellStyle name="Note 75 4" xfId="3396"/>
    <cellStyle name="Note 75 4 2" xfId="10810"/>
    <cellStyle name="Note 75 4 3" xfId="4544"/>
    <cellStyle name="Note 75 5" xfId="3583"/>
    <cellStyle name="Note 75 5 2" xfId="11457"/>
    <cellStyle name="Note 75 6" xfId="5526"/>
    <cellStyle name="Note 75 6 2" xfId="11997"/>
    <cellStyle name="Note 75 7" xfId="5348"/>
    <cellStyle name="Note 75 7 2" xfId="11819"/>
    <cellStyle name="Note 75 8" xfId="5762"/>
    <cellStyle name="Note 75 8 2" xfId="12233"/>
    <cellStyle name="Note 75 9" xfId="5864"/>
    <cellStyle name="Note 75 9 2" xfId="12335"/>
    <cellStyle name="Note 75_TRAFO" xfId="2453"/>
    <cellStyle name="Note 76" xfId="2454"/>
    <cellStyle name="Note 76 10" xfId="6471"/>
    <cellStyle name="Note 76 10 2" xfId="12942"/>
    <cellStyle name="Note 76 11" xfId="6238"/>
    <cellStyle name="Note 76 11 2" xfId="12709"/>
    <cellStyle name="Note 76 12" xfId="6952"/>
    <cellStyle name="Note 76 12 2" xfId="13423"/>
    <cellStyle name="Note 76 13" xfId="6776"/>
    <cellStyle name="Note 76 13 2" xfId="13247"/>
    <cellStyle name="Note 76 14" xfId="7186"/>
    <cellStyle name="Note 76 14 2" xfId="13657"/>
    <cellStyle name="Note 76 15" xfId="7291"/>
    <cellStyle name="Note 76 15 2" xfId="13762"/>
    <cellStyle name="Note 76 16" xfId="7876"/>
    <cellStyle name="Note 76 16 2" xfId="14347"/>
    <cellStyle name="Note 76 17" xfId="8055"/>
    <cellStyle name="Note 76 17 2" xfId="14526"/>
    <cellStyle name="Note 76 18" xfId="8232"/>
    <cellStyle name="Note 76 18 2" xfId="14703"/>
    <cellStyle name="Note 76 19" xfId="8394"/>
    <cellStyle name="Note 76 19 2" xfId="14865"/>
    <cellStyle name="Note 76 2" xfId="2455"/>
    <cellStyle name="Note 76 2 10" xfId="6953"/>
    <cellStyle name="Note 76 2 10 2" xfId="13424"/>
    <cellStyle name="Note 76 2 11" xfId="6777"/>
    <cellStyle name="Note 76 2 11 2" xfId="13248"/>
    <cellStyle name="Note 76 2 12" xfId="7187"/>
    <cellStyle name="Note 76 2 12 2" xfId="13658"/>
    <cellStyle name="Note 76 2 13" xfId="7290"/>
    <cellStyle name="Note 76 2 13 2" xfId="13761"/>
    <cellStyle name="Note 76 2 14" xfId="7877"/>
    <cellStyle name="Note 76 2 14 2" xfId="14348"/>
    <cellStyle name="Note 76 2 15" xfId="8056"/>
    <cellStyle name="Note 76 2 15 2" xfId="14527"/>
    <cellStyle name="Note 76 2 16" xfId="8233"/>
    <cellStyle name="Note 76 2 16 2" xfId="14704"/>
    <cellStyle name="Note 76 2 17" xfId="8395"/>
    <cellStyle name="Note 76 2 17 2" xfId="14866"/>
    <cellStyle name="Note 76 2 18" xfId="9031"/>
    <cellStyle name="Note 76 2 19" xfId="9544"/>
    <cellStyle name="Note 76 2 2" xfId="2456"/>
    <cellStyle name="Note 76 2 2 2" xfId="5028"/>
    <cellStyle name="Note 76 2 2 2 2" xfId="11463"/>
    <cellStyle name="Note 76 2 2 3" xfId="9545"/>
    <cellStyle name="Note 76 2 2 4" xfId="10368"/>
    <cellStyle name="Note 76 2 2 5" xfId="4099"/>
    <cellStyle name="Note 76 2 20" xfId="8476"/>
    <cellStyle name="Note 76 2 21" xfId="9792"/>
    <cellStyle name="Note 76 2 22" xfId="9975"/>
    <cellStyle name="Note 76 2 23" xfId="10147"/>
    <cellStyle name="Note 76 2 24" xfId="15118"/>
    <cellStyle name="Note 76 2 25" xfId="15730"/>
    <cellStyle name="Note 76 2 26" xfId="15544"/>
    <cellStyle name="Note 76 2 27" xfId="15996"/>
    <cellStyle name="Note 76 2 28" xfId="16173"/>
    <cellStyle name="Note 76 2 29" xfId="16335"/>
    <cellStyle name="Note 76 2 3" xfId="3586"/>
    <cellStyle name="Note 76 2 3 2" xfId="11462"/>
    <cellStyle name="Note 76 2 4" xfId="5529"/>
    <cellStyle name="Note 76 2 4 2" xfId="12000"/>
    <cellStyle name="Note 76 2 5" xfId="5350"/>
    <cellStyle name="Note 76 2 5 2" xfId="11821"/>
    <cellStyle name="Note 76 2 6" xfId="5765"/>
    <cellStyle name="Note 76 2 6 2" xfId="12236"/>
    <cellStyle name="Note 76 2 7" xfId="5861"/>
    <cellStyle name="Note 76 2 7 2" xfId="12332"/>
    <cellStyle name="Note 76 2 8" xfId="6472"/>
    <cellStyle name="Note 76 2 8 2" xfId="12943"/>
    <cellStyle name="Note 76 2 9" xfId="6239"/>
    <cellStyle name="Note 76 2 9 2" xfId="12710"/>
    <cellStyle name="Note 76 20" xfId="9030"/>
    <cellStyle name="Note 76 21" xfId="9543"/>
    <cellStyle name="Note 76 22" xfId="9062"/>
    <cellStyle name="Note 76 23" xfId="9791"/>
    <cellStyle name="Note 76 24" xfId="9974"/>
    <cellStyle name="Note 76 25" xfId="10093"/>
    <cellStyle name="Note 76 26" xfId="15117"/>
    <cellStyle name="Note 76 27" xfId="15729"/>
    <cellStyle name="Note 76 28" xfId="15800"/>
    <cellStyle name="Note 76 29" xfId="15995"/>
    <cellStyle name="Note 76 3" xfId="2457"/>
    <cellStyle name="Note 76 3 2" xfId="5029"/>
    <cellStyle name="Note 76 3 2 2" xfId="11464"/>
    <cellStyle name="Note 76 3 3" xfId="9546"/>
    <cellStyle name="Note 76 3 4" xfId="10369"/>
    <cellStyle name="Note 76 3 5" xfId="4100"/>
    <cellStyle name="Note 76 30" xfId="16172"/>
    <cellStyle name="Note 76 31" xfId="16334"/>
    <cellStyle name="Note 76 4" xfId="3397"/>
    <cellStyle name="Note 76 4 2" xfId="10811"/>
    <cellStyle name="Note 76 4 3" xfId="4545"/>
    <cellStyle name="Note 76 5" xfId="3585"/>
    <cellStyle name="Note 76 5 2" xfId="11461"/>
    <cellStyle name="Note 76 6" xfId="5528"/>
    <cellStyle name="Note 76 6 2" xfId="11999"/>
    <cellStyle name="Note 76 7" xfId="5349"/>
    <cellStyle name="Note 76 7 2" xfId="11820"/>
    <cellStyle name="Note 76 8" xfId="5764"/>
    <cellStyle name="Note 76 8 2" xfId="12235"/>
    <cellStyle name="Note 76 9" xfId="5862"/>
    <cellStyle name="Note 76 9 2" xfId="12333"/>
    <cellStyle name="Note 76_TRAFO" xfId="2458"/>
    <cellStyle name="Note 77" xfId="2459"/>
    <cellStyle name="Note 77 10" xfId="6473"/>
    <cellStyle name="Note 77 10 2" xfId="12944"/>
    <cellStyle name="Note 77 11" xfId="6240"/>
    <cellStyle name="Note 77 11 2" xfId="12711"/>
    <cellStyle name="Note 77 12" xfId="6954"/>
    <cellStyle name="Note 77 12 2" xfId="13425"/>
    <cellStyle name="Note 77 13" xfId="6778"/>
    <cellStyle name="Note 77 13 2" xfId="13249"/>
    <cellStyle name="Note 77 14" xfId="7188"/>
    <cellStyle name="Note 77 14 2" xfId="13659"/>
    <cellStyle name="Note 77 15" xfId="7289"/>
    <cellStyle name="Note 77 15 2" xfId="13760"/>
    <cellStyle name="Note 77 16" xfId="7878"/>
    <cellStyle name="Note 77 16 2" xfId="14349"/>
    <cellStyle name="Note 77 17" xfId="8057"/>
    <cellStyle name="Note 77 17 2" xfId="14528"/>
    <cellStyle name="Note 77 18" xfId="8234"/>
    <cellStyle name="Note 77 18 2" xfId="14705"/>
    <cellStyle name="Note 77 19" xfId="8396"/>
    <cellStyle name="Note 77 19 2" xfId="14867"/>
    <cellStyle name="Note 77 2" xfId="2460"/>
    <cellStyle name="Note 77 2 10" xfId="6955"/>
    <cellStyle name="Note 77 2 10 2" xfId="13426"/>
    <cellStyle name="Note 77 2 11" xfId="6779"/>
    <cellStyle name="Note 77 2 11 2" xfId="13250"/>
    <cellStyle name="Note 77 2 12" xfId="7189"/>
    <cellStyle name="Note 77 2 12 2" xfId="13660"/>
    <cellStyle name="Note 77 2 13" xfId="7288"/>
    <cellStyle name="Note 77 2 13 2" xfId="13759"/>
    <cellStyle name="Note 77 2 14" xfId="7879"/>
    <cellStyle name="Note 77 2 14 2" xfId="14350"/>
    <cellStyle name="Note 77 2 15" xfId="8058"/>
    <cellStyle name="Note 77 2 15 2" xfId="14529"/>
    <cellStyle name="Note 77 2 16" xfId="8235"/>
    <cellStyle name="Note 77 2 16 2" xfId="14706"/>
    <cellStyle name="Note 77 2 17" xfId="8397"/>
    <cellStyle name="Note 77 2 17 2" xfId="14868"/>
    <cellStyle name="Note 77 2 18" xfId="9033"/>
    <cellStyle name="Note 77 2 19" xfId="9548"/>
    <cellStyle name="Note 77 2 2" xfId="2461"/>
    <cellStyle name="Note 77 2 2 2" xfId="5030"/>
    <cellStyle name="Note 77 2 2 2 2" xfId="11467"/>
    <cellStyle name="Note 77 2 2 3" xfId="9549"/>
    <cellStyle name="Note 77 2 2 4" xfId="10370"/>
    <cellStyle name="Note 77 2 2 5" xfId="4101"/>
    <cellStyle name="Note 77 2 20" xfId="8474"/>
    <cellStyle name="Note 77 2 21" xfId="9794"/>
    <cellStyle name="Note 77 2 22" xfId="9977"/>
    <cellStyle name="Note 77 2 23" xfId="10095"/>
    <cellStyle name="Note 77 2 24" xfId="15120"/>
    <cellStyle name="Note 77 2 25" xfId="15731"/>
    <cellStyle name="Note 77 2 26" xfId="15546"/>
    <cellStyle name="Note 77 2 27" xfId="15998"/>
    <cellStyle name="Note 77 2 28" xfId="16175"/>
    <cellStyle name="Note 77 2 29" xfId="16337"/>
    <cellStyle name="Note 77 2 3" xfId="3588"/>
    <cellStyle name="Note 77 2 3 2" xfId="11466"/>
    <cellStyle name="Note 77 2 4" xfId="5531"/>
    <cellStyle name="Note 77 2 4 2" xfId="12002"/>
    <cellStyle name="Note 77 2 5" xfId="5352"/>
    <cellStyle name="Note 77 2 5 2" xfId="11823"/>
    <cellStyle name="Note 77 2 6" xfId="5767"/>
    <cellStyle name="Note 77 2 6 2" xfId="12238"/>
    <cellStyle name="Note 77 2 7" xfId="5859"/>
    <cellStyle name="Note 77 2 7 2" xfId="12330"/>
    <cellStyle name="Note 77 2 8" xfId="6474"/>
    <cellStyle name="Note 77 2 8 2" xfId="12945"/>
    <cellStyle name="Note 77 2 9" xfId="6241"/>
    <cellStyle name="Note 77 2 9 2" xfId="12712"/>
    <cellStyle name="Note 77 20" xfId="9032"/>
    <cellStyle name="Note 77 21" xfId="9547"/>
    <cellStyle name="Note 77 22" xfId="8475"/>
    <cellStyle name="Note 77 23" xfId="9793"/>
    <cellStyle name="Note 77 24" xfId="9976"/>
    <cellStyle name="Note 77 25" xfId="10094"/>
    <cellStyle name="Note 77 26" xfId="15119"/>
    <cellStyle name="Note 77 27" xfId="15815"/>
    <cellStyle name="Note 77 28" xfId="15545"/>
    <cellStyle name="Note 77 29" xfId="15997"/>
    <cellStyle name="Note 77 3" xfId="2462"/>
    <cellStyle name="Note 77 3 2" xfId="5031"/>
    <cellStyle name="Note 77 3 2 2" xfId="11468"/>
    <cellStyle name="Note 77 3 3" xfId="9550"/>
    <cellStyle name="Note 77 3 4" xfId="10371"/>
    <cellStyle name="Note 77 3 5" xfId="4102"/>
    <cellStyle name="Note 77 30" xfId="16174"/>
    <cellStyle name="Note 77 31" xfId="16336"/>
    <cellStyle name="Note 77 4" xfId="3398"/>
    <cellStyle name="Note 77 4 2" xfId="10812"/>
    <cellStyle name="Note 77 4 3" xfId="4546"/>
    <cellStyle name="Note 77 5" xfId="3587"/>
    <cellStyle name="Note 77 5 2" xfId="11465"/>
    <cellStyle name="Note 77 6" xfId="5530"/>
    <cellStyle name="Note 77 6 2" xfId="12001"/>
    <cellStyle name="Note 77 7" xfId="5351"/>
    <cellStyle name="Note 77 7 2" xfId="11822"/>
    <cellStyle name="Note 77 8" xfId="5766"/>
    <cellStyle name="Note 77 8 2" xfId="12237"/>
    <cellStyle name="Note 77 9" xfId="5860"/>
    <cellStyle name="Note 77 9 2" xfId="12331"/>
    <cellStyle name="Note 77_TRAFO" xfId="2463"/>
    <cellStyle name="Note 78" xfId="2464"/>
    <cellStyle name="Note 78 10" xfId="6475"/>
    <cellStyle name="Note 78 10 2" xfId="12946"/>
    <cellStyle name="Note 78 11" xfId="6242"/>
    <cellStyle name="Note 78 11 2" xfId="12713"/>
    <cellStyle name="Note 78 12" xfId="6956"/>
    <cellStyle name="Note 78 12 2" xfId="13427"/>
    <cellStyle name="Note 78 13" xfId="6780"/>
    <cellStyle name="Note 78 13 2" xfId="13251"/>
    <cellStyle name="Note 78 14" xfId="7190"/>
    <cellStyle name="Note 78 14 2" xfId="13661"/>
    <cellStyle name="Note 78 15" xfId="7287"/>
    <cellStyle name="Note 78 15 2" xfId="13758"/>
    <cellStyle name="Note 78 16" xfId="7880"/>
    <cellStyle name="Note 78 16 2" xfId="14351"/>
    <cellStyle name="Note 78 17" xfId="8059"/>
    <cellStyle name="Note 78 17 2" xfId="14530"/>
    <cellStyle name="Note 78 18" xfId="8236"/>
    <cellStyle name="Note 78 18 2" xfId="14707"/>
    <cellStyle name="Note 78 19" xfId="8398"/>
    <cellStyle name="Note 78 19 2" xfId="14869"/>
    <cellStyle name="Note 78 2" xfId="2465"/>
    <cellStyle name="Note 78 2 10" xfId="6957"/>
    <cellStyle name="Note 78 2 10 2" xfId="13428"/>
    <cellStyle name="Note 78 2 11" xfId="6781"/>
    <cellStyle name="Note 78 2 11 2" xfId="13252"/>
    <cellStyle name="Note 78 2 12" xfId="7191"/>
    <cellStyle name="Note 78 2 12 2" xfId="13662"/>
    <cellStyle name="Note 78 2 13" xfId="7286"/>
    <cellStyle name="Note 78 2 13 2" xfId="13757"/>
    <cellStyle name="Note 78 2 14" xfId="7881"/>
    <cellStyle name="Note 78 2 14 2" xfId="14352"/>
    <cellStyle name="Note 78 2 15" xfId="8060"/>
    <cellStyle name="Note 78 2 15 2" xfId="14531"/>
    <cellStyle name="Note 78 2 16" xfId="8237"/>
    <cellStyle name="Note 78 2 16 2" xfId="14708"/>
    <cellStyle name="Note 78 2 17" xfId="8399"/>
    <cellStyle name="Note 78 2 17 2" xfId="14870"/>
    <cellStyle name="Note 78 2 18" xfId="9035"/>
    <cellStyle name="Note 78 2 19" xfId="9552"/>
    <cellStyle name="Note 78 2 2" xfId="2466"/>
    <cellStyle name="Note 78 2 2 2" xfId="5032"/>
    <cellStyle name="Note 78 2 2 2 2" xfId="11471"/>
    <cellStyle name="Note 78 2 2 3" xfId="9553"/>
    <cellStyle name="Note 78 2 2 4" xfId="10372"/>
    <cellStyle name="Note 78 2 2 5" xfId="4103"/>
    <cellStyle name="Note 78 2 20" xfId="8472"/>
    <cellStyle name="Note 78 2 21" xfId="9796"/>
    <cellStyle name="Note 78 2 22" xfId="9979"/>
    <cellStyle name="Note 78 2 23" xfId="10097"/>
    <cellStyle name="Note 78 2 24" xfId="15122"/>
    <cellStyle name="Note 78 2 25" xfId="15733"/>
    <cellStyle name="Note 78 2 26" xfId="15548"/>
    <cellStyle name="Note 78 2 27" xfId="16000"/>
    <cellStyle name="Note 78 2 28" xfId="16177"/>
    <cellStyle name="Note 78 2 29" xfId="16339"/>
    <cellStyle name="Note 78 2 3" xfId="3590"/>
    <cellStyle name="Note 78 2 3 2" xfId="11470"/>
    <cellStyle name="Note 78 2 4" xfId="5533"/>
    <cellStyle name="Note 78 2 4 2" xfId="12004"/>
    <cellStyle name="Note 78 2 5" xfId="5354"/>
    <cellStyle name="Note 78 2 5 2" xfId="11825"/>
    <cellStyle name="Note 78 2 6" xfId="5769"/>
    <cellStyle name="Note 78 2 6 2" xfId="12240"/>
    <cellStyle name="Note 78 2 7" xfId="5857"/>
    <cellStyle name="Note 78 2 7 2" xfId="12328"/>
    <cellStyle name="Note 78 2 8" xfId="6476"/>
    <cellStyle name="Note 78 2 8 2" xfId="12947"/>
    <cellStyle name="Note 78 2 9" xfId="6372"/>
    <cellStyle name="Note 78 2 9 2" xfId="12843"/>
    <cellStyle name="Note 78 20" xfId="9034"/>
    <cellStyle name="Note 78 21" xfId="9551"/>
    <cellStyle name="Note 78 22" xfId="8473"/>
    <cellStyle name="Note 78 23" xfId="9795"/>
    <cellStyle name="Note 78 24" xfId="9978"/>
    <cellStyle name="Note 78 25" xfId="10096"/>
    <cellStyle name="Note 78 26" xfId="15121"/>
    <cellStyle name="Note 78 27" xfId="15732"/>
    <cellStyle name="Note 78 28" xfId="15547"/>
    <cellStyle name="Note 78 29" xfId="15999"/>
    <cellStyle name="Note 78 3" xfId="2467"/>
    <cellStyle name="Note 78 3 2" xfId="5033"/>
    <cellStyle name="Note 78 3 2 2" xfId="11472"/>
    <cellStyle name="Note 78 3 3" xfId="9554"/>
    <cellStyle name="Note 78 3 4" xfId="10373"/>
    <cellStyle name="Note 78 3 5" xfId="4104"/>
    <cellStyle name="Note 78 30" xfId="16176"/>
    <cellStyle name="Note 78 31" xfId="16338"/>
    <cellStyle name="Note 78 4" xfId="3399"/>
    <cellStyle name="Note 78 4 2" xfId="10813"/>
    <cellStyle name="Note 78 4 3" xfId="4547"/>
    <cellStyle name="Note 78 5" xfId="3589"/>
    <cellStyle name="Note 78 5 2" xfId="11469"/>
    <cellStyle name="Note 78 6" xfId="5532"/>
    <cellStyle name="Note 78 6 2" xfId="12003"/>
    <cellStyle name="Note 78 7" xfId="5353"/>
    <cellStyle name="Note 78 7 2" xfId="11824"/>
    <cellStyle name="Note 78 8" xfId="5768"/>
    <cellStyle name="Note 78 8 2" xfId="12239"/>
    <cellStyle name="Note 78 9" xfId="5858"/>
    <cellStyle name="Note 78 9 2" xfId="12329"/>
    <cellStyle name="Note 78_TRAFO" xfId="2468"/>
    <cellStyle name="Note 79" xfId="3435"/>
    <cellStyle name="Note 79 2" xfId="11170"/>
    <cellStyle name="Note 8" xfId="2469"/>
    <cellStyle name="Note 8 10" xfId="6386"/>
    <cellStyle name="Note 8 10 2" xfId="12857"/>
    <cellStyle name="Note 8 11" xfId="6958"/>
    <cellStyle name="Note 8 11 2" xfId="13429"/>
    <cellStyle name="Note 8 12" xfId="7028"/>
    <cellStyle name="Note 8 12 2" xfId="13499"/>
    <cellStyle name="Note 8 13" xfId="7192"/>
    <cellStyle name="Note 8 13 2" xfId="13663"/>
    <cellStyle name="Note 8 14" xfId="7285"/>
    <cellStyle name="Note 8 14 2" xfId="13756"/>
    <cellStyle name="Note 8 15" xfId="7882"/>
    <cellStyle name="Note 8 15 2" xfId="14353"/>
    <cellStyle name="Note 8 16" xfId="8061"/>
    <cellStyle name="Note 8 16 2" xfId="14532"/>
    <cellStyle name="Note 8 17" xfId="8238"/>
    <cellStyle name="Note 8 17 2" xfId="14709"/>
    <cellStyle name="Note 8 18" xfId="8400"/>
    <cellStyle name="Note 8 18 2" xfId="14871"/>
    <cellStyle name="Note 8 19" xfId="9036"/>
    <cellStyle name="Note 8 2" xfId="2470"/>
    <cellStyle name="Note 8 2 10" xfId="6959"/>
    <cellStyle name="Note 8 2 10 2" xfId="13430"/>
    <cellStyle name="Note 8 2 11" xfId="6782"/>
    <cellStyle name="Note 8 2 11 2" xfId="13253"/>
    <cellStyle name="Note 8 2 12" xfId="7193"/>
    <cellStyle name="Note 8 2 12 2" xfId="13664"/>
    <cellStyle name="Note 8 2 13" xfId="7284"/>
    <cellStyle name="Note 8 2 13 2" xfId="13755"/>
    <cellStyle name="Note 8 2 14" xfId="7883"/>
    <cellStyle name="Note 8 2 14 2" xfId="14354"/>
    <cellStyle name="Note 8 2 15" xfId="8062"/>
    <cellStyle name="Note 8 2 15 2" xfId="14533"/>
    <cellStyle name="Note 8 2 16" xfId="8239"/>
    <cellStyle name="Note 8 2 16 2" xfId="14710"/>
    <cellStyle name="Note 8 2 17" xfId="8401"/>
    <cellStyle name="Note 8 2 17 2" xfId="14872"/>
    <cellStyle name="Note 8 2 18" xfId="9037"/>
    <cellStyle name="Note 8 2 19" xfId="9556"/>
    <cellStyle name="Note 8 2 2" xfId="2471"/>
    <cellStyle name="Note 8 2 2 2" xfId="5034"/>
    <cellStyle name="Note 8 2 2 2 2" xfId="11475"/>
    <cellStyle name="Note 8 2 2 3" xfId="9557"/>
    <cellStyle name="Note 8 2 2 4" xfId="10374"/>
    <cellStyle name="Note 8 2 2 5" xfId="4105"/>
    <cellStyle name="Note 8 2 20" xfId="9111"/>
    <cellStyle name="Note 8 2 21" xfId="9798"/>
    <cellStyle name="Note 8 2 22" xfId="9981"/>
    <cellStyle name="Note 8 2 23" xfId="10099"/>
    <cellStyle name="Note 8 2 24" xfId="15124"/>
    <cellStyle name="Note 8 2 25" xfId="15735"/>
    <cellStyle name="Note 8 2 26" xfId="15549"/>
    <cellStyle name="Note 8 2 27" xfId="16002"/>
    <cellStyle name="Note 8 2 28" xfId="16179"/>
    <cellStyle name="Note 8 2 29" xfId="16341"/>
    <cellStyle name="Note 8 2 3" xfId="3592"/>
    <cellStyle name="Note 8 2 3 2" xfId="11474"/>
    <cellStyle name="Note 8 2 4" xfId="5535"/>
    <cellStyle name="Note 8 2 4 2" xfId="12006"/>
    <cellStyle name="Note 8 2 5" xfId="5355"/>
    <cellStyle name="Note 8 2 5 2" xfId="11826"/>
    <cellStyle name="Note 8 2 6" xfId="5771"/>
    <cellStyle name="Note 8 2 6 2" xfId="12242"/>
    <cellStyle name="Note 8 2 7" xfId="5855"/>
    <cellStyle name="Note 8 2 7 2" xfId="12326"/>
    <cellStyle name="Note 8 2 8" xfId="6478"/>
    <cellStyle name="Note 8 2 8 2" xfId="12949"/>
    <cellStyle name="Note 8 2 9" xfId="6243"/>
    <cellStyle name="Note 8 2 9 2" xfId="12714"/>
    <cellStyle name="Note 8 20" xfId="9555"/>
    <cellStyle name="Note 8 21" xfId="8471"/>
    <cellStyle name="Note 8 22" xfId="9797"/>
    <cellStyle name="Note 8 23" xfId="9980"/>
    <cellStyle name="Note 8 24" xfId="10098"/>
    <cellStyle name="Note 8 25" xfId="15123"/>
    <cellStyle name="Note 8 26" xfId="15734"/>
    <cellStyle name="Note 8 27" xfId="15204"/>
    <cellStyle name="Note 8 28" xfId="16001"/>
    <cellStyle name="Note 8 29" xfId="16178"/>
    <cellStyle name="Note 8 3" xfId="2472"/>
    <cellStyle name="Note 8 3 2" xfId="5035"/>
    <cellStyle name="Note 8 3 2 2" xfId="11476"/>
    <cellStyle name="Note 8 3 3" xfId="9558"/>
    <cellStyle name="Note 8 3 4" xfId="10375"/>
    <cellStyle name="Note 8 3 5" xfId="4106"/>
    <cellStyle name="Note 8 30" xfId="16340"/>
    <cellStyle name="Note 8 4" xfId="3591"/>
    <cellStyle name="Note 8 4 2" xfId="11473"/>
    <cellStyle name="Note 8 5" xfId="5534"/>
    <cellStyle name="Note 8 5 2" xfId="12005"/>
    <cellStyle name="Note 8 6" xfId="5605"/>
    <cellStyle name="Note 8 6 2" xfId="12076"/>
    <cellStyle name="Note 8 7" xfId="5770"/>
    <cellStyle name="Note 8 7 2" xfId="12241"/>
    <cellStyle name="Note 8 8" xfId="5856"/>
    <cellStyle name="Note 8 8 2" xfId="12327"/>
    <cellStyle name="Note 8 9" xfId="6477"/>
    <cellStyle name="Note 8 9 2" xfId="12948"/>
    <cellStyle name="Note 8_TRAFO" xfId="2473"/>
    <cellStyle name="Note 80" xfId="5604"/>
    <cellStyle name="Note 80 2" xfId="12075"/>
    <cellStyle name="Note 81" xfId="5648"/>
    <cellStyle name="Note 81 2" xfId="12119"/>
    <cellStyle name="Note 82" xfId="5369"/>
    <cellStyle name="Note 82 2" xfId="11840"/>
    <cellStyle name="Note 83" xfId="6366"/>
    <cellStyle name="Note 83 2" xfId="12837"/>
    <cellStyle name="Note 84" xfId="6385"/>
    <cellStyle name="Note 84 2" xfId="12856"/>
    <cellStyle name="Note 85" xfId="6541"/>
    <cellStyle name="Note 85 2" xfId="13012"/>
    <cellStyle name="Note 86" xfId="7027"/>
    <cellStyle name="Note 86 2" xfId="13498"/>
    <cellStyle name="Note 87" xfId="7070"/>
    <cellStyle name="Note 87 2" xfId="13541"/>
    <cellStyle name="Note 88" xfId="6796"/>
    <cellStyle name="Note 88 2" xfId="13267"/>
    <cellStyle name="Note 89" xfId="7710"/>
    <cellStyle name="Note 89 2" xfId="14181"/>
    <cellStyle name="Note 9" xfId="2474"/>
    <cellStyle name="Note 9 10" xfId="6244"/>
    <cellStyle name="Note 9 10 2" xfId="12715"/>
    <cellStyle name="Note 9 11" xfId="6960"/>
    <cellStyle name="Note 9 11 2" xfId="13431"/>
    <cellStyle name="Note 9 12" xfId="6783"/>
    <cellStyle name="Note 9 12 2" xfId="13254"/>
    <cellStyle name="Note 9 13" xfId="7194"/>
    <cellStyle name="Note 9 13 2" xfId="13665"/>
    <cellStyle name="Note 9 14" xfId="7283"/>
    <cellStyle name="Note 9 14 2" xfId="13754"/>
    <cellStyle name="Note 9 15" xfId="7884"/>
    <cellStyle name="Note 9 15 2" xfId="14355"/>
    <cellStyle name="Note 9 16" xfId="8063"/>
    <cellStyle name="Note 9 16 2" xfId="14534"/>
    <cellStyle name="Note 9 17" xfId="8240"/>
    <cellStyle name="Note 9 17 2" xfId="14711"/>
    <cellStyle name="Note 9 18" xfId="8402"/>
    <cellStyle name="Note 9 18 2" xfId="14873"/>
    <cellStyle name="Note 9 19" xfId="9038"/>
    <cellStyle name="Note 9 2" xfId="2475"/>
    <cellStyle name="Note 9 2 10" xfId="6961"/>
    <cellStyle name="Note 9 2 10 2" xfId="13432"/>
    <cellStyle name="Note 9 2 11" xfId="7020"/>
    <cellStyle name="Note 9 2 11 2" xfId="13491"/>
    <cellStyle name="Note 9 2 12" xfId="7195"/>
    <cellStyle name="Note 9 2 12 2" xfId="13666"/>
    <cellStyle name="Note 9 2 13" xfId="7233"/>
    <cellStyle name="Note 9 2 13 2" xfId="13704"/>
    <cellStyle name="Note 9 2 14" xfId="7885"/>
    <cellStyle name="Note 9 2 14 2" xfId="14356"/>
    <cellStyle name="Note 9 2 15" xfId="8064"/>
    <cellStyle name="Note 9 2 15 2" xfId="14535"/>
    <cellStyle name="Note 9 2 16" xfId="8241"/>
    <cellStyle name="Note 9 2 16 2" xfId="14712"/>
    <cellStyle name="Note 9 2 17" xfId="8403"/>
    <cellStyle name="Note 9 2 17 2" xfId="14874"/>
    <cellStyle name="Note 9 2 18" xfId="9039"/>
    <cellStyle name="Note 9 2 19" xfId="9560"/>
    <cellStyle name="Note 9 2 2" xfId="2476"/>
    <cellStyle name="Note 9 2 2 2" xfId="5036"/>
    <cellStyle name="Note 9 2 2 2 2" xfId="11479"/>
    <cellStyle name="Note 9 2 2 3" xfId="9561"/>
    <cellStyle name="Note 9 2 2 4" xfId="10376"/>
    <cellStyle name="Note 9 2 2 5" xfId="4107"/>
    <cellStyle name="Note 9 2 20" xfId="9112"/>
    <cellStyle name="Note 9 2 21" xfId="9800"/>
    <cellStyle name="Note 9 2 22" xfId="9983"/>
    <cellStyle name="Note 9 2 23" xfId="10101"/>
    <cellStyle name="Note 9 2 24" xfId="15126"/>
    <cellStyle name="Note 9 2 25" xfId="15737"/>
    <cellStyle name="Note 9 2 26" xfId="15212"/>
    <cellStyle name="Note 9 2 27" xfId="16004"/>
    <cellStyle name="Note 9 2 28" xfId="16181"/>
    <cellStyle name="Note 9 2 29" xfId="16343"/>
    <cellStyle name="Note 9 2 3" xfId="3594"/>
    <cellStyle name="Note 9 2 3 2" xfId="11478"/>
    <cellStyle name="Note 9 2 4" xfId="5537"/>
    <cellStyle name="Note 9 2 4 2" xfId="12008"/>
    <cellStyle name="Note 9 2 5" xfId="5597"/>
    <cellStyle name="Note 9 2 5 2" xfId="12068"/>
    <cellStyle name="Note 9 2 6" xfId="5773"/>
    <cellStyle name="Note 9 2 6 2" xfId="12244"/>
    <cellStyle name="Note 9 2 7" xfId="5853"/>
    <cellStyle name="Note 9 2 7 2" xfId="12324"/>
    <cellStyle name="Note 9 2 8" xfId="6480"/>
    <cellStyle name="Note 9 2 8 2" xfId="12951"/>
    <cellStyle name="Note 9 2 9" xfId="6008"/>
    <cellStyle name="Note 9 2 9 2" xfId="12479"/>
    <cellStyle name="Note 9 20" xfId="9559"/>
    <cellStyle name="Note 9 21" xfId="9165"/>
    <cellStyle name="Note 9 22" xfId="9799"/>
    <cellStyle name="Note 9 23" xfId="9982"/>
    <cellStyle name="Note 9 24" xfId="10100"/>
    <cellStyle name="Note 9 25" xfId="15125"/>
    <cellStyle name="Note 9 26" xfId="15736"/>
    <cellStyle name="Note 9 27" xfId="15550"/>
    <cellStyle name="Note 9 28" xfId="16003"/>
    <cellStyle name="Note 9 29" xfId="16180"/>
    <cellStyle name="Note 9 3" xfId="2477"/>
    <cellStyle name="Note 9 3 2" xfId="5037"/>
    <cellStyle name="Note 9 3 2 2" xfId="11480"/>
    <cellStyle name="Note 9 3 3" xfId="9562"/>
    <cellStyle name="Note 9 3 4" xfId="10377"/>
    <cellStyle name="Note 9 3 5" xfId="4108"/>
    <cellStyle name="Note 9 30" xfId="16342"/>
    <cellStyle name="Note 9 4" xfId="3593"/>
    <cellStyle name="Note 9 4 2" xfId="11477"/>
    <cellStyle name="Note 9 5" xfId="5536"/>
    <cellStyle name="Note 9 5 2" xfId="12007"/>
    <cellStyle name="Note 9 6" xfId="5088"/>
    <cellStyle name="Note 9 6 2" xfId="11559"/>
    <cellStyle name="Note 9 7" xfId="5772"/>
    <cellStyle name="Note 9 7 2" xfId="12243"/>
    <cellStyle name="Note 9 8" xfId="5854"/>
    <cellStyle name="Note 9 8 2" xfId="12325"/>
    <cellStyle name="Note 9 9" xfId="6479"/>
    <cellStyle name="Note 9 9 2" xfId="12950"/>
    <cellStyle name="Note 9_TRAFO" xfId="2478"/>
    <cellStyle name="Note 90" xfId="7738"/>
    <cellStyle name="Note 90 2" xfId="14209"/>
    <cellStyle name="Note 91" xfId="7919"/>
    <cellStyle name="Note 91 2" xfId="14390"/>
    <cellStyle name="Note 92" xfId="8097"/>
    <cellStyle name="Note 92 2" xfId="14568"/>
    <cellStyle name="Note 93" xfId="8261"/>
    <cellStyle name="Note 93 2" xfId="14732"/>
    <cellStyle name="Note 94" xfId="9146"/>
    <cellStyle name="Note 95" xfId="9252"/>
    <cellStyle name="Note 96" xfId="9628"/>
    <cellStyle name="Note 97" xfId="9175"/>
    <cellStyle name="Note 98" xfId="9834"/>
    <cellStyle name="Note 99" xfId="8642"/>
    <cellStyle name="Output" xfId="2479" builtinId="21" customBuiltin="1"/>
    <cellStyle name="Output 10" xfId="2480"/>
    <cellStyle name="Output 10 10" xfId="6962"/>
    <cellStyle name="Output 10 10 2" xfId="13433"/>
    <cellStyle name="Output 10 11" xfId="6552"/>
    <cellStyle name="Output 10 11 2" xfId="13023"/>
    <cellStyle name="Output 10 12" xfId="7196"/>
    <cellStyle name="Output 10 12 2" xfId="13667"/>
    <cellStyle name="Output 10 13" xfId="7282"/>
    <cellStyle name="Output 10 13 2" xfId="13753"/>
    <cellStyle name="Output 10 14" xfId="7886"/>
    <cellStyle name="Output 10 14 2" xfId="14357"/>
    <cellStyle name="Output 10 15" xfId="8065"/>
    <cellStyle name="Output 10 15 2" xfId="14536"/>
    <cellStyle name="Output 10 16" xfId="8242"/>
    <cellStyle name="Output 10 16 2" xfId="14713"/>
    <cellStyle name="Output 10 17" xfId="8404"/>
    <cellStyle name="Output 10 17 2" xfId="14875"/>
    <cellStyle name="Output 10 18" xfId="9040"/>
    <cellStyle name="Output 10 19" xfId="9564"/>
    <cellStyle name="Output 10 2" xfId="2481"/>
    <cellStyle name="Output 10 2 2" xfId="5038"/>
    <cellStyle name="Output 10 2 2 2" xfId="11483"/>
    <cellStyle name="Output 10 2 3" xfId="9565"/>
    <cellStyle name="Output 10 2 4" xfId="10378"/>
    <cellStyle name="Output 10 2 5" xfId="4109"/>
    <cellStyle name="Output 10 20" xfId="9113"/>
    <cellStyle name="Output 10 21" xfId="9801"/>
    <cellStyle name="Output 10 22" xfId="9984"/>
    <cellStyle name="Output 10 23" xfId="10102"/>
    <cellStyle name="Output 10 24" xfId="15127"/>
    <cellStyle name="Output 10 25" xfId="15738"/>
    <cellStyle name="Output 10 26" xfId="15551"/>
    <cellStyle name="Output 10 27" xfId="16005"/>
    <cellStyle name="Output 10 28" xfId="16182"/>
    <cellStyle name="Output 10 29" xfId="16344"/>
    <cellStyle name="Output 10 3" xfId="3595"/>
    <cellStyle name="Output 10 3 2" xfId="11482"/>
    <cellStyle name="Output 10 4" xfId="5538"/>
    <cellStyle name="Output 10 4 2" xfId="12009"/>
    <cellStyle name="Output 10 5" xfId="5089"/>
    <cellStyle name="Output 10 5 2" xfId="11560"/>
    <cellStyle name="Output 10 6" xfId="5774"/>
    <cellStyle name="Output 10 6 2" xfId="12245"/>
    <cellStyle name="Output 10 7" xfId="5852"/>
    <cellStyle name="Output 10 7 2" xfId="12323"/>
    <cellStyle name="Output 10 8" xfId="6481"/>
    <cellStyle name="Output 10 8 2" xfId="12952"/>
    <cellStyle name="Output 10 9" xfId="6245"/>
    <cellStyle name="Output 10 9 2" xfId="12716"/>
    <cellStyle name="Output 11" xfId="2482"/>
    <cellStyle name="Output 11 10" xfId="6963"/>
    <cellStyle name="Output 11 10 2" xfId="13434"/>
    <cellStyle name="Output 11 11" xfId="6553"/>
    <cellStyle name="Output 11 11 2" xfId="13024"/>
    <cellStyle name="Output 11 12" xfId="7197"/>
    <cellStyle name="Output 11 12 2" xfId="13668"/>
    <cellStyle name="Output 11 13" xfId="7281"/>
    <cellStyle name="Output 11 13 2" xfId="13752"/>
    <cellStyle name="Output 11 14" xfId="7887"/>
    <cellStyle name="Output 11 14 2" xfId="14358"/>
    <cellStyle name="Output 11 15" xfId="8066"/>
    <cellStyle name="Output 11 15 2" xfId="14537"/>
    <cellStyle name="Output 11 16" xfId="8243"/>
    <cellStyle name="Output 11 16 2" xfId="14714"/>
    <cellStyle name="Output 11 17" xfId="8405"/>
    <cellStyle name="Output 11 17 2" xfId="14876"/>
    <cellStyle name="Output 11 18" xfId="9041"/>
    <cellStyle name="Output 11 19" xfId="9566"/>
    <cellStyle name="Output 11 2" xfId="2483"/>
    <cellStyle name="Output 11 2 2" xfId="5039"/>
    <cellStyle name="Output 11 2 2 2" xfId="11485"/>
    <cellStyle name="Output 11 2 3" xfId="9567"/>
    <cellStyle name="Output 11 2 4" xfId="10379"/>
    <cellStyle name="Output 11 2 5" xfId="4110"/>
    <cellStyle name="Output 11 20" xfId="9114"/>
    <cellStyle name="Output 11 21" xfId="9802"/>
    <cellStyle name="Output 11 22" xfId="9985"/>
    <cellStyle name="Output 11 23" xfId="10103"/>
    <cellStyle name="Output 11 24" xfId="15128"/>
    <cellStyle name="Output 11 25" xfId="15739"/>
    <cellStyle name="Output 11 26" xfId="15552"/>
    <cellStyle name="Output 11 27" xfId="16006"/>
    <cellStyle name="Output 11 28" xfId="16183"/>
    <cellStyle name="Output 11 29" xfId="16345"/>
    <cellStyle name="Output 11 3" xfId="3596"/>
    <cellStyle name="Output 11 3 2" xfId="11484"/>
    <cellStyle name="Output 11 4" xfId="5539"/>
    <cellStyle name="Output 11 4 2" xfId="12010"/>
    <cellStyle name="Output 11 5" xfId="5099"/>
    <cellStyle name="Output 11 5 2" xfId="11570"/>
    <cellStyle name="Output 11 6" xfId="5775"/>
    <cellStyle name="Output 11 6 2" xfId="12246"/>
    <cellStyle name="Output 11 7" xfId="5851"/>
    <cellStyle name="Output 11 7 2" xfId="12322"/>
    <cellStyle name="Output 11 8" xfId="6482"/>
    <cellStyle name="Output 11 8 2" xfId="12953"/>
    <cellStyle name="Output 11 9" xfId="6246"/>
    <cellStyle name="Output 11 9 2" xfId="12717"/>
    <cellStyle name="Output 12" xfId="2484"/>
    <cellStyle name="Output 12 10" xfId="6964"/>
    <cellStyle name="Output 12 10 2" xfId="13435"/>
    <cellStyle name="Output 12 11" xfId="6565"/>
    <cellStyle name="Output 12 11 2" xfId="13036"/>
    <cellStyle name="Output 12 12" xfId="7198"/>
    <cellStyle name="Output 12 12 2" xfId="13669"/>
    <cellStyle name="Output 12 13" xfId="7280"/>
    <cellStyle name="Output 12 13 2" xfId="13751"/>
    <cellStyle name="Output 12 14" xfId="7888"/>
    <cellStyle name="Output 12 14 2" xfId="14359"/>
    <cellStyle name="Output 12 15" xfId="8067"/>
    <cellStyle name="Output 12 15 2" xfId="14538"/>
    <cellStyle name="Output 12 16" xfId="8244"/>
    <cellStyle name="Output 12 16 2" xfId="14715"/>
    <cellStyle name="Output 12 17" xfId="8406"/>
    <cellStyle name="Output 12 17 2" xfId="14877"/>
    <cellStyle name="Output 12 18" xfId="9042"/>
    <cellStyle name="Output 12 19" xfId="9568"/>
    <cellStyle name="Output 12 2" xfId="2485"/>
    <cellStyle name="Output 12 2 2" xfId="5040"/>
    <cellStyle name="Output 12 2 2 2" xfId="11487"/>
    <cellStyle name="Output 12 2 3" xfId="9569"/>
    <cellStyle name="Output 12 2 4" xfId="10380"/>
    <cellStyle name="Output 12 2 5" xfId="4111"/>
    <cellStyle name="Output 12 20" xfId="9115"/>
    <cellStyle name="Output 12 21" xfId="9803"/>
    <cellStyle name="Output 12 22" xfId="9986"/>
    <cellStyle name="Output 12 23" xfId="10104"/>
    <cellStyle name="Output 12 24" xfId="15169"/>
    <cellStyle name="Output 12 25" xfId="15740"/>
    <cellStyle name="Output 12 26" xfId="15553"/>
    <cellStyle name="Output 12 27" xfId="16007"/>
    <cellStyle name="Output 12 28" xfId="16184"/>
    <cellStyle name="Output 12 29" xfId="16346"/>
    <cellStyle name="Output 12 3" xfId="3597"/>
    <cellStyle name="Output 12 3 2" xfId="11486"/>
    <cellStyle name="Output 12 4" xfId="5540"/>
    <cellStyle name="Output 12 4 2" xfId="12011"/>
    <cellStyle name="Output 12 5" xfId="5356"/>
    <cellStyle name="Output 12 5 2" xfId="11827"/>
    <cellStyle name="Output 12 6" xfId="5776"/>
    <cellStyle name="Output 12 6 2" xfId="12247"/>
    <cellStyle name="Output 12 7" xfId="5850"/>
    <cellStyle name="Output 12 7 2" xfId="12321"/>
    <cellStyle name="Output 12 8" xfId="6483"/>
    <cellStyle name="Output 12 8 2" xfId="12954"/>
    <cellStyle name="Output 12 9" xfId="6247"/>
    <cellStyle name="Output 12 9 2" xfId="12718"/>
    <cellStyle name="Output 13" xfId="2486"/>
    <cellStyle name="Output 13 10" xfId="6965"/>
    <cellStyle name="Output 13 10 2" xfId="13436"/>
    <cellStyle name="Output 13 11" xfId="6784"/>
    <cellStyle name="Output 13 11 2" xfId="13255"/>
    <cellStyle name="Output 13 12" xfId="7199"/>
    <cellStyle name="Output 13 12 2" xfId="13670"/>
    <cellStyle name="Output 13 13" xfId="7279"/>
    <cellStyle name="Output 13 13 2" xfId="13750"/>
    <cellStyle name="Output 13 14" xfId="7889"/>
    <cellStyle name="Output 13 14 2" xfId="14360"/>
    <cellStyle name="Output 13 15" xfId="8068"/>
    <cellStyle name="Output 13 15 2" xfId="14539"/>
    <cellStyle name="Output 13 16" xfId="8245"/>
    <cellStyle name="Output 13 16 2" xfId="14716"/>
    <cellStyle name="Output 13 17" xfId="8407"/>
    <cellStyle name="Output 13 17 2" xfId="14878"/>
    <cellStyle name="Output 13 18" xfId="9043"/>
    <cellStyle name="Output 13 19" xfId="9570"/>
    <cellStyle name="Output 13 2" xfId="2487"/>
    <cellStyle name="Output 13 2 2" xfId="5041"/>
    <cellStyle name="Output 13 2 2 2" xfId="11489"/>
    <cellStyle name="Output 13 2 3" xfId="9571"/>
    <cellStyle name="Output 13 2 4" xfId="10381"/>
    <cellStyle name="Output 13 2 5" xfId="4112"/>
    <cellStyle name="Output 13 20" xfId="9116"/>
    <cellStyle name="Output 13 21" xfId="9804"/>
    <cellStyle name="Output 13 22" xfId="9987"/>
    <cellStyle name="Output 13 23" xfId="10105"/>
    <cellStyle name="Output 13 24" xfId="15129"/>
    <cellStyle name="Output 13 25" xfId="15741"/>
    <cellStyle name="Output 13 26" xfId="15554"/>
    <cellStyle name="Output 13 27" xfId="16008"/>
    <cellStyle name="Output 13 28" xfId="16185"/>
    <cellStyle name="Output 13 29" xfId="16347"/>
    <cellStyle name="Output 13 3" xfId="3598"/>
    <cellStyle name="Output 13 3 2" xfId="11488"/>
    <cellStyle name="Output 13 4" xfId="5541"/>
    <cellStyle name="Output 13 4 2" xfId="12012"/>
    <cellStyle name="Output 13 5" xfId="5357"/>
    <cellStyle name="Output 13 5 2" xfId="11828"/>
    <cellStyle name="Output 13 6" xfId="5777"/>
    <cellStyle name="Output 13 6 2" xfId="12248"/>
    <cellStyle name="Output 13 7" xfId="5849"/>
    <cellStyle name="Output 13 7 2" xfId="12320"/>
    <cellStyle name="Output 13 8" xfId="6484"/>
    <cellStyle name="Output 13 8 2" xfId="12955"/>
    <cellStyle name="Output 13 9" xfId="6248"/>
    <cellStyle name="Output 13 9 2" xfId="12719"/>
    <cellStyle name="Output 14" xfId="2488"/>
    <cellStyle name="Output 14 10" xfId="6966"/>
    <cellStyle name="Output 14 10 2" xfId="13437"/>
    <cellStyle name="Output 14 11" xfId="6785"/>
    <cellStyle name="Output 14 11 2" xfId="13256"/>
    <cellStyle name="Output 14 12" xfId="7200"/>
    <cellStyle name="Output 14 12 2" xfId="13671"/>
    <cellStyle name="Output 14 13" xfId="7278"/>
    <cellStyle name="Output 14 13 2" xfId="13749"/>
    <cellStyle name="Output 14 14" xfId="7890"/>
    <cellStyle name="Output 14 14 2" xfId="14361"/>
    <cellStyle name="Output 14 15" xfId="8069"/>
    <cellStyle name="Output 14 15 2" xfId="14540"/>
    <cellStyle name="Output 14 16" xfId="8246"/>
    <cellStyle name="Output 14 16 2" xfId="14717"/>
    <cellStyle name="Output 14 17" xfId="8408"/>
    <cellStyle name="Output 14 17 2" xfId="14879"/>
    <cellStyle name="Output 14 18" xfId="9044"/>
    <cellStyle name="Output 14 19" xfId="9572"/>
    <cellStyle name="Output 14 2" xfId="2489"/>
    <cellStyle name="Output 14 2 2" xfId="5042"/>
    <cellStyle name="Output 14 2 2 2" xfId="11491"/>
    <cellStyle name="Output 14 2 3" xfId="9573"/>
    <cellStyle name="Output 14 2 4" xfId="10382"/>
    <cellStyle name="Output 14 2 5" xfId="4113"/>
    <cellStyle name="Output 14 20" xfId="9117"/>
    <cellStyle name="Output 14 21" xfId="9805"/>
    <cellStyle name="Output 14 22" xfId="9988"/>
    <cellStyle name="Output 14 23" xfId="10148"/>
    <cellStyle name="Output 14 24" xfId="15130"/>
    <cellStyle name="Output 14 25" xfId="15742"/>
    <cellStyle name="Output 14 26" xfId="15555"/>
    <cellStyle name="Output 14 27" xfId="16009"/>
    <cellStyle name="Output 14 28" xfId="16186"/>
    <cellStyle name="Output 14 29" xfId="16348"/>
    <cellStyle name="Output 14 3" xfId="3599"/>
    <cellStyle name="Output 14 3 2" xfId="11490"/>
    <cellStyle name="Output 14 4" xfId="5542"/>
    <cellStyle name="Output 14 4 2" xfId="12013"/>
    <cellStyle name="Output 14 5" xfId="5090"/>
    <cellStyle name="Output 14 5 2" xfId="11561"/>
    <cellStyle name="Output 14 6" xfId="5778"/>
    <cellStyle name="Output 14 6 2" xfId="12249"/>
    <cellStyle name="Output 14 7" xfId="5848"/>
    <cellStyle name="Output 14 7 2" xfId="12319"/>
    <cellStyle name="Output 14 8" xfId="6485"/>
    <cellStyle name="Output 14 8 2" xfId="12956"/>
    <cellStyle name="Output 14 9" xfId="6249"/>
    <cellStyle name="Output 14 9 2" xfId="12720"/>
    <cellStyle name="Output 15" xfId="2490"/>
    <cellStyle name="Output 15 10" xfId="7015"/>
    <cellStyle name="Output 15 10 2" xfId="13486"/>
    <cellStyle name="Output 15 11" xfId="7000"/>
    <cellStyle name="Output 15 11 2" xfId="13471"/>
    <cellStyle name="Output 15 12" xfId="7201"/>
    <cellStyle name="Output 15 12 2" xfId="13672"/>
    <cellStyle name="Output 15 13" xfId="7277"/>
    <cellStyle name="Output 15 13 2" xfId="13748"/>
    <cellStyle name="Output 15 14" xfId="7891"/>
    <cellStyle name="Output 15 14 2" xfId="14362"/>
    <cellStyle name="Output 15 15" xfId="8070"/>
    <cellStyle name="Output 15 15 2" xfId="14541"/>
    <cellStyle name="Output 15 16" xfId="8247"/>
    <cellStyle name="Output 15 16 2" xfId="14718"/>
    <cellStyle name="Output 15 17" xfId="8409"/>
    <cellStyle name="Output 15 17 2" xfId="14880"/>
    <cellStyle name="Output 15 18" xfId="9105"/>
    <cellStyle name="Output 15 19" xfId="9574"/>
    <cellStyle name="Output 15 2" xfId="2491"/>
    <cellStyle name="Output 15 2 2" xfId="5043"/>
    <cellStyle name="Output 15 2 2 2" xfId="11493"/>
    <cellStyle name="Output 15 2 3" xfId="9575"/>
    <cellStyle name="Output 15 2 4" xfId="10383"/>
    <cellStyle name="Output 15 2 5" xfId="4114"/>
    <cellStyle name="Output 15 20" xfId="9118"/>
    <cellStyle name="Output 15 21" xfId="9806"/>
    <cellStyle name="Output 15 22" xfId="9989"/>
    <cellStyle name="Output 15 23" xfId="10106"/>
    <cellStyle name="Output 15 24" xfId="15131"/>
    <cellStyle name="Output 15 25" xfId="15743"/>
    <cellStyle name="Output 15 26" xfId="15782"/>
    <cellStyle name="Output 15 27" xfId="16010"/>
    <cellStyle name="Output 15 28" xfId="16187"/>
    <cellStyle name="Output 15 29" xfId="16349"/>
    <cellStyle name="Output 15 3" xfId="3600"/>
    <cellStyle name="Output 15 3 2" xfId="11492"/>
    <cellStyle name="Output 15 4" xfId="5592"/>
    <cellStyle name="Output 15 4 2" xfId="12063"/>
    <cellStyle name="Output 15 5" xfId="5576"/>
    <cellStyle name="Output 15 5 2" xfId="12047"/>
    <cellStyle name="Output 15 6" xfId="5779"/>
    <cellStyle name="Output 15 6 2" xfId="12250"/>
    <cellStyle name="Output 15 7" xfId="5847"/>
    <cellStyle name="Output 15 7 2" xfId="12318"/>
    <cellStyle name="Output 15 8" xfId="6532"/>
    <cellStyle name="Output 15 8 2" xfId="13003"/>
    <cellStyle name="Output 15 9" xfId="6518"/>
    <cellStyle name="Output 15 9 2" xfId="12989"/>
    <cellStyle name="Output 16" xfId="2492"/>
    <cellStyle name="Output 16 10" xfId="6967"/>
    <cellStyle name="Output 16 10 2" xfId="13438"/>
    <cellStyle name="Output 16 11" xfId="6554"/>
    <cellStyle name="Output 16 11 2" xfId="13025"/>
    <cellStyle name="Output 16 12" xfId="7202"/>
    <cellStyle name="Output 16 12 2" xfId="13673"/>
    <cellStyle name="Output 16 13" xfId="7276"/>
    <cellStyle name="Output 16 13 2" xfId="13747"/>
    <cellStyle name="Output 16 14" xfId="7892"/>
    <cellStyle name="Output 16 14 2" xfId="14363"/>
    <cellStyle name="Output 16 15" xfId="8071"/>
    <cellStyle name="Output 16 15 2" xfId="14542"/>
    <cellStyle name="Output 16 16" xfId="8248"/>
    <cellStyle name="Output 16 16 2" xfId="14719"/>
    <cellStyle name="Output 16 17" xfId="8410"/>
    <cellStyle name="Output 16 17 2" xfId="14881"/>
    <cellStyle name="Output 16 18" xfId="9045"/>
    <cellStyle name="Output 16 19" xfId="9576"/>
    <cellStyle name="Output 16 2" xfId="2493"/>
    <cellStyle name="Output 16 2 2" xfId="5044"/>
    <cellStyle name="Output 16 2 2 2" xfId="11495"/>
    <cellStyle name="Output 16 2 3" xfId="9577"/>
    <cellStyle name="Output 16 2 4" xfId="10384"/>
    <cellStyle name="Output 16 2 5" xfId="4115"/>
    <cellStyle name="Output 16 20" xfId="9119"/>
    <cellStyle name="Output 16 21" xfId="9807"/>
    <cellStyle name="Output 16 22" xfId="9990"/>
    <cellStyle name="Output 16 23" xfId="10107"/>
    <cellStyle name="Output 16 24" xfId="15132"/>
    <cellStyle name="Output 16 25" xfId="15816"/>
    <cellStyle name="Output 16 26" xfId="15556"/>
    <cellStyle name="Output 16 27" xfId="16011"/>
    <cellStyle name="Output 16 28" xfId="16188"/>
    <cellStyle name="Output 16 29" xfId="16350"/>
    <cellStyle name="Output 16 3" xfId="3601"/>
    <cellStyle name="Output 16 3 2" xfId="11494"/>
    <cellStyle name="Output 16 4" xfId="5543"/>
    <cellStyle name="Output 16 4 2" xfId="12014"/>
    <cellStyle name="Output 16 5" xfId="5358"/>
    <cellStyle name="Output 16 5 2" xfId="11829"/>
    <cellStyle name="Output 16 6" xfId="5780"/>
    <cellStyle name="Output 16 6 2" xfId="12251"/>
    <cellStyle name="Output 16 7" xfId="5846"/>
    <cellStyle name="Output 16 7 2" xfId="12317"/>
    <cellStyle name="Output 16 8" xfId="6486"/>
    <cellStyle name="Output 16 8 2" xfId="12957"/>
    <cellStyle name="Output 16 9" xfId="5826"/>
    <cellStyle name="Output 16 9 2" xfId="12297"/>
    <cellStyle name="Output 17" xfId="3434"/>
    <cellStyle name="Output 17 2" xfId="11481"/>
    <cellStyle name="Output 18" xfId="5603"/>
    <cellStyle name="Output 18 2" xfId="12074"/>
    <cellStyle name="Output 19" xfId="5647"/>
    <cellStyle name="Output 19 2" xfId="12118"/>
    <cellStyle name="Output 2" xfId="2494"/>
    <cellStyle name="Output 2 10" xfId="6487"/>
    <cellStyle name="Output 2 10 2" xfId="12958"/>
    <cellStyle name="Output 2 11" xfId="6250"/>
    <cellStyle name="Output 2 11 2" xfId="12721"/>
    <cellStyle name="Output 2 12" xfId="6968"/>
    <cellStyle name="Output 2 12 2" xfId="13439"/>
    <cellStyle name="Output 2 13" xfId="6786"/>
    <cellStyle name="Output 2 13 2" xfId="13257"/>
    <cellStyle name="Output 2 14" xfId="7203"/>
    <cellStyle name="Output 2 14 2" xfId="13674"/>
    <cellStyle name="Output 2 15" xfId="7275"/>
    <cellStyle name="Output 2 15 2" xfId="13746"/>
    <cellStyle name="Output 2 16" xfId="7893"/>
    <cellStyle name="Output 2 16 2" xfId="14364"/>
    <cellStyle name="Output 2 17" xfId="8072"/>
    <cellStyle name="Output 2 17 2" xfId="14543"/>
    <cellStyle name="Output 2 18" xfId="8249"/>
    <cellStyle name="Output 2 18 2" xfId="14720"/>
    <cellStyle name="Output 2 19" xfId="8411"/>
    <cellStyle name="Output 2 19 2" xfId="14882"/>
    <cellStyle name="Output 2 2" xfId="2495"/>
    <cellStyle name="Output 2 2 10" xfId="6969"/>
    <cellStyle name="Output 2 2 10 2" xfId="13440"/>
    <cellStyle name="Output 2 2 11" xfId="7011"/>
    <cellStyle name="Output 2 2 11 2" xfId="13482"/>
    <cellStyle name="Output 2 2 12" xfId="7204"/>
    <cellStyle name="Output 2 2 12 2" xfId="13675"/>
    <cellStyle name="Output 2 2 13" xfId="7274"/>
    <cellStyle name="Output 2 2 13 2" xfId="13745"/>
    <cellStyle name="Output 2 2 14" xfId="7894"/>
    <cellStyle name="Output 2 2 14 2" xfId="14365"/>
    <cellStyle name="Output 2 2 15" xfId="8073"/>
    <cellStyle name="Output 2 2 15 2" xfId="14544"/>
    <cellStyle name="Output 2 2 16" xfId="8250"/>
    <cellStyle name="Output 2 2 16 2" xfId="14721"/>
    <cellStyle name="Output 2 2 17" xfId="8412"/>
    <cellStyle name="Output 2 2 17 2" xfId="14883"/>
    <cellStyle name="Output 2 2 18" xfId="9047"/>
    <cellStyle name="Output 2 2 19" xfId="9579"/>
    <cellStyle name="Output 2 2 2" xfId="2496"/>
    <cellStyle name="Output 2 2 2 2" xfId="5045"/>
    <cellStyle name="Output 2 2 2 2 2" xfId="11498"/>
    <cellStyle name="Output 2 2 2 3" xfId="9580"/>
    <cellStyle name="Output 2 2 2 4" xfId="10385"/>
    <cellStyle name="Output 2 2 2 5" xfId="4116"/>
    <cellStyle name="Output 2 2 20" xfId="9121"/>
    <cellStyle name="Output 2 2 21" xfId="9809"/>
    <cellStyle name="Output 2 2 22" xfId="9992"/>
    <cellStyle name="Output 2 2 23" xfId="10109"/>
    <cellStyle name="Output 2 2 24" xfId="15134"/>
    <cellStyle name="Output 2 2 25" xfId="15745"/>
    <cellStyle name="Output 2 2 26" xfId="15558"/>
    <cellStyle name="Output 2 2 27" xfId="16013"/>
    <cellStyle name="Output 2 2 28" xfId="16190"/>
    <cellStyle name="Output 2 2 29" xfId="16352"/>
    <cellStyle name="Output 2 2 3" xfId="3603"/>
    <cellStyle name="Output 2 2 3 2" xfId="11497"/>
    <cellStyle name="Output 2 2 4" xfId="5545"/>
    <cellStyle name="Output 2 2 4 2" xfId="12016"/>
    <cellStyle name="Output 2 2 5" xfId="5588"/>
    <cellStyle name="Output 2 2 5 2" xfId="12059"/>
    <cellStyle name="Output 2 2 6" xfId="5782"/>
    <cellStyle name="Output 2 2 6 2" xfId="12253"/>
    <cellStyle name="Output 2 2 7" xfId="5844"/>
    <cellStyle name="Output 2 2 7 2" xfId="12315"/>
    <cellStyle name="Output 2 2 8" xfId="6488"/>
    <cellStyle name="Output 2 2 8 2" xfId="12959"/>
    <cellStyle name="Output 2 2 9" xfId="6528"/>
    <cellStyle name="Output 2 2 9 2" xfId="12999"/>
    <cellStyle name="Output 2 20" xfId="9046"/>
    <cellStyle name="Output 2 21" xfId="9578"/>
    <cellStyle name="Output 2 22" xfId="9120"/>
    <cellStyle name="Output 2 23" xfId="9808"/>
    <cellStyle name="Output 2 24" xfId="9991"/>
    <cellStyle name="Output 2 25" xfId="10108"/>
    <cellStyle name="Output 2 26" xfId="15133"/>
    <cellStyle name="Output 2 27" xfId="15744"/>
    <cellStyle name="Output 2 28" xfId="15557"/>
    <cellStyle name="Output 2 29" xfId="16012"/>
    <cellStyle name="Output 2 3" xfId="2497"/>
    <cellStyle name="Output 2 3 10" xfId="6970"/>
    <cellStyle name="Output 2 3 10 2" xfId="13441"/>
    <cellStyle name="Output 2 3 11" xfId="6787"/>
    <cellStyle name="Output 2 3 11 2" xfId="13258"/>
    <cellStyle name="Output 2 3 12" xfId="7205"/>
    <cellStyle name="Output 2 3 12 2" xfId="13676"/>
    <cellStyle name="Output 2 3 13" xfId="7273"/>
    <cellStyle name="Output 2 3 13 2" xfId="13744"/>
    <cellStyle name="Output 2 3 14" xfId="7895"/>
    <cellStyle name="Output 2 3 14 2" xfId="14366"/>
    <cellStyle name="Output 2 3 15" xfId="8074"/>
    <cellStyle name="Output 2 3 15 2" xfId="14545"/>
    <cellStyle name="Output 2 3 16" xfId="8251"/>
    <cellStyle name="Output 2 3 16 2" xfId="14722"/>
    <cellStyle name="Output 2 3 17" xfId="8413"/>
    <cellStyle name="Output 2 3 17 2" xfId="14884"/>
    <cellStyle name="Output 2 3 18" xfId="9048"/>
    <cellStyle name="Output 2 3 19" xfId="9581"/>
    <cellStyle name="Output 2 3 2" xfId="2498"/>
    <cellStyle name="Output 2 3 2 2" xfId="5046"/>
    <cellStyle name="Output 2 3 2 2 2" xfId="11500"/>
    <cellStyle name="Output 2 3 2 3" xfId="9582"/>
    <cellStyle name="Output 2 3 2 4" xfId="10386"/>
    <cellStyle name="Output 2 3 2 5" xfId="4117"/>
    <cellStyle name="Output 2 3 20" xfId="9122"/>
    <cellStyle name="Output 2 3 21" xfId="9810"/>
    <cellStyle name="Output 2 3 22" xfId="9993"/>
    <cellStyle name="Output 2 3 23" xfId="10110"/>
    <cellStyle name="Output 2 3 24" xfId="15135"/>
    <cellStyle name="Output 2 3 25" xfId="15746"/>
    <cellStyle name="Output 2 3 26" xfId="15801"/>
    <cellStyle name="Output 2 3 27" xfId="16014"/>
    <cellStyle name="Output 2 3 28" xfId="16191"/>
    <cellStyle name="Output 2 3 29" xfId="16353"/>
    <cellStyle name="Output 2 3 3" xfId="3604"/>
    <cellStyle name="Output 2 3 3 2" xfId="11499"/>
    <cellStyle name="Output 2 3 4" xfId="5546"/>
    <cellStyle name="Output 2 3 4 2" xfId="12017"/>
    <cellStyle name="Output 2 3 5" xfId="5360"/>
    <cellStyle name="Output 2 3 5 2" xfId="11831"/>
    <cellStyle name="Output 2 3 6" xfId="5783"/>
    <cellStyle name="Output 2 3 6 2" xfId="12254"/>
    <cellStyle name="Output 2 3 7" xfId="5843"/>
    <cellStyle name="Output 2 3 7 2" xfId="12314"/>
    <cellStyle name="Output 2 3 8" xfId="6489"/>
    <cellStyle name="Output 2 3 8 2" xfId="12960"/>
    <cellStyle name="Output 2 3 9" xfId="6251"/>
    <cellStyle name="Output 2 3 9 2" xfId="12722"/>
    <cellStyle name="Output 2 30" xfId="16189"/>
    <cellStyle name="Output 2 31" xfId="16351"/>
    <cellStyle name="Output 2 4" xfId="2499"/>
    <cellStyle name="Output 2 4 2" xfId="5047"/>
    <cellStyle name="Output 2 4 2 2" xfId="11501"/>
    <cellStyle name="Output 2 4 3" xfId="9583"/>
    <cellStyle name="Output 2 4 4" xfId="10387"/>
    <cellStyle name="Output 2 4 5" xfId="4118"/>
    <cellStyle name="Output 2 5" xfId="3602"/>
    <cellStyle name="Output 2 5 2" xfId="11496"/>
    <cellStyle name="Output 2 6" xfId="5544"/>
    <cellStyle name="Output 2 6 2" xfId="12015"/>
    <cellStyle name="Output 2 7" xfId="5359"/>
    <cellStyle name="Output 2 7 2" xfId="11830"/>
    <cellStyle name="Output 2 8" xfId="5781"/>
    <cellStyle name="Output 2 8 2" xfId="12252"/>
    <cellStyle name="Output 2 9" xfId="5845"/>
    <cellStyle name="Output 2 9 2" xfId="12316"/>
    <cellStyle name="Output 20" xfId="5577"/>
    <cellStyle name="Output 20 2" xfId="12048"/>
    <cellStyle name="Output 21" xfId="6365"/>
    <cellStyle name="Output 21 2" xfId="12836"/>
    <cellStyle name="Output 22" xfId="6384"/>
    <cellStyle name="Output 22 2" xfId="12855"/>
    <cellStyle name="Output 23" xfId="6540"/>
    <cellStyle name="Output 23 2" xfId="13011"/>
    <cellStyle name="Output 24" xfId="7026"/>
    <cellStyle name="Output 24 2" xfId="13497"/>
    <cellStyle name="Output 25" xfId="7069"/>
    <cellStyle name="Output 25 2" xfId="13540"/>
    <cellStyle name="Output 26" xfId="7018"/>
    <cellStyle name="Output 26 2" xfId="13489"/>
    <cellStyle name="Output 27" xfId="7709"/>
    <cellStyle name="Output 27 2" xfId="14180"/>
    <cellStyle name="Output 28" xfId="7737"/>
    <cellStyle name="Output 28 2" xfId="14208"/>
    <cellStyle name="Output 29" xfId="7918"/>
    <cellStyle name="Output 29 2" xfId="14389"/>
    <cellStyle name="Output 3" xfId="2500"/>
    <cellStyle name="Output 3 10" xfId="6971"/>
    <cellStyle name="Output 3 10 2" xfId="13442"/>
    <cellStyle name="Output 3 11" xfId="6788"/>
    <cellStyle name="Output 3 11 2" xfId="13259"/>
    <cellStyle name="Output 3 12" xfId="7206"/>
    <cellStyle name="Output 3 12 2" xfId="13677"/>
    <cellStyle name="Output 3 13" xfId="7272"/>
    <cellStyle name="Output 3 13 2" xfId="13743"/>
    <cellStyle name="Output 3 14" xfId="7896"/>
    <cellStyle name="Output 3 14 2" xfId="14367"/>
    <cellStyle name="Output 3 15" xfId="8075"/>
    <cellStyle name="Output 3 15 2" xfId="14546"/>
    <cellStyle name="Output 3 16" xfId="8252"/>
    <cellStyle name="Output 3 16 2" xfId="14723"/>
    <cellStyle name="Output 3 17" xfId="8414"/>
    <cellStyle name="Output 3 17 2" xfId="14885"/>
    <cellStyle name="Output 3 18" xfId="9049"/>
    <cellStyle name="Output 3 19" xfId="9584"/>
    <cellStyle name="Output 3 2" xfId="2501"/>
    <cellStyle name="Output 3 2 2" xfId="5048"/>
    <cellStyle name="Output 3 2 2 2" xfId="11503"/>
    <cellStyle name="Output 3 2 3" xfId="9585"/>
    <cellStyle name="Output 3 2 4" xfId="10388"/>
    <cellStyle name="Output 3 2 5" xfId="4119"/>
    <cellStyle name="Output 3 20" xfId="9123"/>
    <cellStyle name="Output 3 21" xfId="9811"/>
    <cellStyle name="Output 3 22" xfId="9994"/>
    <cellStyle name="Output 3 23" xfId="10111"/>
    <cellStyle name="Output 3 24" xfId="15136"/>
    <cellStyle name="Output 3 25" xfId="15747"/>
    <cellStyle name="Output 3 26" xfId="15559"/>
    <cellStyle name="Output 3 27" xfId="16015"/>
    <cellStyle name="Output 3 28" xfId="16192"/>
    <cellStyle name="Output 3 29" xfId="16354"/>
    <cellStyle name="Output 3 3" xfId="3605"/>
    <cellStyle name="Output 3 3 2" xfId="11502"/>
    <cellStyle name="Output 3 4" xfId="5547"/>
    <cellStyle name="Output 3 4 2" xfId="12018"/>
    <cellStyle name="Output 3 5" xfId="5361"/>
    <cellStyle name="Output 3 5 2" xfId="11832"/>
    <cellStyle name="Output 3 6" xfId="5784"/>
    <cellStyle name="Output 3 6 2" xfId="12255"/>
    <cellStyle name="Output 3 7" xfId="5842"/>
    <cellStyle name="Output 3 7 2" xfId="12313"/>
    <cellStyle name="Output 3 8" xfId="6490"/>
    <cellStyle name="Output 3 8 2" xfId="12961"/>
    <cellStyle name="Output 3 9" xfId="6252"/>
    <cellStyle name="Output 3 9 2" xfId="12723"/>
    <cellStyle name="Output 30" xfId="8096"/>
    <cellStyle name="Output 30 2" xfId="14567"/>
    <cellStyle name="Output 31" xfId="8260"/>
    <cellStyle name="Output 31 2" xfId="14731"/>
    <cellStyle name="Output 32" xfId="9145"/>
    <cellStyle name="Output 33" xfId="9563"/>
    <cellStyle name="Output 34" xfId="9627"/>
    <cellStyle name="Output 35" xfId="9174"/>
    <cellStyle name="Output 36" xfId="9833"/>
    <cellStyle name="Output 37" xfId="8643"/>
    <cellStyle name="Output 38" xfId="14929"/>
    <cellStyle name="Output 39" xfId="15206"/>
    <cellStyle name="Output 4" xfId="2502"/>
    <cellStyle name="Output 4 10" xfId="6972"/>
    <cellStyle name="Output 4 10 2" xfId="13443"/>
    <cellStyle name="Output 4 11" xfId="6789"/>
    <cellStyle name="Output 4 11 2" xfId="13260"/>
    <cellStyle name="Output 4 12" xfId="7207"/>
    <cellStyle name="Output 4 12 2" xfId="13678"/>
    <cellStyle name="Output 4 13" xfId="7271"/>
    <cellStyle name="Output 4 13 2" xfId="13742"/>
    <cellStyle name="Output 4 14" xfId="7897"/>
    <cellStyle name="Output 4 14 2" xfId="14368"/>
    <cellStyle name="Output 4 15" xfId="8076"/>
    <cellStyle name="Output 4 15 2" xfId="14547"/>
    <cellStyle name="Output 4 16" xfId="8253"/>
    <cellStyle name="Output 4 16 2" xfId="14724"/>
    <cellStyle name="Output 4 17" xfId="8415"/>
    <cellStyle name="Output 4 17 2" xfId="14886"/>
    <cellStyle name="Output 4 18" xfId="9050"/>
    <cellStyle name="Output 4 19" xfId="9586"/>
    <cellStyle name="Output 4 2" xfId="2503"/>
    <cellStyle name="Output 4 2 2" xfId="5049"/>
    <cellStyle name="Output 4 2 2 2" xfId="11505"/>
    <cellStyle name="Output 4 2 3" xfId="9587"/>
    <cellStyle name="Output 4 2 4" xfId="10389"/>
    <cellStyle name="Output 4 2 5" xfId="4120"/>
    <cellStyle name="Output 4 20" xfId="9124"/>
    <cellStyle name="Output 4 21" xfId="9812"/>
    <cellStyle name="Output 4 22" xfId="9995"/>
    <cellStyle name="Output 4 23" xfId="10112"/>
    <cellStyle name="Output 4 24" xfId="15137"/>
    <cellStyle name="Output 4 25" xfId="15748"/>
    <cellStyle name="Output 4 26" xfId="15560"/>
    <cellStyle name="Output 4 27" xfId="16016"/>
    <cellStyle name="Output 4 28" xfId="16193"/>
    <cellStyle name="Output 4 29" xfId="16355"/>
    <cellStyle name="Output 4 3" xfId="3606"/>
    <cellStyle name="Output 4 3 2" xfId="11504"/>
    <cellStyle name="Output 4 4" xfId="5548"/>
    <cellStyle name="Output 4 4 2" xfId="12019"/>
    <cellStyle name="Output 4 5" xfId="5362"/>
    <cellStyle name="Output 4 5 2" xfId="11833"/>
    <cellStyle name="Output 4 6" xfId="5785"/>
    <cellStyle name="Output 4 6 2" xfId="12256"/>
    <cellStyle name="Output 4 7" xfId="5841"/>
    <cellStyle name="Output 4 7 2" xfId="12312"/>
    <cellStyle name="Output 4 8" xfId="6491"/>
    <cellStyle name="Output 4 8 2" xfId="12962"/>
    <cellStyle name="Output 4 9" xfId="6253"/>
    <cellStyle name="Output 4 9 2" xfId="12724"/>
    <cellStyle name="Output 40" xfId="15875"/>
    <cellStyle name="Output 41" xfId="15784"/>
    <cellStyle name="Output 42" xfId="16036"/>
    <cellStyle name="Output 43" xfId="16200"/>
    <cellStyle name="Output 5" xfId="2504"/>
    <cellStyle name="Output 5 10" xfId="6973"/>
    <cellStyle name="Output 5 10 2" xfId="13444"/>
    <cellStyle name="Output 5 11" xfId="6790"/>
    <cellStyle name="Output 5 11 2" xfId="13261"/>
    <cellStyle name="Output 5 12" xfId="7208"/>
    <cellStyle name="Output 5 12 2" xfId="13679"/>
    <cellStyle name="Output 5 13" xfId="7270"/>
    <cellStyle name="Output 5 13 2" xfId="13741"/>
    <cellStyle name="Output 5 14" xfId="7898"/>
    <cellStyle name="Output 5 14 2" xfId="14369"/>
    <cellStyle name="Output 5 15" xfId="8077"/>
    <cellStyle name="Output 5 15 2" xfId="14548"/>
    <cellStyle name="Output 5 16" xfId="8254"/>
    <cellStyle name="Output 5 16 2" xfId="14725"/>
    <cellStyle name="Output 5 17" xfId="8416"/>
    <cellStyle name="Output 5 17 2" xfId="14887"/>
    <cellStyle name="Output 5 18" xfId="9051"/>
    <cellStyle name="Output 5 19" xfId="9588"/>
    <cellStyle name="Output 5 2" xfId="2505"/>
    <cellStyle name="Output 5 2 2" xfId="5050"/>
    <cellStyle name="Output 5 2 2 2" xfId="11507"/>
    <cellStyle name="Output 5 2 3" xfId="9589"/>
    <cellStyle name="Output 5 2 4" xfId="10390"/>
    <cellStyle name="Output 5 2 5" xfId="4121"/>
    <cellStyle name="Output 5 20" xfId="9125"/>
    <cellStyle name="Output 5 21" xfId="9813"/>
    <cellStyle name="Output 5 22" xfId="9996"/>
    <cellStyle name="Output 5 23" xfId="10113"/>
    <cellStyle name="Output 5 24" xfId="15138"/>
    <cellStyle name="Output 5 25" xfId="15749"/>
    <cellStyle name="Output 5 26" xfId="15561"/>
    <cellStyle name="Output 5 27" xfId="16017"/>
    <cellStyle name="Output 5 28" xfId="16194"/>
    <cellStyle name="Output 5 29" xfId="16356"/>
    <cellStyle name="Output 5 3" xfId="3607"/>
    <cellStyle name="Output 5 3 2" xfId="11506"/>
    <cellStyle name="Output 5 4" xfId="5549"/>
    <cellStyle name="Output 5 4 2" xfId="12020"/>
    <cellStyle name="Output 5 5" xfId="5363"/>
    <cellStyle name="Output 5 5 2" xfId="11834"/>
    <cellStyle name="Output 5 6" xfId="5786"/>
    <cellStyle name="Output 5 6 2" xfId="12257"/>
    <cellStyle name="Output 5 7" xfId="5840"/>
    <cellStyle name="Output 5 7 2" xfId="12311"/>
    <cellStyle name="Output 5 8" xfId="6492"/>
    <cellStyle name="Output 5 8 2" xfId="12963"/>
    <cellStyle name="Output 5 9" xfId="6254"/>
    <cellStyle name="Output 5 9 2" xfId="12725"/>
    <cellStyle name="Output 6" xfId="2506"/>
    <cellStyle name="Output 6 10" xfId="6974"/>
    <cellStyle name="Output 6 10 2" xfId="13445"/>
    <cellStyle name="Output 6 11" xfId="6791"/>
    <cellStyle name="Output 6 11 2" xfId="13262"/>
    <cellStyle name="Output 6 12" xfId="7209"/>
    <cellStyle name="Output 6 12 2" xfId="13680"/>
    <cellStyle name="Output 6 13" xfId="7269"/>
    <cellStyle name="Output 6 13 2" xfId="13740"/>
    <cellStyle name="Output 6 14" xfId="7899"/>
    <cellStyle name="Output 6 14 2" xfId="14370"/>
    <cellStyle name="Output 6 15" xfId="8078"/>
    <cellStyle name="Output 6 15 2" xfId="14549"/>
    <cellStyle name="Output 6 16" xfId="8255"/>
    <cellStyle name="Output 6 16 2" xfId="14726"/>
    <cellStyle name="Output 6 17" xfId="8417"/>
    <cellStyle name="Output 6 17 2" xfId="14888"/>
    <cellStyle name="Output 6 18" xfId="9052"/>
    <cellStyle name="Output 6 19" xfId="9590"/>
    <cellStyle name="Output 6 2" xfId="2507"/>
    <cellStyle name="Output 6 2 2" xfId="5051"/>
    <cellStyle name="Output 6 2 2 2" xfId="11509"/>
    <cellStyle name="Output 6 2 3" xfId="9591"/>
    <cellStyle name="Output 6 2 4" xfId="10391"/>
    <cellStyle name="Output 6 2 5" xfId="4122"/>
    <cellStyle name="Output 6 20" xfId="9126"/>
    <cellStyle name="Output 6 21" xfId="9814"/>
    <cellStyle name="Output 6 22" xfId="9997"/>
    <cellStyle name="Output 6 23" xfId="10114"/>
    <cellStyle name="Output 6 24" xfId="15139"/>
    <cellStyle name="Output 6 25" xfId="15750"/>
    <cellStyle name="Output 6 26" xfId="15562"/>
    <cellStyle name="Output 6 27" xfId="16018"/>
    <cellStyle name="Output 6 28" xfId="16195"/>
    <cellStyle name="Output 6 29" xfId="16357"/>
    <cellStyle name="Output 6 3" xfId="3608"/>
    <cellStyle name="Output 6 3 2" xfId="11508"/>
    <cellStyle name="Output 6 4" xfId="5550"/>
    <cellStyle name="Output 6 4 2" xfId="12021"/>
    <cellStyle name="Output 6 5" xfId="5364"/>
    <cellStyle name="Output 6 5 2" xfId="11835"/>
    <cellStyle name="Output 6 6" xfId="5787"/>
    <cellStyle name="Output 6 6 2" xfId="12258"/>
    <cellStyle name="Output 6 7" xfId="5839"/>
    <cellStyle name="Output 6 7 2" xfId="12310"/>
    <cellStyle name="Output 6 8" xfId="6493"/>
    <cellStyle name="Output 6 8 2" xfId="12964"/>
    <cellStyle name="Output 6 9" xfId="6255"/>
    <cellStyle name="Output 6 9 2" xfId="12726"/>
    <cellStyle name="Output 7" xfId="2508"/>
    <cellStyle name="Output 7 10" xfId="6975"/>
    <cellStyle name="Output 7 10 2" xfId="13446"/>
    <cellStyle name="Output 7 11" xfId="6792"/>
    <cellStyle name="Output 7 11 2" xfId="13263"/>
    <cellStyle name="Output 7 12" xfId="7210"/>
    <cellStyle name="Output 7 12 2" xfId="13681"/>
    <cellStyle name="Output 7 13" xfId="7268"/>
    <cellStyle name="Output 7 13 2" xfId="13739"/>
    <cellStyle name="Output 7 14" xfId="7900"/>
    <cellStyle name="Output 7 14 2" xfId="14371"/>
    <cellStyle name="Output 7 15" xfId="8079"/>
    <cellStyle name="Output 7 15 2" xfId="14550"/>
    <cellStyle name="Output 7 16" xfId="8256"/>
    <cellStyle name="Output 7 16 2" xfId="14727"/>
    <cellStyle name="Output 7 17" xfId="8418"/>
    <cellStyle name="Output 7 17 2" xfId="14889"/>
    <cellStyle name="Output 7 18" xfId="9053"/>
    <cellStyle name="Output 7 19" xfId="9592"/>
    <cellStyle name="Output 7 2" xfId="2509"/>
    <cellStyle name="Output 7 2 2" xfId="5052"/>
    <cellStyle name="Output 7 2 2 2" xfId="11511"/>
    <cellStyle name="Output 7 2 3" xfId="9593"/>
    <cellStyle name="Output 7 2 4" xfId="10392"/>
    <cellStyle name="Output 7 2 5" xfId="4123"/>
    <cellStyle name="Output 7 20" xfId="9127"/>
    <cellStyle name="Output 7 21" xfId="9815"/>
    <cellStyle name="Output 7 22" xfId="9998"/>
    <cellStyle name="Output 7 23" xfId="10115"/>
    <cellStyle name="Output 7 24" xfId="15140"/>
    <cellStyle name="Output 7 25" xfId="15751"/>
    <cellStyle name="Output 7 26" xfId="15563"/>
    <cellStyle name="Output 7 27" xfId="16019"/>
    <cellStyle name="Output 7 28" xfId="16196"/>
    <cellStyle name="Output 7 29" xfId="16358"/>
    <cellStyle name="Output 7 3" xfId="3609"/>
    <cellStyle name="Output 7 3 2" xfId="11510"/>
    <cellStyle name="Output 7 4" xfId="5551"/>
    <cellStyle name="Output 7 4 2" xfId="12022"/>
    <cellStyle name="Output 7 5" xfId="5365"/>
    <cellStyle name="Output 7 5 2" xfId="11836"/>
    <cellStyle name="Output 7 6" xfId="5788"/>
    <cellStyle name="Output 7 6 2" xfId="12259"/>
    <cellStyle name="Output 7 7" xfId="5838"/>
    <cellStyle name="Output 7 7 2" xfId="12309"/>
    <cellStyle name="Output 7 8" xfId="6494"/>
    <cellStyle name="Output 7 8 2" xfId="12965"/>
    <cellStyle name="Output 7 9" xfId="6399"/>
    <cellStyle name="Output 7 9 2" xfId="12870"/>
    <cellStyle name="Output 8" xfId="2510"/>
    <cellStyle name="Output 8 10" xfId="6976"/>
    <cellStyle name="Output 8 10 2" xfId="13447"/>
    <cellStyle name="Output 8 11" xfId="6793"/>
    <cellStyle name="Output 8 11 2" xfId="13264"/>
    <cellStyle name="Output 8 12" xfId="7211"/>
    <cellStyle name="Output 8 12 2" xfId="13682"/>
    <cellStyle name="Output 8 13" xfId="7267"/>
    <cellStyle name="Output 8 13 2" xfId="13738"/>
    <cellStyle name="Output 8 14" xfId="7901"/>
    <cellStyle name="Output 8 14 2" xfId="14372"/>
    <cellStyle name="Output 8 15" xfId="8080"/>
    <cellStyle name="Output 8 15 2" xfId="14551"/>
    <cellStyle name="Output 8 16" xfId="8257"/>
    <cellStyle name="Output 8 16 2" xfId="14728"/>
    <cellStyle name="Output 8 17" xfId="8419"/>
    <cellStyle name="Output 8 17 2" xfId="14890"/>
    <cellStyle name="Output 8 18" xfId="9054"/>
    <cellStyle name="Output 8 19" xfId="9594"/>
    <cellStyle name="Output 8 2" xfId="2511"/>
    <cellStyle name="Output 8 2 2" xfId="5053"/>
    <cellStyle name="Output 8 2 2 2" xfId="11513"/>
    <cellStyle name="Output 8 2 3" xfId="9595"/>
    <cellStyle name="Output 8 2 4" xfId="10393"/>
    <cellStyle name="Output 8 2 5" xfId="4124"/>
    <cellStyle name="Output 8 20" xfId="9166"/>
    <cellStyle name="Output 8 21" xfId="9816"/>
    <cellStyle name="Output 8 22" xfId="9999"/>
    <cellStyle name="Output 8 23" xfId="10116"/>
    <cellStyle name="Output 8 24" xfId="15141"/>
    <cellStyle name="Output 8 25" xfId="15752"/>
    <cellStyle name="Output 8 26" xfId="15564"/>
    <cellStyle name="Output 8 27" xfId="16020"/>
    <cellStyle name="Output 8 28" xfId="16197"/>
    <cellStyle name="Output 8 29" xfId="16359"/>
    <cellStyle name="Output 8 3" xfId="3610"/>
    <cellStyle name="Output 8 3 2" xfId="11512"/>
    <cellStyle name="Output 8 4" xfId="5552"/>
    <cellStyle name="Output 8 4 2" xfId="12023"/>
    <cellStyle name="Output 8 5" xfId="5366"/>
    <cellStyle name="Output 8 5 2" xfId="11837"/>
    <cellStyle name="Output 8 6" xfId="5789"/>
    <cellStyle name="Output 8 6 2" xfId="12260"/>
    <cellStyle name="Output 8 7" xfId="5837"/>
    <cellStyle name="Output 8 7 2" xfId="12308"/>
    <cellStyle name="Output 8 8" xfId="6495"/>
    <cellStyle name="Output 8 8 2" xfId="12966"/>
    <cellStyle name="Output 8 9" xfId="6256"/>
    <cellStyle name="Output 8 9 2" xfId="12727"/>
    <cellStyle name="Output 9" xfId="2512"/>
    <cellStyle name="Output 9 10" xfId="6977"/>
    <cellStyle name="Output 9 10 2" xfId="13448"/>
    <cellStyle name="Output 9 11" xfId="6794"/>
    <cellStyle name="Output 9 11 2" xfId="13265"/>
    <cellStyle name="Output 9 12" xfId="7212"/>
    <cellStyle name="Output 9 12 2" xfId="13683"/>
    <cellStyle name="Output 9 13" xfId="7232"/>
    <cellStyle name="Output 9 13 2" xfId="13703"/>
    <cellStyle name="Output 9 14" xfId="7902"/>
    <cellStyle name="Output 9 14 2" xfId="14373"/>
    <cellStyle name="Output 9 15" xfId="8081"/>
    <cellStyle name="Output 9 15 2" xfId="14552"/>
    <cellStyle name="Output 9 16" xfId="8258"/>
    <cellStyle name="Output 9 16 2" xfId="14729"/>
    <cellStyle name="Output 9 17" xfId="8420"/>
    <cellStyle name="Output 9 17 2" xfId="14891"/>
    <cellStyle name="Output 9 18" xfId="9055"/>
    <cellStyle name="Output 9 19" xfId="9596"/>
    <cellStyle name="Output 9 2" xfId="2513"/>
    <cellStyle name="Output 9 2 2" xfId="5054"/>
    <cellStyle name="Output 9 2 2 2" xfId="11515"/>
    <cellStyle name="Output 9 2 3" xfId="9597"/>
    <cellStyle name="Output 9 2 4" xfId="10394"/>
    <cellStyle name="Output 9 2 5" xfId="4125"/>
    <cellStyle name="Output 9 20" xfId="9128"/>
    <cellStyle name="Output 9 21" xfId="9817"/>
    <cellStyle name="Output 9 22" xfId="10000"/>
    <cellStyle name="Output 9 23" xfId="10117"/>
    <cellStyle name="Output 9 24" xfId="15142"/>
    <cellStyle name="Output 9 25" xfId="15753"/>
    <cellStyle name="Output 9 26" xfId="15565"/>
    <cellStyle name="Output 9 27" xfId="16021"/>
    <cellStyle name="Output 9 28" xfId="16198"/>
    <cellStyle name="Output 9 29" xfId="16360"/>
    <cellStyle name="Output 9 3" xfId="3611"/>
    <cellStyle name="Output 9 3 2" xfId="11514"/>
    <cellStyle name="Output 9 4" xfId="5553"/>
    <cellStyle name="Output 9 4 2" xfId="12024"/>
    <cellStyle name="Output 9 5" xfId="5367"/>
    <cellStyle name="Output 9 5 2" xfId="11838"/>
    <cellStyle name="Output 9 6" xfId="5790"/>
    <cellStyle name="Output 9 6 2" xfId="12261"/>
    <cellStyle name="Output 9 7" xfId="5836"/>
    <cellStyle name="Output 9 7 2" xfId="12307"/>
    <cellStyle name="Output 9 8" xfId="6496"/>
    <cellStyle name="Output 9 8 2" xfId="12967"/>
    <cellStyle name="Output 9 9" xfId="6257"/>
    <cellStyle name="Output 9 9 2" xfId="12728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12" xfId="5055"/>
    <cellStyle name="Percent 13" xfId="5080"/>
    <cellStyle name="Percent 14" xfId="4880"/>
    <cellStyle name="Percent 15" xfId="9598"/>
    <cellStyle name="Percent 16" xfId="10417"/>
    <cellStyle name="Percent 17" xfId="14912"/>
    <cellStyle name="Percent 18" xfId="14919"/>
    <cellStyle name="Percent 19" xfId="10395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2 2" xfId="3403"/>
    <cellStyle name="Percent 2 2 2 2 2 3" xfId="2528"/>
    <cellStyle name="Percent 2 2 2 2 2 3 2" xfId="3404"/>
    <cellStyle name="Percent 2 2 2 2 2 4" xfId="2529"/>
    <cellStyle name="Percent 2 2 2 2 2 4 2" xfId="3405"/>
    <cellStyle name="Percent 2 2 2 2 2 5" xfId="2530"/>
    <cellStyle name="Percent 2 2 2 2 2 5 2" xfId="3406"/>
    <cellStyle name="Percent 2 2 2 2 2 6" xfId="3402"/>
    <cellStyle name="Percent 2 2 2 2 3" xfId="2531"/>
    <cellStyle name="Percent 2 2 2 2 3 2" xfId="3407"/>
    <cellStyle name="Percent 2 2 2 2 4" xfId="2532"/>
    <cellStyle name="Percent 2 2 2 2 4 2" xfId="3408"/>
    <cellStyle name="Percent 2 2 2 2 5" xfId="2533"/>
    <cellStyle name="Percent 2 2 2 2 5 2" xfId="3409"/>
    <cellStyle name="Percent 2 2 2 2 6" xfId="3401"/>
    <cellStyle name="Percent 2 2 2 3" xfId="2534"/>
    <cellStyle name="Percent 2 2 2 3 2" xfId="3410"/>
    <cellStyle name="Percent 2 2 2 4" xfId="2535"/>
    <cellStyle name="Percent 2 2 2 4 2" xfId="3411"/>
    <cellStyle name="Percent 2 2 2 5" xfId="2536"/>
    <cellStyle name="Percent 2 2 2 5 2" xfId="3412"/>
    <cellStyle name="Percent 2 2 2 6" xfId="2537"/>
    <cellStyle name="Percent 2 2 2 6 2" xfId="3413"/>
    <cellStyle name="Percent 2 2 2 7" xfId="2538"/>
    <cellStyle name="Percent 2 2 2 7 2" xfId="3414"/>
    <cellStyle name="Percent 2 2 2 8" xfId="3400"/>
    <cellStyle name="Percent 2 2 3" xfId="2539"/>
    <cellStyle name="Percent 2 2 3 2" xfId="3415"/>
    <cellStyle name="Percent 2 2 4" xfId="2540"/>
    <cellStyle name="Percent 2 2 4 2" xfId="3416"/>
    <cellStyle name="Percent 2 2 5" xfId="2541"/>
    <cellStyle name="Percent 2 2 5 2" xfId="3417"/>
    <cellStyle name="Percent 2 2 6" xfId="2542"/>
    <cellStyle name="Percent 2 3" xfId="2543"/>
    <cellStyle name="Percent 2 3 2" xfId="2544"/>
    <cellStyle name="Percent 2 3 2 2" xfId="2545"/>
    <cellStyle name="Percent 2 3 3" xfId="3418"/>
    <cellStyle name="Percent 2 4" xfId="2546"/>
    <cellStyle name="Percent 2 4 2" xfId="3419"/>
    <cellStyle name="Percent 2 5" xfId="2547"/>
    <cellStyle name="Percent 2 5 2" xfId="3420"/>
    <cellStyle name="Percent 2 6" xfId="2548"/>
    <cellStyle name="Percent 2 6 2" xfId="3421"/>
    <cellStyle name="Percent 2 7" xfId="2549"/>
    <cellStyle name="Percent 20" xfId="14918"/>
    <cellStyle name="Percent 21" xfId="14913"/>
    <cellStyle name="Percent 22" xfId="4151"/>
    <cellStyle name="Percent 23" xfId="16380"/>
    <cellStyle name="Percent 24" xfId="16381"/>
    <cellStyle name="Percent 25" xfId="16382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2 2" xfId="3424"/>
    <cellStyle name="Percent 5 2 3" xfId="2558"/>
    <cellStyle name="Percent 5 2 3 2" xfId="3425"/>
    <cellStyle name="Percent 5 2 4" xfId="2559"/>
    <cellStyle name="Percent 5 2 4 2" xfId="3426"/>
    <cellStyle name="Percent 5 2 5" xfId="2560"/>
    <cellStyle name="Percent 5 2 5 2" xfId="3427"/>
    <cellStyle name="Percent 5 2 6" xfId="2561"/>
    <cellStyle name="Percent 5 2 6 2" xfId="2562"/>
    <cellStyle name="Percent 5 2 7" xfId="3423"/>
    <cellStyle name="Percent 5 3" xfId="2563"/>
    <cellStyle name="Percent 5 3 2" xfId="3428"/>
    <cellStyle name="Percent 5 4" xfId="2564"/>
    <cellStyle name="Percent 5 4 2" xfId="3429"/>
    <cellStyle name="Percent 5 5" xfId="2565"/>
    <cellStyle name="Percent 5 5 2" xfId="3430"/>
    <cellStyle name="Percent 5 6" xfId="3422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8 2" xfId="3431"/>
    <cellStyle name="Percent 8 3" xfId="5056"/>
    <cellStyle name="Percent 8 4" xfId="4126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10" xfId="6258"/>
    <cellStyle name="sbt2 10 2" xfId="12729"/>
    <cellStyle name="sbt2 11" xfId="7006"/>
    <cellStyle name="sbt2 11 2" xfId="13477"/>
    <cellStyle name="sbt2 12" xfId="6981"/>
    <cellStyle name="sbt2 12 2" xfId="13452"/>
    <cellStyle name="sbt2 13" xfId="6797"/>
    <cellStyle name="sbt2 13 2" xfId="13268"/>
    <cellStyle name="sbt2 14" xfId="7213"/>
    <cellStyle name="sbt2 14 2" xfId="13684"/>
    <cellStyle name="sbt2 15" xfId="7708"/>
    <cellStyle name="sbt2 15 2" xfId="14179"/>
    <cellStyle name="sbt2 16" xfId="7739"/>
    <cellStyle name="sbt2 16 2" xfId="14210"/>
    <cellStyle name="sbt2 17" xfId="7920"/>
    <cellStyle name="sbt2 17 2" xfId="14391"/>
    <cellStyle name="sbt2 18" xfId="8098"/>
    <cellStyle name="sbt2 18 2" xfId="14569"/>
    <cellStyle name="sbt2 19" xfId="8262"/>
    <cellStyle name="sbt2 19 2" xfId="14733"/>
    <cellStyle name="sbt2 2" xfId="2588"/>
    <cellStyle name="sbt2 2 2" xfId="5058"/>
    <cellStyle name="sbt2 2 3" xfId="9629"/>
    <cellStyle name="sbt2 20" xfId="8421"/>
    <cellStyle name="sbt2 20 2" xfId="14892"/>
    <cellStyle name="sbt2 21" xfId="9143"/>
    <cellStyle name="sbt2 22" xfId="9069"/>
    <cellStyle name="sbt2 23" xfId="9176"/>
    <cellStyle name="sbt2 24" xfId="9835"/>
    <cellStyle name="sbt2 25" xfId="10005"/>
    <cellStyle name="sbt2 26" xfId="10118"/>
    <cellStyle name="sbt2 27" xfId="15162"/>
    <cellStyle name="sbt2 28" xfId="14925"/>
    <cellStyle name="sbt2 29" xfId="15791"/>
    <cellStyle name="sbt2 3" xfId="3432"/>
    <cellStyle name="sbt2 3 2" xfId="10815"/>
    <cellStyle name="sbt2 3 3" xfId="14915"/>
    <cellStyle name="sbt2 3 4" xfId="4548"/>
    <cellStyle name="sbt2 30" xfId="15762"/>
    <cellStyle name="sbt2 31" xfId="15578"/>
    <cellStyle name="sbt2 32" xfId="16038"/>
    <cellStyle name="sbt2 33" xfId="16202"/>
    <cellStyle name="sbt2 34" xfId="16361"/>
    <cellStyle name="sbt2 4" xfId="3612"/>
    <cellStyle name="sbt2 4 2" xfId="5057"/>
    <cellStyle name="sbt2 5" xfId="5557"/>
    <cellStyle name="sbt2 5 2" xfId="12028"/>
    <cellStyle name="sbt2 6" xfId="5370"/>
    <cellStyle name="sbt2 6 2" xfId="11841"/>
    <cellStyle name="sbt2 7" xfId="5791"/>
    <cellStyle name="sbt2 7 2" xfId="12262"/>
    <cellStyle name="sbt2 8" xfId="6403"/>
    <cellStyle name="sbt2 8 2" xfId="12874"/>
    <cellStyle name="sbt2 9" xfId="6499"/>
    <cellStyle name="sbt2 9 2" xfId="12970"/>
    <cellStyle name="subt1" xfId="2589"/>
    <cellStyle name="subt1 2" xfId="2590"/>
    <cellStyle name="subt1 2 2" xfId="5060"/>
    <cellStyle name="subt1 2 3" xfId="4128"/>
    <cellStyle name="subt1 3" xfId="3433"/>
    <cellStyle name="subt1 3 2" xfId="10816"/>
    <cellStyle name="subt1 4" xfId="5059"/>
    <cellStyle name="subt1 5" xfId="4127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10" xfId="6985"/>
    <cellStyle name="Total 10 10 2" xfId="13456"/>
    <cellStyle name="Total 10 11" xfId="7012"/>
    <cellStyle name="Total 10 11 2" xfId="13483"/>
    <cellStyle name="Total 10 12" xfId="7215"/>
    <cellStyle name="Total 10 12 2" xfId="13686"/>
    <cellStyle name="Total 10 13" xfId="7744"/>
    <cellStyle name="Total 10 13 2" xfId="14215"/>
    <cellStyle name="Total 10 14" xfId="7924"/>
    <cellStyle name="Total 10 14 2" xfId="14395"/>
    <cellStyle name="Total 10 15" xfId="8101"/>
    <cellStyle name="Total 10 15 2" xfId="14572"/>
    <cellStyle name="Total 10 16" xfId="8265"/>
    <cellStyle name="Total 10 16 2" xfId="14736"/>
    <cellStyle name="Total 10 17" xfId="8423"/>
    <cellStyle name="Total 10 17 2" xfId="14894"/>
    <cellStyle name="Total 10 18" xfId="8469"/>
    <cellStyle name="Total 10 19" xfId="9635"/>
    <cellStyle name="Total 10 2" xfId="2618"/>
    <cellStyle name="Total 10 2 2" xfId="5061"/>
    <cellStyle name="Total 10 2 2 2" xfId="11518"/>
    <cellStyle name="Total 10 2 3" xfId="9636"/>
    <cellStyle name="Total 10 2 4" xfId="10396"/>
    <cellStyle name="Total 10 2 5" xfId="4129"/>
    <cellStyle name="Total 10 20" xfId="9180"/>
    <cellStyle name="Total 10 21" xfId="9839"/>
    <cellStyle name="Total 10 22" xfId="10008"/>
    <cellStyle name="Total 10 23" xfId="10119"/>
    <cellStyle name="Total 10 24" xfId="15144"/>
    <cellStyle name="Total 10 25" xfId="15767"/>
    <cellStyle name="Total 10 26" xfId="15581"/>
    <cellStyle name="Total 10 27" xfId="16041"/>
    <cellStyle name="Total 10 28" xfId="16205"/>
    <cellStyle name="Total 10 29" xfId="16362"/>
    <cellStyle name="Total 10 3" xfId="3613"/>
    <cellStyle name="Total 10 3 2" xfId="11517"/>
    <cellStyle name="Total 10 4" xfId="5102"/>
    <cellStyle name="Total 10 4 2" xfId="11573"/>
    <cellStyle name="Total 10 5" xfId="5589"/>
    <cellStyle name="Total 10 5 2" xfId="12060"/>
    <cellStyle name="Total 10 6" xfId="5792"/>
    <cellStyle name="Total 10 6 2" xfId="12263"/>
    <cellStyle name="Total 10 7" xfId="6409"/>
    <cellStyle name="Total 10 7 2" xfId="12880"/>
    <cellStyle name="Total 10 8" xfId="6393"/>
    <cellStyle name="Total 10 8 2" xfId="12864"/>
    <cellStyle name="Total 10 9" xfId="6529"/>
    <cellStyle name="Total 10 9 2" xfId="13000"/>
    <cellStyle name="Total 11" xfId="2619"/>
    <cellStyle name="Total 11 10" xfId="6569"/>
    <cellStyle name="Total 11 10 2" xfId="13040"/>
    <cellStyle name="Total 11 11" xfId="6799"/>
    <cellStyle name="Total 11 11 2" xfId="13270"/>
    <cellStyle name="Total 11 12" xfId="7216"/>
    <cellStyle name="Total 11 12 2" xfId="13687"/>
    <cellStyle name="Total 11 13" xfId="7745"/>
    <cellStyle name="Total 11 13 2" xfId="14216"/>
    <cellStyle name="Total 11 14" xfId="7925"/>
    <cellStyle name="Total 11 14 2" xfId="14396"/>
    <cellStyle name="Total 11 15" xfId="8102"/>
    <cellStyle name="Total 11 15 2" xfId="14573"/>
    <cellStyle name="Total 11 16" xfId="8266"/>
    <cellStyle name="Total 11 16 2" xfId="14737"/>
    <cellStyle name="Total 11 17" xfId="8424"/>
    <cellStyle name="Total 11 17 2" xfId="14895"/>
    <cellStyle name="Total 11 18" xfId="9073"/>
    <cellStyle name="Total 11 19" xfId="9637"/>
    <cellStyle name="Total 11 2" xfId="2620"/>
    <cellStyle name="Total 11 2 2" xfId="5062"/>
    <cellStyle name="Total 11 2 2 2" xfId="11520"/>
    <cellStyle name="Total 11 2 3" xfId="9638"/>
    <cellStyle name="Total 11 2 4" xfId="10397"/>
    <cellStyle name="Total 11 2 5" xfId="4130"/>
    <cellStyle name="Total 11 20" xfId="9181"/>
    <cellStyle name="Total 11 21" xfId="9840"/>
    <cellStyle name="Total 11 22" xfId="10009"/>
    <cellStyle name="Total 11 23" xfId="10149"/>
    <cellStyle name="Total 11 24" xfId="15145"/>
    <cellStyle name="Total 11 25" xfId="15768"/>
    <cellStyle name="Total 11 26" xfId="15803"/>
    <cellStyle name="Total 11 27" xfId="16042"/>
    <cellStyle name="Total 11 28" xfId="16206"/>
    <cellStyle name="Total 11 29" xfId="16363"/>
    <cellStyle name="Total 11 3" xfId="3614"/>
    <cellStyle name="Total 11 3 2" xfId="11519"/>
    <cellStyle name="Total 11 4" xfId="5561"/>
    <cellStyle name="Total 11 4 2" xfId="12032"/>
    <cellStyle name="Total 11 5" xfId="5373"/>
    <cellStyle name="Total 11 5 2" xfId="11844"/>
    <cellStyle name="Total 11 6" xfId="5793"/>
    <cellStyle name="Total 11 6 2" xfId="12264"/>
    <cellStyle name="Total 11 7" xfId="6410"/>
    <cellStyle name="Total 11 7 2" xfId="12881"/>
    <cellStyle name="Total 11 8" xfId="6503"/>
    <cellStyle name="Total 11 8 2" xfId="12974"/>
    <cellStyle name="Total 11 9" xfId="6259"/>
    <cellStyle name="Total 11 9 2" xfId="12730"/>
    <cellStyle name="Total 12" xfId="2621"/>
    <cellStyle name="Total 12 10" xfId="7016"/>
    <cellStyle name="Total 12 10 2" xfId="13487"/>
    <cellStyle name="Total 12 11" xfId="7001"/>
    <cellStyle name="Total 12 11 2" xfId="13472"/>
    <cellStyle name="Total 12 12" xfId="7217"/>
    <cellStyle name="Total 12 12 2" xfId="13688"/>
    <cellStyle name="Total 12 13" xfId="7746"/>
    <cellStyle name="Total 12 13 2" xfId="14217"/>
    <cellStyle name="Total 12 14" xfId="7926"/>
    <cellStyle name="Total 12 14 2" xfId="14397"/>
    <cellStyle name="Total 12 15" xfId="8103"/>
    <cellStyle name="Total 12 15 2" xfId="14574"/>
    <cellStyle name="Total 12 16" xfId="8267"/>
    <cellStyle name="Total 12 16 2" xfId="14738"/>
    <cellStyle name="Total 12 17" xfId="8425"/>
    <cellStyle name="Total 12 17 2" xfId="14896"/>
    <cellStyle name="Total 12 18" xfId="9106"/>
    <cellStyle name="Total 12 19" xfId="9639"/>
    <cellStyle name="Total 12 2" xfId="2622"/>
    <cellStyle name="Total 12 2 2" xfId="5063"/>
    <cellStyle name="Total 12 2 2 2" xfId="11522"/>
    <cellStyle name="Total 12 2 3" xfId="9640"/>
    <cellStyle name="Total 12 2 4" xfId="10398"/>
    <cellStyle name="Total 12 2 5" xfId="4131"/>
    <cellStyle name="Total 12 20" xfId="9182"/>
    <cellStyle name="Total 12 21" xfId="9841"/>
    <cellStyle name="Total 12 22" xfId="10010"/>
    <cellStyle name="Total 12 23" xfId="10120"/>
    <cellStyle name="Total 12 24" xfId="15146"/>
    <cellStyle name="Total 12 25" xfId="15195"/>
    <cellStyle name="Total 12 26" xfId="15785"/>
    <cellStyle name="Total 12 27" xfId="16043"/>
    <cellStyle name="Total 12 28" xfId="16207"/>
    <cellStyle name="Total 12 29" xfId="16364"/>
    <cellStyle name="Total 12 3" xfId="3615"/>
    <cellStyle name="Total 12 3 2" xfId="11521"/>
    <cellStyle name="Total 12 4" xfId="5593"/>
    <cellStyle name="Total 12 4 2" xfId="12064"/>
    <cellStyle name="Total 12 5" xfId="5578"/>
    <cellStyle name="Total 12 5 2" xfId="12049"/>
    <cellStyle name="Total 12 6" xfId="5794"/>
    <cellStyle name="Total 12 6 2" xfId="12265"/>
    <cellStyle name="Total 12 7" xfId="6411"/>
    <cellStyle name="Total 12 7 2" xfId="12882"/>
    <cellStyle name="Total 12 8" xfId="6533"/>
    <cellStyle name="Total 12 8 2" xfId="13004"/>
    <cellStyle name="Total 12 9" xfId="6519"/>
    <cellStyle name="Total 12 9 2" xfId="12990"/>
    <cellStyle name="Total 13" xfId="2623"/>
    <cellStyle name="Total 13 10" xfId="6986"/>
    <cellStyle name="Total 13 10 2" xfId="13457"/>
    <cellStyle name="Total 13 11" xfId="6800"/>
    <cellStyle name="Total 13 11 2" xfId="13271"/>
    <cellStyle name="Total 13 12" xfId="7218"/>
    <cellStyle name="Total 13 12 2" xfId="13689"/>
    <cellStyle name="Total 13 13" xfId="7747"/>
    <cellStyle name="Total 13 13 2" xfId="14218"/>
    <cellStyle name="Total 13 14" xfId="7927"/>
    <cellStyle name="Total 13 14 2" xfId="14398"/>
    <cellStyle name="Total 13 15" xfId="8104"/>
    <cellStyle name="Total 13 15 2" xfId="14575"/>
    <cellStyle name="Total 13 16" xfId="8268"/>
    <cellStyle name="Total 13 16 2" xfId="14739"/>
    <cellStyle name="Total 13 17" xfId="8426"/>
    <cellStyle name="Total 13 17 2" xfId="14897"/>
    <cellStyle name="Total 13 18" xfId="9074"/>
    <cellStyle name="Total 13 19" xfId="9641"/>
    <cellStyle name="Total 13 2" xfId="2624"/>
    <cellStyle name="Total 13 2 2" xfId="5064"/>
    <cellStyle name="Total 13 2 2 2" xfId="11524"/>
    <cellStyle name="Total 13 2 3" xfId="9642"/>
    <cellStyle name="Total 13 2 4" xfId="10399"/>
    <cellStyle name="Total 13 2 5" xfId="4132"/>
    <cellStyle name="Total 13 20" xfId="9183"/>
    <cellStyle name="Total 13 21" xfId="9842"/>
    <cellStyle name="Total 13 22" xfId="10011"/>
    <cellStyle name="Total 13 23" xfId="10121"/>
    <cellStyle name="Total 13 24" xfId="15147"/>
    <cellStyle name="Total 13 25" xfId="15818"/>
    <cellStyle name="Total 13 26" xfId="15582"/>
    <cellStyle name="Total 13 27" xfId="16044"/>
    <cellStyle name="Total 13 28" xfId="16208"/>
    <cellStyle name="Total 13 29" xfId="16365"/>
    <cellStyle name="Total 13 3" xfId="3616"/>
    <cellStyle name="Total 13 3 2" xfId="11523"/>
    <cellStyle name="Total 13 4" xfId="5562"/>
    <cellStyle name="Total 13 4 2" xfId="12033"/>
    <cellStyle name="Total 13 5" xfId="5374"/>
    <cellStyle name="Total 13 5 2" xfId="11845"/>
    <cellStyle name="Total 13 6" xfId="5795"/>
    <cellStyle name="Total 13 6 2" xfId="12266"/>
    <cellStyle name="Total 13 7" xfId="6412"/>
    <cellStyle name="Total 13 7 2" xfId="12883"/>
    <cellStyle name="Total 13 8" xfId="6504"/>
    <cellStyle name="Total 13 8 2" xfId="12975"/>
    <cellStyle name="Total 13 9" xfId="6260"/>
    <cellStyle name="Total 13 9 2" xfId="12731"/>
    <cellStyle name="Total 14" xfId="2625"/>
    <cellStyle name="Total 14 10" xfId="6987"/>
    <cellStyle name="Total 14 10 2" xfId="13458"/>
    <cellStyle name="Total 14 11" xfId="6801"/>
    <cellStyle name="Total 14 11 2" xfId="13272"/>
    <cellStyle name="Total 14 12" xfId="7219"/>
    <cellStyle name="Total 14 12 2" xfId="13690"/>
    <cellStyle name="Total 14 13" xfId="7748"/>
    <cellStyle name="Total 14 13 2" xfId="14219"/>
    <cellStyle name="Total 14 14" xfId="7928"/>
    <cellStyle name="Total 14 14 2" xfId="14399"/>
    <cellStyle name="Total 14 15" xfId="8105"/>
    <cellStyle name="Total 14 15 2" xfId="14576"/>
    <cellStyle name="Total 14 16" xfId="8269"/>
    <cellStyle name="Total 14 16 2" xfId="14740"/>
    <cellStyle name="Total 14 17" xfId="8427"/>
    <cellStyle name="Total 14 17 2" xfId="14898"/>
    <cellStyle name="Total 14 18" xfId="9075"/>
    <cellStyle name="Total 14 19" xfId="9643"/>
    <cellStyle name="Total 14 2" xfId="2626"/>
    <cellStyle name="Total 14 2 2" xfId="5065"/>
    <cellStyle name="Total 14 2 2 2" xfId="11526"/>
    <cellStyle name="Total 14 2 3" xfId="9644"/>
    <cellStyle name="Total 14 2 4" xfId="10400"/>
    <cellStyle name="Total 14 2 5" xfId="4133"/>
    <cellStyle name="Total 14 20" xfId="9184"/>
    <cellStyle name="Total 14 21" xfId="9843"/>
    <cellStyle name="Total 14 22" xfId="10012"/>
    <cellStyle name="Total 14 23" xfId="10122"/>
    <cellStyle name="Total 14 24" xfId="15148"/>
    <cellStyle name="Total 14 25" xfId="15769"/>
    <cellStyle name="Total 14 26" xfId="15583"/>
    <cellStyle name="Total 14 27" xfId="16045"/>
    <cellStyle name="Total 14 28" xfId="16209"/>
    <cellStyle name="Total 14 29" xfId="16366"/>
    <cellStyle name="Total 14 3" xfId="3617"/>
    <cellStyle name="Total 14 3 2" xfId="11525"/>
    <cellStyle name="Total 14 4" xfId="5563"/>
    <cellStyle name="Total 14 4 2" xfId="12034"/>
    <cellStyle name="Total 14 5" xfId="5375"/>
    <cellStyle name="Total 14 5 2" xfId="11846"/>
    <cellStyle name="Total 14 6" xfId="5796"/>
    <cellStyle name="Total 14 6 2" xfId="12267"/>
    <cellStyle name="Total 14 7" xfId="6413"/>
    <cellStyle name="Total 14 7 2" xfId="12884"/>
    <cellStyle name="Total 14 8" xfId="6505"/>
    <cellStyle name="Total 14 8 2" xfId="12976"/>
    <cellStyle name="Total 14 9" xfId="6261"/>
    <cellStyle name="Total 14 9 2" xfId="12732"/>
    <cellStyle name="Total 15" xfId="2627"/>
    <cellStyle name="Total 15 10" xfId="6988"/>
    <cellStyle name="Total 15 10 2" xfId="13459"/>
    <cellStyle name="Total 15 11" xfId="6802"/>
    <cellStyle name="Total 15 11 2" xfId="13273"/>
    <cellStyle name="Total 15 12" xfId="7220"/>
    <cellStyle name="Total 15 12 2" xfId="13691"/>
    <cellStyle name="Total 15 13" xfId="7749"/>
    <cellStyle name="Total 15 13 2" xfId="14220"/>
    <cellStyle name="Total 15 14" xfId="7929"/>
    <cellStyle name="Total 15 14 2" xfId="14400"/>
    <cellStyle name="Total 15 15" xfId="8106"/>
    <cellStyle name="Total 15 15 2" xfId="14577"/>
    <cellStyle name="Total 15 16" xfId="8270"/>
    <cellStyle name="Total 15 16 2" xfId="14741"/>
    <cellStyle name="Total 15 17" xfId="8428"/>
    <cellStyle name="Total 15 17 2" xfId="14899"/>
    <cellStyle name="Total 15 18" xfId="9076"/>
    <cellStyle name="Total 15 19" xfId="9645"/>
    <cellStyle name="Total 15 2" xfId="2628"/>
    <cellStyle name="Total 15 2 2" xfId="5066"/>
    <cellStyle name="Total 15 2 2 2" xfId="11528"/>
    <cellStyle name="Total 15 2 3" xfId="9646"/>
    <cellStyle name="Total 15 2 4" xfId="10401"/>
    <cellStyle name="Total 15 2 5" xfId="4134"/>
    <cellStyle name="Total 15 20" xfId="9185"/>
    <cellStyle name="Total 15 21" xfId="9844"/>
    <cellStyle name="Total 15 22" xfId="10013"/>
    <cellStyle name="Total 15 23" xfId="10123"/>
    <cellStyle name="Total 15 24" xfId="15149"/>
    <cellStyle name="Total 15 25" xfId="15770"/>
    <cellStyle name="Total 15 26" xfId="15584"/>
    <cellStyle name="Total 15 27" xfId="16046"/>
    <cellStyle name="Total 15 28" xfId="16210"/>
    <cellStyle name="Total 15 29" xfId="16367"/>
    <cellStyle name="Total 15 3" xfId="3618"/>
    <cellStyle name="Total 15 3 2" xfId="11527"/>
    <cellStyle name="Total 15 4" xfId="5564"/>
    <cellStyle name="Total 15 4 2" xfId="12035"/>
    <cellStyle name="Total 15 5" xfId="5376"/>
    <cellStyle name="Total 15 5 2" xfId="11847"/>
    <cellStyle name="Total 15 6" xfId="5797"/>
    <cellStyle name="Total 15 6 2" xfId="12268"/>
    <cellStyle name="Total 15 7" xfId="6414"/>
    <cellStyle name="Total 15 7 2" xfId="12885"/>
    <cellStyle name="Total 15 8" xfId="6506"/>
    <cellStyle name="Total 15 8 2" xfId="12977"/>
    <cellStyle name="Total 15 9" xfId="6262"/>
    <cellStyle name="Total 15 9 2" xfId="12733"/>
    <cellStyle name="Total 16" xfId="2629"/>
    <cellStyle name="Total 16 10" xfId="6989"/>
    <cellStyle name="Total 16 10 2" xfId="13460"/>
    <cellStyle name="Total 16 11" xfId="6803"/>
    <cellStyle name="Total 16 11 2" xfId="13274"/>
    <cellStyle name="Total 16 12" xfId="7221"/>
    <cellStyle name="Total 16 12 2" xfId="13692"/>
    <cellStyle name="Total 16 13" xfId="7750"/>
    <cellStyle name="Total 16 13 2" xfId="14221"/>
    <cellStyle name="Total 16 14" xfId="7930"/>
    <cellStyle name="Total 16 14 2" xfId="14401"/>
    <cellStyle name="Total 16 15" xfId="8107"/>
    <cellStyle name="Total 16 15 2" xfId="14578"/>
    <cellStyle name="Total 16 16" xfId="8271"/>
    <cellStyle name="Total 16 16 2" xfId="14742"/>
    <cellStyle name="Total 16 17" xfId="8429"/>
    <cellStyle name="Total 16 17 2" xfId="14900"/>
    <cellStyle name="Total 16 18" xfId="9077"/>
    <cellStyle name="Total 16 19" xfId="9647"/>
    <cellStyle name="Total 16 2" xfId="2630"/>
    <cellStyle name="Total 16 2 2" xfId="5067"/>
    <cellStyle name="Total 16 2 2 2" xfId="11530"/>
    <cellStyle name="Total 16 2 3" xfId="9648"/>
    <cellStyle name="Total 16 2 4" xfId="10402"/>
    <cellStyle name="Total 16 2 5" xfId="4135"/>
    <cellStyle name="Total 16 20" xfId="9186"/>
    <cellStyle name="Total 16 21" xfId="9845"/>
    <cellStyle name="Total 16 22" xfId="10014"/>
    <cellStyle name="Total 16 23" xfId="10124"/>
    <cellStyle name="Total 16 24" xfId="15150"/>
    <cellStyle name="Total 16 25" xfId="15771"/>
    <cellStyle name="Total 16 26" xfId="15585"/>
    <cellStyle name="Total 16 27" xfId="16047"/>
    <cellStyle name="Total 16 28" xfId="16211"/>
    <cellStyle name="Total 16 29" xfId="16368"/>
    <cellStyle name="Total 16 3" xfId="3619"/>
    <cellStyle name="Total 16 3 2" xfId="11529"/>
    <cellStyle name="Total 16 4" xfId="5565"/>
    <cellStyle name="Total 16 4 2" xfId="12036"/>
    <cellStyle name="Total 16 5" xfId="5377"/>
    <cellStyle name="Total 16 5 2" xfId="11848"/>
    <cellStyle name="Total 16 6" xfId="5798"/>
    <cellStyle name="Total 16 6 2" xfId="12269"/>
    <cellStyle name="Total 16 7" xfId="6415"/>
    <cellStyle name="Total 16 7 2" xfId="12886"/>
    <cellStyle name="Total 16 8" xfId="6507"/>
    <cellStyle name="Total 16 8 2" xfId="12978"/>
    <cellStyle name="Total 16 9" xfId="6263"/>
    <cellStyle name="Total 16 9 2" xfId="12734"/>
    <cellStyle name="Total 17" xfId="2696"/>
    <cellStyle name="Total 17 2" xfId="11516"/>
    <cellStyle name="Total 18" xfId="5585"/>
    <cellStyle name="Total 18 2" xfId="12056"/>
    <cellStyle name="Total 19" xfId="5556"/>
    <cellStyle name="Total 19 2" xfId="12027"/>
    <cellStyle name="Total 2" xfId="2631"/>
    <cellStyle name="Total 2 10" xfId="6508"/>
    <cellStyle name="Total 2 10 2" xfId="12979"/>
    <cellStyle name="Total 2 11" xfId="6264"/>
    <cellStyle name="Total 2 11 2" xfId="12735"/>
    <cellStyle name="Total 2 12" xfId="6990"/>
    <cellStyle name="Total 2 12 2" xfId="13461"/>
    <cellStyle name="Total 2 13" xfId="6804"/>
    <cellStyle name="Total 2 13 2" xfId="13275"/>
    <cellStyle name="Total 2 14" xfId="7222"/>
    <cellStyle name="Total 2 14 2" xfId="13693"/>
    <cellStyle name="Total 2 15" xfId="7751"/>
    <cellStyle name="Total 2 15 2" xfId="14222"/>
    <cellStyle name="Total 2 16" xfId="7931"/>
    <cellStyle name="Total 2 16 2" xfId="14402"/>
    <cellStyle name="Total 2 17" xfId="8108"/>
    <cellStyle name="Total 2 17 2" xfId="14579"/>
    <cellStyle name="Total 2 18" xfId="8272"/>
    <cellStyle name="Total 2 18 2" xfId="14743"/>
    <cellStyle name="Total 2 19" xfId="8430"/>
    <cellStyle name="Total 2 19 2" xfId="14901"/>
    <cellStyle name="Total 2 2" xfId="2632"/>
    <cellStyle name="Total 2 2 10" xfId="6991"/>
    <cellStyle name="Total 2 2 10 2" xfId="13462"/>
    <cellStyle name="Total 2 2 11" xfId="6805"/>
    <cellStyle name="Total 2 2 11 2" xfId="13276"/>
    <cellStyle name="Total 2 2 12" xfId="7223"/>
    <cellStyle name="Total 2 2 12 2" xfId="13694"/>
    <cellStyle name="Total 2 2 13" xfId="7752"/>
    <cellStyle name="Total 2 2 13 2" xfId="14223"/>
    <cellStyle name="Total 2 2 14" xfId="7932"/>
    <cellStyle name="Total 2 2 14 2" xfId="14403"/>
    <cellStyle name="Total 2 2 15" xfId="8109"/>
    <cellStyle name="Total 2 2 15 2" xfId="14580"/>
    <cellStyle name="Total 2 2 16" xfId="8273"/>
    <cellStyle name="Total 2 2 16 2" xfId="14744"/>
    <cellStyle name="Total 2 2 17" xfId="8431"/>
    <cellStyle name="Total 2 2 17 2" xfId="14902"/>
    <cellStyle name="Total 2 2 18" xfId="9079"/>
    <cellStyle name="Total 2 2 19" xfId="9650"/>
    <cellStyle name="Total 2 2 2" xfId="2633"/>
    <cellStyle name="Total 2 2 2 2" xfId="5068"/>
    <cellStyle name="Total 2 2 2 2 2" xfId="11533"/>
    <cellStyle name="Total 2 2 2 3" xfId="9651"/>
    <cellStyle name="Total 2 2 2 4" xfId="10403"/>
    <cellStyle name="Total 2 2 2 5" xfId="4136"/>
    <cellStyle name="Total 2 2 20" xfId="9188"/>
    <cellStyle name="Total 2 2 21" xfId="9847"/>
    <cellStyle name="Total 2 2 22" xfId="10016"/>
    <cellStyle name="Total 2 2 23" xfId="10126"/>
    <cellStyle name="Total 2 2 24" xfId="15152"/>
    <cellStyle name="Total 2 2 25" xfId="15773"/>
    <cellStyle name="Total 2 2 26" xfId="15587"/>
    <cellStyle name="Total 2 2 27" xfId="16049"/>
    <cellStyle name="Total 2 2 28" xfId="16213"/>
    <cellStyle name="Total 2 2 29" xfId="16370"/>
    <cellStyle name="Total 2 2 3" xfId="3621"/>
    <cellStyle name="Total 2 2 3 2" xfId="11532"/>
    <cellStyle name="Total 2 2 4" xfId="5567"/>
    <cellStyle name="Total 2 2 4 2" xfId="12038"/>
    <cellStyle name="Total 2 2 5" xfId="5379"/>
    <cellStyle name="Total 2 2 5 2" xfId="11850"/>
    <cellStyle name="Total 2 2 6" xfId="5800"/>
    <cellStyle name="Total 2 2 6 2" xfId="12271"/>
    <cellStyle name="Total 2 2 7" xfId="6417"/>
    <cellStyle name="Total 2 2 7 2" xfId="12888"/>
    <cellStyle name="Total 2 2 8" xfId="6509"/>
    <cellStyle name="Total 2 2 8 2" xfId="12980"/>
    <cellStyle name="Total 2 2 9" xfId="6265"/>
    <cellStyle name="Total 2 2 9 2" xfId="12736"/>
    <cellStyle name="Total 2 20" xfId="9078"/>
    <cellStyle name="Total 2 21" xfId="9649"/>
    <cellStyle name="Total 2 22" xfId="9187"/>
    <cellStyle name="Total 2 23" xfId="9846"/>
    <cellStyle name="Total 2 24" xfId="10015"/>
    <cellStyle name="Total 2 25" xfId="10125"/>
    <cellStyle name="Total 2 26" xfId="15151"/>
    <cellStyle name="Total 2 27" xfId="15772"/>
    <cellStyle name="Total 2 28" xfId="15586"/>
    <cellStyle name="Total 2 29" xfId="16048"/>
    <cellStyle name="Total 2 3" xfId="2634"/>
    <cellStyle name="Total 2 3 10" xfId="6992"/>
    <cellStyle name="Total 2 3 10 2" xfId="13463"/>
    <cellStyle name="Total 2 3 11" xfId="6806"/>
    <cellStyle name="Total 2 3 11 2" xfId="13277"/>
    <cellStyle name="Total 2 3 12" xfId="7224"/>
    <cellStyle name="Total 2 3 12 2" xfId="13695"/>
    <cellStyle name="Total 2 3 13" xfId="7753"/>
    <cellStyle name="Total 2 3 13 2" xfId="14224"/>
    <cellStyle name="Total 2 3 14" xfId="7933"/>
    <cellStyle name="Total 2 3 14 2" xfId="14404"/>
    <cellStyle name="Total 2 3 15" xfId="8110"/>
    <cellStyle name="Total 2 3 15 2" xfId="14581"/>
    <cellStyle name="Total 2 3 16" xfId="8274"/>
    <cellStyle name="Total 2 3 16 2" xfId="14745"/>
    <cellStyle name="Total 2 3 17" xfId="8432"/>
    <cellStyle name="Total 2 3 17 2" xfId="14903"/>
    <cellStyle name="Total 2 3 18" xfId="9080"/>
    <cellStyle name="Total 2 3 19" xfId="9652"/>
    <cellStyle name="Total 2 3 2" xfId="2635"/>
    <cellStyle name="Total 2 3 2 2" xfId="5069"/>
    <cellStyle name="Total 2 3 2 2 2" xfId="11535"/>
    <cellStyle name="Total 2 3 2 3" xfId="9653"/>
    <cellStyle name="Total 2 3 2 4" xfId="10404"/>
    <cellStyle name="Total 2 3 2 5" xfId="4137"/>
    <cellStyle name="Total 2 3 20" xfId="9189"/>
    <cellStyle name="Total 2 3 21" xfId="9848"/>
    <cellStyle name="Total 2 3 22" xfId="10017"/>
    <cellStyle name="Total 2 3 23" xfId="10127"/>
    <cellStyle name="Total 2 3 24" xfId="15153"/>
    <cellStyle name="Total 2 3 25" xfId="15774"/>
    <cellStyle name="Total 2 3 26" xfId="15588"/>
    <cellStyle name="Total 2 3 27" xfId="16050"/>
    <cellStyle name="Total 2 3 28" xfId="16214"/>
    <cellStyle name="Total 2 3 29" xfId="16371"/>
    <cellStyle name="Total 2 3 3" xfId="3622"/>
    <cellStyle name="Total 2 3 3 2" xfId="11534"/>
    <cellStyle name="Total 2 3 4" xfId="5568"/>
    <cellStyle name="Total 2 3 4 2" xfId="12039"/>
    <cellStyle name="Total 2 3 5" xfId="5380"/>
    <cellStyle name="Total 2 3 5 2" xfId="11851"/>
    <cellStyle name="Total 2 3 6" xfId="5801"/>
    <cellStyle name="Total 2 3 6 2" xfId="12272"/>
    <cellStyle name="Total 2 3 7" xfId="6418"/>
    <cellStyle name="Total 2 3 7 2" xfId="12889"/>
    <cellStyle name="Total 2 3 8" xfId="6510"/>
    <cellStyle name="Total 2 3 8 2" xfId="12981"/>
    <cellStyle name="Total 2 3 9" xfId="6266"/>
    <cellStyle name="Total 2 3 9 2" xfId="12737"/>
    <cellStyle name="Total 2 30" xfId="16212"/>
    <cellStyle name="Total 2 31" xfId="16369"/>
    <cellStyle name="Total 2 4" xfId="2636"/>
    <cellStyle name="Total 2 4 2" xfId="5070"/>
    <cellStyle name="Total 2 4 2 2" xfId="11536"/>
    <cellStyle name="Total 2 4 3" xfId="9654"/>
    <cellStyle name="Total 2 4 4" xfId="10405"/>
    <cellStyle name="Total 2 4 5" xfId="4138"/>
    <cellStyle name="Total 2 5" xfId="3620"/>
    <cellStyle name="Total 2 5 2" xfId="11531"/>
    <cellStyle name="Total 2 6" xfId="5566"/>
    <cellStyle name="Total 2 6 2" xfId="12037"/>
    <cellStyle name="Total 2 7" xfId="5378"/>
    <cellStyle name="Total 2 7 2" xfId="11849"/>
    <cellStyle name="Total 2 8" xfId="5799"/>
    <cellStyle name="Total 2 8 2" xfId="12270"/>
    <cellStyle name="Total 2 9" xfId="6416"/>
    <cellStyle name="Total 2 9 2" xfId="12887"/>
    <cellStyle name="Total 20" xfId="5368"/>
    <cellStyle name="Total 20 2" xfId="11839"/>
    <cellStyle name="Total 21" xfId="5828"/>
    <cellStyle name="Total 21 2" xfId="12299"/>
    <cellStyle name="Total 22" xfId="6526"/>
    <cellStyle name="Total 22 2" xfId="12997"/>
    <cellStyle name="Total 23" xfId="6498"/>
    <cellStyle name="Total 23 2" xfId="12969"/>
    <cellStyle name="Total 24" xfId="7009"/>
    <cellStyle name="Total 24 2" xfId="13480"/>
    <cellStyle name="Total 25" xfId="6980"/>
    <cellStyle name="Total 25 2" xfId="13451"/>
    <cellStyle name="Total 26" xfId="6795"/>
    <cellStyle name="Total 26 2" xfId="13266"/>
    <cellStyle name="Total 27" xfId="7255"/>
    <cellStyle name="Total 27 2" xfId="13726"/>
    <cellStyle name="Total 28" xfId="7736"/>
    <cellStyle name="Total 28 2" xfId="14207"/>
    <cellStyle name="Total 29" xfId="7917"/>
    <cellStyle name="Total 29 2" xfId="14388"/>
    <cellStyle name="Total 3" xfId="2637"/>
    <cellStyle name="Total 3 10" xfId="6993"/>
    <cellStyle name="Total 3 10 2" xfId="13464"/>
    <cellStyle name="Total 3 11" xfId="6807"/>
    <cellStyle name="Total 3 11 2" xfId="13278"/>
    <cellStyle name="Total 3 12" xfId="7225"/>
    <cellStyle name="Total 3 12 2" xfId="13696"/>
    <cellStyle name="Total 3 13" xfId="7754"/>
    <cellStyle name="Total 3 13 2" xfId="14225"/>
    <cellStyle name="Total 3 14" xfId="7934"/>
    <cellStyle name="Total 3 14 2" xfId="14405"/>
    <cellStyle name="Total 3 15" xfId="8111"/>
    <cellStyle name="Total 3 15 2" xfId="14582"/>
    <cellStyle name="Total 3 16" xfId="8275"/>
    <cellStyle name="Total 3 16 2" xfId="14746"/>
    <cellStyle name="Total 3 17" xfId="8433"/>
    <cellStyle name="Total 3 17 2" xfId="14904"/>
    <cellStyle name="Total 3 18" xfId="9081"/>
    <cellStyle name="Total 3 19" xfId="9655"/>
    <cellStyle name="Total 3 2" xfId="2638"/>
    <cellStyle name="Total 3 2 2" xfId="5071"/>
    <cellStyle name="Total 3 2 2 2" xfId="11538"/>
    <cellStyle name="Total 3 2 3" xfId="9656"/>
    <cellStyle name="Total 3 2 4" xfId="10406"/>
    <cellStyle name="Total 3 2 5" xfId="4139"/>
    <cellStyle name="Total 3 20" xfId="9190"/>
    <cellStyle name="Total 3 21" xfId="9849"/>
    <cellStyle name="Total 3 22" xfId="10018"/>
    <cellStyle name="Total 3 23" xfId="10128"/>
    <cellStyle name="Total 3 24" xfId="15154"/>
    <cellStyle name="Total 3 25" xfId="15775"/>
    <cellStyle name="Total 3 26" xfId="15589"/>
    <cellStyle name="Total 3 27" xfId="16051"/>
    <cellStyle name="Total 3 28" xfId="16215"/>
    <cellStyle name="Total 3 29" xfId="16372"/>
    <cellStyle name="Total 3 3" xfId="3623"/>
    <cellStyle name="Total 3 3 2" xfId="11537"/>
    <cellStyle name="Total 3 4" xfId="5569"/>
    <cellStyle name="Total 3 4 2" xfId="12040"/>
    <cellStyle name="Total 3 5" xfId="5381"/>
    <cellStyle name="Total 3 5 2" xfId="11852"/>
    <cellStyle name="Total 3 6" xfId="5802"/>
    <cellStyle name="Total 3 6 2" xfId="12273"/>
    <cellStyle name="Total 3 7" xfId="6419"/>
    <cellStyle name="Total 3 7 2" xfId="12890"/>
    <cellStyle name="Total 3 8" xfId="6511"/>
    <cellStyle name="Total 3 8 2" xfId="12982"/>
    <cellStyle name="Total 3 9" xfId="6267"/>
    <cellStyle name="Total 3 9 2" xfId="12738"/>
    <cellStyle name="Total 30" xfId="8095"/>
    <cellStyle name="Total 30 2" xfId="14566"/>
    <cellStyle name="Total 31" xfId="8259"/>
    <cellStyle name="Total 31 2" xfId="14730"/>
    <cellStyle name="Total 32" xfId="9100"/>
    <cellStyle name="Total 33" xfId="9634"/>
    <cellStyle name="Total 34" xfId="9626"/>
    <cellStyle name="Total 35" xfId="9173"/>
    <cellStyle name="Total 36" xfId="9832"/>
    <cellStyle name="Total 37" xfId="10136"/>
    <cellStyle name="Total 38" xfId="14930"/>
    <cellStyle name="Total 39" xfId="15795"/>
    <cellStyle name="Total 4" xfId="2639"/>
    <cellStyle name="Total 4 10" xfId="6994"/>
    <cellStyle name="Total 4 10 2" xfId="13465"/>
    <cellStyle name="Total 4 11" xfId="6808"/>
    <cellStyle name="Total 4 11 2" xfId="13279"/>
    <cellStyle name="Total 4 12" xfId="7226"/>
    <cellStyle name="Total 4 12 2" xfId="13697"/>
    <cellStyle name="Total 4 13" xfId="7755"/>
    <cellStyle name="Total 4 13 2" xfId="14226"/>
    <cellStyle name="Total 4 14" xfId="7935"/>
    <cellStyle name="Total 4 14 2" xfId="14406"/>
    <cellStyle name="Total 4 15" xfId="8112"/>
    <cellStyle name="Total 4 15 2" xfId="14583"/>
    <cellStyle name="Total 4 16" xfId="8276"/>
    <cellStyle name="Total 4 16 2" xfId="14747"/>
    <cellStyle name="Total 4 17" xfId="8434"/>
    <cellStyle name="Total 4 17 2" xfId="14905"/>
    <cellStyle name="Total 4 18" xfId="9082"/>
    <cellStyle name="Total 4 19" xfId="9657"/>
    <cellStyle name="Total 4 2" xfId="2640"/>
    <cellStyle name="Total 4 2 2" xfId="5072"/>
    <cellStyle name="Total 4 2 2 2" xfId="11540"/>
    <cellStyle name="Total 4 2 3" xfId="9658"/>
    <cellStyle name="Total 4 2 4" xfId="10407"/>
    <cellStyle name="Total 4 2 5" xfId="4140"/>
    <cellStyle name="Total 4 20" xfId="9191"/>
    <cellStyle name="Total 4 21" xfId="9850"/>
    <cellStyle name="Total 4 22" xfId="10019"/>
    <cellStyle name="Total 4 23" xfId="10129"/>
    <cellStyle name="Total 4 24" xfId="15155"/>
    <cellStyle name="Total 4 25" xfId="15776"/>
    <cellStyle name="Total 4 26" xfId="15590"/>
    <cellStyle name="Total 4 27" xfId="16052"/>
    <cellStyle name="Total 4 28" xfId="16216"/>
    <cellStyle name="Total 4 29" xfId="16373"/>
    <cellStyle name="Total 4 3" xfId="3624"/>
    <cellStyle name="Total 4 3 2" xfId="11539"/>
    <cellStyle name="Total 4 4" xfId="5570"/>
    <cellStyle name="Total 4 4 2" xfId="12041"/>
    <cellStyle name="Total 4 5" xfId="5382"/>
    <cellStyle name="Total 4 5 2" xfId="11853"/>
    <cellStyle name="Total 4 6" xfId="5803"/>
    <cellStyle name="Total 4 6 2" xfId="12274"/>
    <cellStyle name="Total 4 7" xfId="6420"/>
    <cellStyle name="Total 4 7 2" xfId="12891"/>
    <cellStyle name="Total 4 8" xfId="6512"/>
    <cellStyle name="Total 4 8 2" xfId="12983"/>
    <cellStyle name="Total 4 9" xfId="6268"/>
    <cellStyle name="Total 4 9 2" xfId="12739"/>
    <cellStyle name="Total 40" xfId="15759"/>
    <cellStyle name="Total 41" xfId="15186"/>
    <cellStyle name="Total 42" xfId="16035"/>
    <cellStyle name="Total 43" xfId="16199"/>
    <cellStyle name="Total 5" xfId="2641"/>
    <cellStyle name="Total 5 10" xfId="6995"/>
    <cellStyle name="Total 5 10 2" xfId="13466"/>
    <cellStyle name="Total 5 11" xfId="6809"/>
    <cellStyle name="Total 5 11 2" xfId="13280"/>
    <cellStyle name="Total 5 12" xfId="7227"/>
    <cellStyle name="Total 5 12 2" xfId="13698"/>
    <cellStyle name="Total 5 13" xfId="7756"/>
    <cellStyle name="Total 5 13 2" xfId="14227"/>
    <cellStyle name="Total 5 14" xfId="7936"/>
    <cellStyle name="Total 5 14 2" xfId="14407"/>
    <cellStyle name="Total 5 15" xfId="8113"/>
    <cellStyle name="Total 5 15 2" xfId="14584"/>
    <cellStyle name="Total 5 16" xfId="8277"/>
    <cellStyle name="Total 5 16 2" xfId="14748"/>
    <cellStyle name="Total 5 17" xfId="8435"/>
    <cellStyle name="Total 5 17 2" xfId="14906"/>
    <cellStyle name="Total 5 18" xfId="9083"/>
    <cellStyle name="Total 5 19" xfId="9659"/>
    <cellStyle name="Total 5 2" xfId="2642"/>
    <cellStyle name="Total 5 2 2" xfId="5073"/>
    <cellStyle name="Total 5 2 2 2" xfId="11542"/>
    <cellStyle name="Total 5 2 3" xfId="9660"/>
    <cellStyle name="Total 5 2 4" xfId="10408"/>
    <cellStyle name="Total 5 2 5" xfId="4141"/>
    <cellStyle name="Total 5 20" xfId="9192"/>
    <cellStyle name="Total 5 21" xfId="9851"/>
    <cellStyle name="Total 5 22" xfId="10020"/>
    <cellStyle name="Total 5 23" xfId="10130"/>
    <cellStyle name="Total 5 24" xfId="15156"/>
    <cellStyle name="Total 5 25" xfId="15777"/>
    <cellStyle name="Total 5 26" xfId="15591"/>
    <cellStyle name="Total 5 27" xfId="16053"/>
    <cellStyle name="Total 5 28" xfId="16217"/>
    <cellStyle name="Total 5 29" xfId="16374"/>
    <cellStyle name="Total 5 3" xfId="3625"/>
    <cellStyle name="Total 5 3 2" xfId="11541"/>
    <cellStyle name="Total 5 4" xfId="5571"/>
    <cellStyle name="Total 5 4 2" xfId="12042"/>
    <cellStyle name="Total 5 5" xfId="5383"/>
    <cellStyle name="Total 5 5 2" xfId="11854"/>
    <cellStyle name="Total 5 6" xfId="5804"/>
    <cellStyle name="Total 5 6 2" xfId="12275"/>
    <cellStyle name="Total 5 7" xfId="6421"/>
    <cellStyle name="Total 5 7 2" xfId="12892"/>
    <cellStyle name="Total 5 8" xfId="6513"/>
    <cellStyle name="Total 5 8 2" xfId="12984"/>
    <cellStyle name="Total 5 9" xfId="6269"/>
    <cellStyle name="Total 5 9 2" xfId="12740"/>
    <cellStyle name="Total 6" xfId="2643"/>
    <cellStyle name="Total 6 10" xfId="6996"/>
    <cellStyle name="Total 6 10 2" xfId="13467"/>
    <cellStyle name="Total 6 11" xfId="6810"/>
    <cellStyle name="Total 6 11 2" xfId="13281"/>
    <cellStyle name="Total 6 12" xfId="7228"/>
    <cellStyle name="Total 6 12 2" xfId="13699"/>
    <cellStyle name="Total 6 13" xfId="7757"/>
    <cellStyle name="Total 6 13 2" xfId="14228"/>
    <cellStyle name="Total 6 14" xfId="7937"/>
    <cellStyle name="Total 6 14 2" xfId="14408"/>
    <cellStyle name="Total 6 15" xfId="8114"/>
    <cellStyle name="Total 6 15 2" xfId="14585"/>
    <cellStyle name="Total 6 16" xfId="8278"/>
    <cellStyle name="Total 6 16 2" xfId="14749"/>
    <cellStyle name="Total 6 17" xfId="8436"/>
    <cellStyle name="Total 6 17 2" xfId="14907"/>
    <cellStyle name="Total 6 18" xfId="9084"/>
    <cellStyle name="Total 6 19" xfId="9661"/>
    <cellStyle name="Total 6 2" xfId="2644"/>
    <cellStyle name="Total 6 2 2" xfId="5074"/>
    <cellStyle name="Total 6 2 2 2" xfId="11544"/>
    <cellStyle name="Total 6 2 3" xfId="9662"/>
    <cellStyle name="Total 6 2 4" xfId="10409"/>
    <cellStyle name="Total 6 2 5" xfId="4142"/>
    <cellStyle name="Total 6 20" xfId="9193"/>
    <cellStyle name="Total 6 21" xfId="9852"/>
    <cellStyle name="Total 6 22" xfId="10021"/>
    <cellStyle name="Total 6 23" xfId="10131"/>
    <cellStyle name="Total 6 24" xfId="15157"/>
    <cellStyle name="Total 6 25" xfId="15778"/>
    <cellStyle name="Total 6 26" xfId="15592"/>
    <cellStyle name="Total 6 27" xfId="16054"/>
    <cellStyle name="Total 6 28" xfId="16218"/>
    <cellStyle name="Total 6 29" xfId="16375"/>
    <cellStyle name="Total 6 3" xfId="3626"/>
    <cellStyle name="Total 6 3 2" xfId="11543"/>
    <cellStyle name="Total 6 4" xfId="5572"/>
    <cellStyle name="Total 6 4 2" xfId="12043"/>
    <cellStyle name="Total 6 5" xfId="5384"/>
    <cellStyle name="Total 6 5 2" xfId="11855"/>
    <cellStyle name="Total 6 6" xfId="5805"/>
    <cellStyle name="Total 6 6 2" xfId="12276"/>
    <cellStyle name="Total 6 7" xfId="6422"/>
    <cellStyle name="Total 6 7 2" xfId="12893"/>
    <cellStyle name="Total 6 8" xfId="6514"/>
    <cellStyle name="Total 6 8 2" xfId="12985"/>
    <cellStyle name="Total 6 9" xfId="6373"/>
    <cellStyle name="Total 6 9 2" xfId="12844"/>
    <cellStyle name="Total 7" xfId="2645"/>
    <cellStyle name="Total 7 10" xfId="6997"/>
    <cellStyle name="Total 7 10 2" xfId="13468"/>
    <cellStyle name="Total 7 11" xfId="6811"/>
    <cellStyle name="Total 7 11 2" xfId="13282"/>
    <cellStyle name="Total 7 12" xfId="7229"/>
    <cellStyle name="Total 7 12 2" xfId="13700"/>
    <cellStyle name="Total 7 13" xfId="7758"/>
    <cellStyle name="Total 7 13 2" xfId="14229"/>
    <cellStyle name="Total 7 14" xfId="7938"/>
    <cellStyle name="Total 7 14 2" xfId="14409"/>
    <cellStyle name="Total 7 15" xfId="8115"/>
    <cellStyle name="Total 7 15 2" xfId="14586"/>
    <cellStyle name="Total 7 16" xfId="8279"/>
    <cellStyle name="Total 7 16 2" xfId="14750"/>
    <cellStyle name="Total 7 17" xfId="8437"/>
    <cellStyle name="Total 7 17 2" xfId="14908"/>
    <cellStyle name="Total 7 18" xfId="9085"/>
    <cellStyle name="Total 7 19" xfId="9663"/>
    <cellStyle name="Total 7 2" xfId="2646"/>
    <cellStyle name="Total 7 2 2" xfId="5075"/>
    <cellStyle name="Total 7 2 2 2" xfId="11546"/>
    <cellStyle name="Total 7 2 3" xfId="9664"/>
    <cellStyle name="Total 7 2 4" xfId="10410"/>
    <cellStyle name="Total 7 2 5" xfId="4143"/>
    <cellStyle name="Total 7 20" xfId="9194"/>
    <cellStyle name="Total 7 21" xfId="9853"/>
    <cellStyle name="Total 7 22" xfId="10022"/>
    <cellStyle name="Total 7 23" xfId="10132"/>
    <cellStyle name="Total 7 24" xfId="15158"/>
    <cellStyle name="Total 7 25" xfId="15779"/>
    <cellStyle name="Total 7 26" xfId="15593"/>
    <cellStyle name="Total 7 27" xfId="16055"/>
    <cellStyle name="Total 7 28" xfId="16219"/>
    <cellStyle name="Total 7 29" xfId="16376"/>
    <cellStyle name="Total 7 3" xfId="3627"/>
    <cellStyle name="Total 7 3 2" xfId="11545"/>
    <cellStyle name="Total 7 4" xfId="5573"/>
    <cellStyle name="Total 7 4 2" xfId="12044"/>
    <cellStyle name="Total 7 5" xfId="5385"/>
    <cellStyle name="Total 7 5 2" xfId="11856"/>
    <cellStyle name="Total 7 6" xfId="5806"/>
    <cellStyle name="Total 7 6 2" xfId="12277"/>
    <cellStyle name="Total 7 7" xfId="6423"/>
    <cellStyle name="Total 7 7 2" xfId="12894"/>
    <cellStyle name="Total 7 8" xfId="6515"/>
    <cellStyle name="Total 7 8 2" xfId="12986"/>
    <cellStyle name="Total 7 9" xfId="6270"/>
    <cellStyle name="Total 7 9 2" xfId="12741"/>
    <cellStyle name="Total 8" xfId="2647"/>
    <cellStyle name="Total 8 10" xfId="6998"/>
    <cellStyle name="Total 8 10 2" xfId="13469"/>
    <cellStyle name="Total 8 11" xfId="6812"/>
    <cellStyle name="Total 8 11 2" xfId="13283"/>
    <cellStyle name="Total 8 12" xfId="7230"/>
    <cellStyle name="Total 8 12 2" xfId="13701"/>
    <cellStyle name="Total 8 13" xfId="7759"/>
    <cellStyle name="Total 8 13 2" xfId="14230"/>
    <cellStyle name="Total 8 14" xfId="7939"/>
    <cellStyle name="Total 8 14 2" xfId="14410"/>
    <cellStyle name="Total 8 15" xfId="8116"/>
    <cellStyle name="Total 8 15 2" xfId="14587"/>
    <cellStyle name="Total 8 16" xfId="8280"/>
    <cellStyle name="Total 8 16 2" xfId="14751"/>
    <cellStyle name="Total 8 17" xfId="8438"/>
    <cellStyle name="Total 8 17 2" xfId="14909"/>
    <cellStyle name="Total 8 18" xfId="9086"/>
    <cellStyle name="Total 8 19" xfId="9665"/>
    <cellStyle name="Total 8 2" xfId="2648"/>
    <cellStyle name="Total 8 2 2" xfId="5076"/>
    <cellStyle name="Total 8 2 2 2" xfId="11548"/>
    <cellStyle name="Total 8 2 3" xfId="9666"/>
    <cellStyle name="Total 8 2 4" xfId="10411"/>
    <cellStyle name="Total 8 2 5" xfId="4144"/>
    <cellStyle name="Total 8 20" xfId="9195"/>
    <cellStyle name="Total 8 21" xfId="9854"/>
    <cellStyle name="Total 8 22" xfId="10023"/>
    <cellStyle name="Total 8 23" xfId="10133"/>
    <cellStyle name="Total 8 24" xfId="15159"/>
    <cellStyle name="Total 8 25" xfId="15780"/>
    <cellStyle name="Total 8 26" xfId="15594"/>
    <cellStyle name="Total 8 27" xfId="16056"/>
    <cellStyle name="Total 8 28" xfId="16220"/>
    <cellStyle name="Total 8 29" xfId="16377"/>
    <cellStyle name="Total 8 3" xfId="3628"/>
    <cellStyle name="Total 8 3 2" xfId="11547"/>
    <cellStyle name="Total 8 4" xfId="5574"/>
    <cellStyle name="Total 8 4 2" xfId="12045"/>
    <cellStyle name="Total 8 5" xfId="5386"/>
    <cellStyle name="Total 8 5 2" xfId="11857"/>
    <cellStyle name="Total 8 6" xfId="5807"/>
    <cellStyle name="Total 8 6 2" xfId="12278"/>
    <cellStyle name="Total 8 7" xfId="6424"/>
    <cellStyle name="Total 8 7 2" xfId="12895"/>
    <cellStyle name="Total 8 8" xfId="6516"/>
    <cellStyle name="Total 8 8 2" xfId="12987"/>
    <cellStyle name="Total 8 9" xfId="6271"/>
    <cellStyle name="Total 8 9 2" xfId="12742"/>
    <cellStyle name="Total 9" xfId="2649"/>
    <cellStyle name="Total 9 10" xfId="6999"/>
    <cellStyle name="Total 9 10 2" xfId="13470"/>
    <cellStyle name="Total 9 11" xfId="7002"/>
    <cellStyle name="Total 9 11 2" xfId="13473"/>
    <cellStyle name="Total 9 12" xfId="7231"/>
    <cellStyle name="Total 9 12 2" xfId="13702"/>
    <cellStyle name="Total 9 13" xfId="7760"/>
    <cellStyle name="Total 9 13 2" xfId="14231"/>
    <cellStyle name="Total 9 14" xfId="7940"/>
    <cellStyle name="Total 9 14 2" xfId="14411"/>
    <cellStyle name="Total 9 15" xfId="8117"/>
    <cellStyle name="Total 9 15 2" xfId="14588"/>
    <cellStyle name="Total 9 16" xfId="8281"/>
    <cellStyle name="Total 9 16 2" xfId="14752"/>
    <cellStyle name="Total 9 17" xfId="8439"/>
    <cellStyle name="Total 9 17 2" xfId="14910"/>
    <cellStyle name="Total 9 18" xfId="9087"/>
    <cellStyle name="Total 9 19" xfId="9667"/>
    <cellStyle name="Total 9 2" xfId="2650"/>
    <cellStyle name="Total 9 2 2" xfId="5077"/>
    <cellStyle name="Total 9 2 2 2" xfId="11550"/>
    <cellStyle name="Total 9 2 3" xfId="9668"/>
    <cellStyle name="Total 9 2 4" xfId="10412"/>
    <cellStyle name="Total 9 2 5" xfId="4145"/>
    <cellStyle name="Total 9 20" xfId="9196"/>
    <cellStyle name="Total 9 21" xfId="9855"/>
    <cellStyle name="Total 9 22" xfId="10024"/>
    <cellStyle name="Total 9 23" xfId="10134"/>
    <cellStyle name="Total 9 24" xfId="15160"/>
    <cellStyle name="Total 9 25" xfId="15781"/>
    <cellStyle name="Total 9 26" xfId="15786"/>
    <cellStyle name="Total 9 27" xfId="16057"/>
    <cellStyle name="Total 9 28" xfId="16221"/>
    <cellStyle name="Total 9 29" xfId="16378"/>
    <cellStyle name="Total 9 3" xfId="3629"/>
    <cellStyle name="Total 9 3 2" xfId="11549"/>
    <cellStyle name="Total 9 4" xfId="5575"/>
    <cellStyle name="Total 9 4 2" xfId="12046"/>
    <cellStyle name="Total 9 5" xfId="5579"/>
    <cellStyle name="Total 9 5 2" xfId="12050"/>
    <cellStyle name="Total 9 6" xfId="5808"/>
    <cellStyle name="Total 9 6 2" xfId="12279"/>
    <cellStyle name="Total 9 7" xfId="6425"/>
    <cellStyle name="Total 9 7 2" xfId="12896"/>
    <cellStyle name="Total 9 8" xfId="6517"/>
    <cellStyle name="Total 9 8 2" xfId="12988"/>
    <cellStyle name="Total 9 9" xfId="6520"/>
    <cellStyle name="Total 9 9 2" xfId="12991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6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6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961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170</xdr:row>
      <xdr:rowOff>81642</xdr:rowOff>
    </xdr:from>
    <xdr:to>
      <xdr:col>12</xdr:col>
      <xdr:colOff>41108</xdr:colOff>
      <xdr:row>173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137591</xdr:colOff>
      <xdr:row>2</xdr:row>
      <xdr:rowOff>21981</xdr:rowOff>
    </xdr:from>
    <xdr:to>
      <xdr:col>21</xdr:col>
      <xdr:colOff>230426</xdr:colOff>
      <xdr:row>5</xdr:row>
      <xdr:rowOff>35105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63B6C37A-5745-49FB-A30A-9454CBF17E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 rot="21441372">
          <a:off x="6922322" y="344366"/>
          <a:ext cx="854835" cy="474720"/>
        </a:xfrm>
        <a:prstGeom prst="rect">
          <a:avLst/>
        </a:prstGeom>
      </xdr:spPr>
    </xdr:pic>
    <xdr:clientData/>
  </xdr:twoCellAnchor>
  <xdr:twoCellAnchor>
    <xdr:from>
      <xdr:col>26</xdr:col>
      <xdr:colOff>83999</xdr:colOff>
      <xdr:row>5</xdr:row>
      <xdr:rowOff>48897</xdr:rowOff>
    </xdr:from>
    <xdr:to>
      <xdr:col>29</xdr:col>
      <xdr:colOff>282747</xdr:colOff>
      <xdr:row>17</xdr:row>
      <xdr:rowOff>814</xdr:rowOff>
    </xdr:to>
    <xdr:grpSp>
      <xdr:nvGrpSpPr>
        <xdr:cNvPr id="135" name="Group 134">
          <a:extLst>
            <a:ext uri="{FF2B5EF4-FFF2-40B4-BE49-F238E27FC236}">
              <a16:creationId xmlns:a16="http://schemas.microsoft.com/office/drawing/2014/main" id="{7D97879E-9BFB-4FD1-B7E8-4578D14A88F4}"/>
            </a:ext>
          </a:extLst>
        </xdr:cNvPr>
        <xdr:cNvGrpSpPr/>
      </xdr:nvGrpSpPr>
      <xdr:grpSpPr>
        <a:xfrm>
          <a:off x="9584151" y="827462"/>
          <a:ext cx="1399726" cy="1757526"/>
          <a:chOff x="9713886" y="808452"/>
          <a:chExt cx="1342558" cy="1766630"/>
        </a:xfrm>
      </xdr:grpSpPr>
      <xdr:grpSp>
        <xdr:nvGrpSpPr>
          <xdr:cNvPr id="136" name="Group 13">
            <a:extLst>
              <a:ext uri="{FF2B5EF4-FFF2-40B4-BE49-F238E27FC236}">
                <a16:creationId xmlns:a16="http://schemas.microsoft.com/office/drawing/2014/main" id="{72D3DDCE-EBCB-4A26-B249-ADAB4F6DC73B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23" name="Oval 1">
              <a:extLst>
                <a:ext uri="{FF2B5EF4-FFF2-40B4-BE49-F238E27FC236}">
                  <a16:creationId xmlns:a16="http://schemas.microsoft.com/office/drawing/2014/main" id="{8F4B2C75-B0C5-40C2-8671-CCFE2BBA2373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24" name="Straight Connector 3">
              <a:extLst>
                <a:ext uri="{FF2B5EF4-FFF2-40B4-BE49-F238E27FC236}">
                  <a16:creationId xmlns:a16="http://schemas.microsoft.com/office/drawing/2014/main" id="{AC3340F3-F883-4255-A044-2CD053EA31C8}"/>
                </a:ext>
              </a:extLst>
            </xdr:cNvPr>
            <xdr:cNvCxnSpPr>
              <a:stCxn id="159" idx="1"/>
              <a:endCxn id="15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5" name="Straight Connector 7">
              <a:extLst>
                <a:ext uri="{FF2B5EF4-FFF2-40B4-BE49-F238E27FC236}">
                  <a16:creationId xmlns:a16="http://schemas.microsoft.com/office/drawing/2014/main" id="{E77925B1-1C81-4A47-9B3A-6C7294FFA49D}"/>
                </a:ext>
              </a:extLst>
            </xdr:cNvPr>
            <xdr:cNvCxnSpPr>
              <a:stCxn id="159" idx="3"/>
              <a:endCxn id="15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7" name="Oval 136">
            <a:extLst>
              <a:ext uri="{FF2B5EF4-FFF2-40B4-BE49-F238E27FC236}">
                <a16:creationId xmlns:a16="http://schemas.microsoft.com/office/drawing/2014/main" id="{3F499134-9FEA-4D11-923B-81B3F015339D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8" name="Group 14">
            <a:extLst>
              <a:ext uri="{FF2B5EF4-FFF2-40B4-BE49-F238E27FC236}">
                <a16:creationId xmlns:a16="http://schemas.microsoft.com/office/drawing/2014/main" id="{21EF1805-4BED-450A-A41F-4AD19BE3CD8B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20" name="Oval 319">
              <a:extLst>
                <a:ext uri="{FF2B5EF4-FFF2-40B4-BE49-F238E27FC236}">
                  <a16:creationId xmlns:a16="http://schemas.microsoft.com/office/drawing/2014/main" id="{929F7C08-A971-4660-9BFE-2D4FCBCAA84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21" name="Straight Connector 320">
              <a:extLst>
                <a:ext uri="{FF2B5EF4-FFF2-40B4-BE49-F238E27FC236}">
                  <a16:creationId xmlns:a16="http://schemas.microsoft.com/office/drawing/2014/main" id="{BA5710ED-2633-4F63-AEBC-87C0A4A6BD99}"/>
                </a:ext>
              </a:extLst>
            </xdr:cNvPr>
            <xdr:cNvCxnSpPr>
              <a:stCxn id="320" idx="1"/>
              <a:endCxn id="3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2" name="Straight Connector 321">
              <a:extLst>
                <a:ext uri="{FF2B5EF4-FFF2-40B4-BE49-F238E27FC236}">
                  <a16:creationId xmlns:a16="http://schemas.microsoft.com/office/drawing/2014/main" id="{0486448B-AA73-4D92-AEE9-8BE52ED54E08}"/>
                </a:ext>
              </a:extLst>
            </xdr:cNvPr>
            <xdr:cNvCxnSpPr>
              <a:stCxn id="320" idx="3"/>
              <a:endCxn id="3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9" name="Oval 138">
            <a:extLst>
              <a:ext uri="{FF2B5EF4-FFF2-40B4-BE49-F238E27FC236}">
                <a16:creationId xmlns:a16="http://schemas.microsoft.com/office/drawing/2014/main" id="{033FE12B-F35C-43F9-A653-CA346BB0C387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CE2F1C36-018B-43B4-8928-A9CFA2AF2BFE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D258E11D-79EC-401C-AFB2-7C2E2473404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8285200D-70E6-44D2-871B-109FEE7A60C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037BA3CF-C828-4BA1-BB7C-228B0C623EC2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7AF239C4-4D41-44F5-86D5-CCA2928FA807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69FB6C75-AC99-46C0-9E1B-AEA66DA51FD3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8F8C0565-16B7-47AC-BAF1-CFF7ADDE7E57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B8292D3F-5C89-42CB-B07B-48E88AA2FBE4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708B50B2-AA8F-494C-B520-5048C4A8F729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C21D81BD-C929-47AF-B754-65F4921B2DE4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1A174418-B7A7-4F13-A12B-2C80C374D2B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33281471-FD71-4053-BC02-457AF22FE8E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Connector 50">
            <a:extLst>
              <a:ext uri="{FF2B5EF4-FFF2-40B4-BE49-F238E27FC236}">
                <a16:creationId xmlns:a16="http://schemas.microsoft.com/office/drawing/2014/main" id="{85C7E1C9-8430-4CF7-A1E8-BEE841C16367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Connector 159">
            <a:extLst>
              <a:ext uri="{FF2B5EF4-FFF2-40B4-BE49-F238E27FC236}">
                <a16:creationId xmlns:a16="http://schemas.microsoft.com/office/drawing/2014/main" id="{938CF3ED-EE32-4946-91C2-06CCA2D7565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" name="Straight Connector 52">
            <a:extLst>
              <a:ext uri="{FF2B5EF4-FFF2-40B4-BE49-F238E27FC236}">
                <a16:creationId xmlns:a16="http://schemas.microsoft.com/office/drawing/2014/main" id="{BBFFCED7-4267-4319-9953-95B5D3B932F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1D8ADFC0-3CC2-4E45-9E4F-63E5CB56CD99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183C167D-19AB-46B5-BF8A-E603957D296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1AA8D893-4AF2-4AD2-8BCC-41A368F83A58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225">
            <a:extLst>
              <a:ext uri="{FF2B5EF4-FFF2-40B4-BE49-F238E27FC236}">
                <a16:creationId xmlns:a16="http://schemas.microsoft.com/office/drawing/2014/main" id="{4BD31433-43A3-4403-A10A-799BF6B6BB6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7" name="Straight Connector 226">
            <a:extLst>
              <a:ext uri="{FF2B5EF4-FFF2-40B4-BE49-F238E27FC236}">
                <a16:creationId xmlns:a16="http://schemas.microsoft.com/office/drawing/2014/main" id="{7DCFCF38-B412-4109-AD04-6EFC9708931A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3FC5428C-D360-42D5-AD25-5462B363010F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E59375F3-E8E2-4D6B-A9D9-88AA9181BA59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1" name="Isosceles Triangle 230">
            <a:extLst>
              <a:ext uri="{FF2B5EF4-FFF2-40B4-BE49-F238E27FC236}">
                <a16:creationId xmlns:a16="http://schemas.microsoft.com/office/drawing/2014/main" id="{06CADFE3-13E4-4CEA-BF55-5C2602E8326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32" name="Isosceles Triangle 231">
            <a:extLst>
              <a:ext uri="{FF2B5EF4-FFF2-40B4-BE49-F238E27FC236}">
                <a16:creationId xmlns:a16="http://schemas.microsoft.com/office/drawing/2014/main" id="{CE5F1A67-0A8C-4E5E-9907-F920A8B9D313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33" name="Group 73">
            <a:extLst>
              <a:ext uri="{FF2B5EF4-FFF2-40B4-BE49-F238E27FC236}">
                <a16:creationId xmlns:a16="http://schemas.microsoft.com/office/drawing/2014/main" id="{6E1C2540-2671-467A-B687-6F0D6C015C59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318" name="TextBox 317">
              <a:extLst>
                <a:ext uri="{FF2B5EF4-FFF2-40B4-BE49-F238E27FC236}">
                  <a16:creationId xmlns:a16="http://schemas.microsoft.com/office/drawing/2014/main" id="{E25791F3-4869-4778-9AC9-799AF29C5F51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19" name="Straight Connector 318">
              <a:extLst>
                <a:ext uri="{FF2B5EF4-FFF2-40B4-BE49-F238E27FC236}">
                  <a16:creationId xmlns:a16="http://schemas.microsoft.com/office/drawing/2014/main" id="{F53AA6CD-9E23-4954-B111-366CE1F44123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34" name="Group 74">
            <a:extLst>
              <a:ext uri="{FF2B5EF4-FFF2-40B4-BE49-F238E27FC236}">
                <a16:creationId xmlns:a16="http://schemas.microsoft.com/office/drawing/2014/main" id="{1BC2CB5F-3507-4DF0-81B3-E602BE588104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12" name="TextBox 311">
              <a:extLst>
                <a:ext uri="{FF2B5EF4-FFF2-40B4-BE49-F238E27FC236}">
                  <a16:creationId xmlns:a16="http://schemas.microsoft.com/office/drawing/2014/main" id="{32FD9621-9C36-4B7D-B10F-811FC845C2D2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13" name="Straight Connector 312">
              <a:extLst>
                <a:ext uri="{FF2B5EF4-FFF2-40B4-BE49-F238E27FC236}">
                  <a16:creationId xmlns:a16="http://schemas.microsoft.com/office/drawing/2014/main" id="{3C220EA0-8413-4E26-AFB3-EDFCC669013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35" name="Group 89">
            <a:extLst>
              <a:ext uri="{FF2B5EF4-FFF2-40B4-BE49-F238E27FC236}">
                <a16:creationId xmlns:a16="http://schemas.microsoft.com/office/drawing/2014/main" id="{A2D38E09-9B30-47B3-95CC-67CA4712B31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58" name="Straight Connector 257">
              <a:extLst>
                <a:ext uri="{FF2B5EF4-FFF2-40B4-BE49-F238E27FC236}">
                  <a16:creationId xmlns:a16="http://schemas.microsoft.com/office/drawing/2014/main" id="{56A2DE97-DD4E-4967-AC8A-EEEC18845437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9" name="Straight Connector 79">
              <a:extLst>
                <a:ext uri="{FF2B5EF4-FFF2-40B4-BE49-F238E27FC236}">
                  <a16:creationId xmlns:a16="http://schemas.microsoft.com/office/drawing/2014/main" id="{F8A0CDA8-1664-41F1-A3BB-81516E8745B6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0" name="Straight Connector 80">
              <a:extLst>
                <a:ext uri="{FF2B5EF4-FFF2-40B4-BE49-F238E27FC236}">
                  <a16:creationId xmlns:a16="http://schemas.microsoft.com/office/drawing/2014/main" id="{7F9CCDB1-BEB2-48B9-8F68-14C78CE41144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9" name="Straight Connector 88">
              <a:extLst>
                <a:ext uri="{FF2B5EF4-FFF2-40B4-BE49-F238E27FC236}">
                  <a16:creationId xmlns:a16="http://schemas.microsoft.com/office/drawing/2014/main" id="{11176C90-FB83-4202-98A1-A1C6877B8BEF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36" name="Group 90">
            <a:extLst>
              <a:ext uri="{FF2B5EF4-FFF2-40B4-BE49-F238E27FC236}">
                <a16:creationId xmlns:a16="http://schemas.microsoft.com/office/drawing/2014/main" id="{1B40DC24-425D-4BF8-909A-B956601273B6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49" name="Straight Connector 248">
              <a:extLst>
                <a:ext uri="{FF2B5EF4-FFF2-40B4-BE49-F238E27FC236}">
                  <a16:creationId xmlns:a16="http://schemas.microsoft.com/office/drawing/2014/main" id="{51382165-E20F-48DC-BA66-C92472073DBE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5" name="Straight Connector 254">
              <a:extLst>
                <a:ext uri="{FF2B5EF4-FFF2-40B4-BE49-F238E27FC236}">
                  <a16:creationId xmlns:a16="http://schemas.microsoft.com/office/drawing/2014/main" id="{6590A37C-3BC2-4729-8632-B4123587BB0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Straight Connector 255">
              <a:extLst>
                <a:ext uri="{FF2B5EF4-FFF2-40B4-BE49-F238E27FC236}">
                  <a16:creationId xmlns:a16="http://schemas.microsoft.com/office/drawing/2014/main" id="{FED4E3CD-5346-4BF0-9164-8B8D3E4B1A0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7" name="Straight Connector 256">
              <a:extLst>
                <a:ext uri="{FF2B5EF4-FFF2-40B4-BE49-F238E27FC236}">
                  <a16:creationId xmlns:a16="http://schemas.microsoft.com/office/drawing/2014/main" id="{BC0E254E-EE93-42A5-A0FB-A25E57E2A4D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06879DE6-DD1A-4166-B145-D7CA116F46D4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9EC71FB7-F031-400E-9F85-D62BEB819DDC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Arrow Connector 238">
            <a:extLst>
              <a:ext uri="{FF2B5EF4-FFF2-40B4-BE49-F238E27FC236}">
                <a16:creationId xmlns:a16="http://schemas.microsoft.com/office/drawing/2014/main" id="{564905D3-A445-4058-8118-0DA14997CD3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Arrow Connector 239">
            <a:extLst>
              <a:ext uri="{FF2B5EF4-FFF2-40B4-BE49-F238E27FC236}">
                <a16:creationId xmlns:a16="http://schemas.microsoft.com/office/drawing/2014/main" id="{6A94B04F-7440-4458-9FFA-7DC72B122908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41" name="Group 155">
            <a:extLst>
              <a:ext uri="{FF2B5EF4-FFF2-40B4-BE49-F238E27FC236}">
                <a16:creationId xmlns:a16="http://schemas.microsoft.com/office/drawing/2014/main" id="{B64C8D60-F05C-4418-8A32-91F9FB670AE1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246" name="Isosceles Triangle 245">
              <a:extLst>
                <a:ext uri="{FF2B5EF4-FFF2-40B4-BE49-F238E27FC236}">
                  <a16:creationId xmlns:a16="http://schemas.microsoft.com/office/drawing/2014/main" id="{7B5AB34D-2F96-4BDE-97C9-23AD391E1BFC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7" name="Isosceles Triangle 246">
              <a:extLst>
                <a:ext uri="{FF2B5EF4-FFF2-40B4-BE49-F238E27FC236}">
                  <a16:creationId xmlns:a16="http://schemas.microsoft.com/office/drawing/2014/main" id="{00774D86-EDAC-4023-8D5F-D0CA686D1FA4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8" name="Isosceles Triangle 247">
              <a:extLst>
                <a:ext uri="{FF2B5EF4-FFF2-40B4-BE49-F238E27FC236}">
                  <a16:creationId xmlns:a16="http://schemas.microsoft.com/office/drawing/2014/main" id="{813EB546-8DF2-441F-B3AF-8493B1F6A72D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42" name="Group 134">
            <a:extLst>
              <a:ext uri="{FF2B5EF4-FFF2-40B4-BE49-F238E27FC236}">
                <a16:creationId xmlns:a16="http://schemas.microsoft.com/office/drawing/2014/main" id="{5E2553EF-5C53-4C98-BADB-F5A749878562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43" name="Isosceles Triangle 242">
              <a:extLst>
                <a:ext uri="{FF2B5EF4-FFF2-40B4-BE49-F238E27FC236}">
                  <a16:creationId xmlns:a16="http://schemas.microsoft.com/office/drawing/2014/main" id="{89BA3978-32C6-47C5-8FAD-057CD467D1C7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4" name="Isosceles Triangle 243">
              <a:extLst>
                <a:ext uri="{FF2B5EF4-FFF2-40B4-BE49-F238E27FC236}">
                  <a16:creationId xmlns:a16="http://schemas.microsoft.com/office/drawing/2014/main" id="{5E39F4ED-8C70-4511-9B22-2D81BFB48A49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5" name="Isosceles Triangle 244">
              <a:extLst>
                <a:ext uri="{FF2B5EF4-FFF2-40B4-BE49-F238E27FC236}">
                  <a16:creationId xmlns:a16="http://schemas.microsoft.com/office/drawing/2014/main" id="{0FD7247D-9774-4E51-9FD9-32F730020B5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16</xdr:col>
      <xdr:colOff>347870</xdr:colOff>
      <xdr:row>16</xdr:row>
      <xdr:rowOff>16565</xdr:rowOff>
    </xdr:from>
    <xdr:to>
      <xdr:col>16</xdr:col>
      <xdr:colOff>364115</xdr:colOff>
      <xdr:row>45</xdr:row>
      <xdr:rowOff>146856</xdr:rowOff>
    </xdr:to>
    <xdr:cxnSp macro="">
      <xdr:nvCxnSpPr>
        <xdr:cNvPr id="326" name="Straight Connector 325">
          <a:extLst>
            <a:ext uri="{FF2B5EF4-FFF2-40B4-BE49-F238E27FC236}">
              <a16:creationId xmlns:a16="http://schemas.microsoft.com/office/drawing/2014/main" id="{5E2D4732-4DDE-4B42-B3E0-DC1FC738BFDC}"/>
            </a:ext>
          </a:extLst>
        </xdr:cNvPr>
        <xdr:cNvCxnSpPr/>
      </xdr:nvCxnSpPr>
      <xdr:spPr>
        <a:xfrm flipH="1" flipV="1">
          <a:off x="5996609" y="2451652"/>
          <a:ext cx="16245" cy="4478661"/>
        </a:xfrm>
        <a:prstGeom prst="line">
          <a:avLst/>
        </a:prstGeom>
        <a:ln w="1905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214426</xdr:colOff>
      <xdr:row>27</xdr:row>
      <xdr:rowOff>22819</xdr:rowOff>
    </xdr:from>
    <xdr:to>
      <xdr:col>17</xdr:col>
      <xdr:colOff>146868</xdr:colOff>
      <xdr:row>39</xdr:row>
      <xdr:rowOff>19968</xdr:rowOff>
    </xdr:to>
    <xdr:sp macro="" textlink="">
      <xdr:nvSpPr>
        <xdr:cNvPr id="327" name="Rectangle 326">
          <a:extLst>
            <a:ext uri="{FF2B5EF4-FFF2-40B4-BE49-F238E27FC236}">
              <a16:creationId xmlns:a16="http://schemas.microsoft.com/office/drawing/2014/main" id="{330251B7-AB52-4588-ABA8-117966975C46}"/>
            </a:ext>
          </a:extLst>
        </xdr:cNvPr>
        <xdr:cNvSpPr/>
      </xdr:nvSpPr>
      <xdr:spPr>
        <a:xfrm rot="16200000">
          <a:off x="5114365" y="4846662"/>
          <a:ext cx="1811041" cy="313442"/>
        </a:xfrm>
        <a:prstGeom prst="rect">
          <a:avLst/>
        </a:prstGeom>
        <a:noFill/>
        <a:ln w="6350">
          <a:noFill/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 b="1" u="sng">
              <a:solidFill>
                <a:schemeClr val="tx1"/>
              </a:solidFill>
            </a:rPr>
            <a:t>JL DMK KARANGLATI</a:t>
          </a:r>
          <a:endParaRPr lang="en-US" sz="700" b="1" u="sng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88956</xdr:colOff>
      <xdr:row>35</xdr:row>
      <xdr:rowOff>4141</xdr:rowOff>
    </xdr:from>
    <xdr:to>
      <xdr:col>16</xdr:col>
      <xdr:colOff>207727</xdr:colOff>
      <xdr:row>35</xdr:row>
      <xdr:rowOff>124021</xdr:rowOff>
    </xdr:to>
    <xdr:grpSp>
      <xdr:nvGrpSpPr>
        <xdr:cNvPr id="343" name="Group 342">
          <a:extLst>
            <a:ext uri="{FF2B5EF4-FFF2-40B4-BE49-F238E27FC236}">
              <a16:creationId xmlns:a16="http://schemas.microsoft.com/office/drawing/2014/main" id="{521F1B6F-6260-4C22-BE0A-4829EA8516D7}"/>
            </a:ext>
          </a:extLst>
        </xdr:cNvPr>
        <xdr:cNvGrpSpPr/>
      </xdr:nvGrpSpPr>
      <xdr:grpSpPr>
        <a:xfrm>
          <a:off x="5737695" y="5263598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4" name="Oval 343">
            <a:extLst>
              <a:ext uri="{FF2B5EF4-FFF2-40B4-BE49-F238E27FC236}">
                <a16:creationId xmlns:a16="http://schemas.microsoft.com/office/drawing/2014/main" id="{751B80B6-6B9A-4605-9D6F-76E26CC62DC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E125A799-E3C2-40F4-9D2F-9BEA0B8C3BB2}"/>
              </a:ext>
            </a:extLst>
          </xdr:cNvPr>
          <xdr:cNvCxnSpPr>
            <a:stCxn id="344" idx="1"/>
            <a:endCxn id="34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EFA22A9E-A23B-4319-B2EB-57A99ED1F7A1}"/>
              </a:ext>
            </a:extLst>
          </xdr:cNvPr>
          <xdr:cNvCxnSpPr>
            <a:stCxn id="344" idx="3"/>
            <a:endCxn id="34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50897</xdr:colOff>
      <xdr:row>30</xdr:row>
      <xdr:rowOff>131971</xdr:rowOff>
    </xdr:from>
    <xdr:to>
      <xdr:col>15</xdr:col>
      <xdr:colOff>169668</xdr:colOff>
      <xdr:row>31</xdr:row>
      <xdr:rowOff>102765</xdr:rowOff>
    </xdr:to>
    <xdr:grpSp>
      <xdr:nvGrpSpPr>
        <xdr:cNvPr id="347" name="Group 346">
          <a:extLst>
            <a:ext uri="{FF2B5EF4-FFF2-40B4-BE49-F238E27FC236}">
              <a16:creationId xmlns:a16="http://schemas.microsoft.com/office/drawing/2014/main" id="{8508D345-BB36-4E29-9457-92893301F9AA}"/>
            </a:ext>
          </a:extLst>
        </xdr:cNvPr>
        <xdr:cNvGrpSpPr/>
      </xdr:nvGrpSpPr>
      <xdr:grpSpPr>
        <a:xfrm>
          <a:off x="5318636" y="4645993"/>
          <a:ext cx="118771" cy="1198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8" name="Oval 347">
            <a:extLst>
              <a:ext uri="{FF2B5EF4-FFF2-40B4-BE49-F238E27FC236}">
                <a16:creationId xmlns:a16="http://schemas.microsoft.com/office/drawing/2014/main" id="{EB684BB7-F304-4A8F-98EF-DCB09F299E6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E5914C4E-3796-4DE5-B478-E8D896D76F0D}"/>
              </a:ext>
            </a:extLst>
          </xdr:cNvPr>
          <xdr:cNvCxnSpPr>
            <a:stCxn id="348" idx="1"/>
            <a:endCxn id="34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5938E77F-9A0C-4639-99E4-B45265BA8732}"/>
              </a:ext>
            </a:extLst>
          </xdr:cNvPr>
          <xdr:cNvCxnSpPr>
            <a:stCxn id="348" idx="3"/>
            <a:endCxn id="34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130292</xdr:colOff>
      <xdr:row>20</xdr:row>
      <xdr:rowOff>7964</xdr:rowOff>
    </xdr:from>
    <xdr:to>
      <xdr:col>16</xdr:col>
      <xdr:colOff>132523</xdr:colOff>
      <xdr:row>39</xdr:row>
      <xdr:rowOff>82826</xdr:rowOff>
    </xdr:to>
    <xdr:cxnSp macro="">
      <xdr:nvCxnSpPr>
        <xdr:cNvPr id="356" name="Straight Connector 355">
          <a:extLst>
            <a:ext uri="{FF2B5EF4-FFF2-40B4-BE49-F238E27FC236}">
              <a16:creationId xmlns:a16="http://schemas.microsoft.com/office/drawing/2014/main" id="{5411B16E-3E71-42C8-A706-387F070710F1}"/>
            </a:ext>
          </a:extLst>
        </xdr:cNvPr>
        <xdr:cNvCxnSpPr/>
      </xdr:nvCxnSpPr>
      <xdr:spPr>
        <a:xfrm>
          <a:off x="5779031" y="3039399"/>
          <a:ext cx="2231" cy="2932362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124239</xdr:colOff>
      <xdr:row>17</xdr:row>
      <xdr:rowOff>91109</xdr:rowOff>
    </xdr:from>
    <xdr:to>
      <xdr:col>15</xdr:col>
      <xdr:colOff>140804</xdr:colOff>
      <xdr:row>35</xdr:row>
      <xdr:rowOff>132521</xdr:rowOff>
    </xdr:to>
    <xdr:cxnSp macro="">
      <xdr:nvCxnSpPr>
        <xdr:cNvPr id="357" name="Straight Connector 356">
          <a:extLst>
            <a:ext uri="{FF2B5EF4-FFF2-40B4-BE49-F238E27FC236}">
              <a16:creationId xmlns:a16="http://schemas.microsoft.com/office/drawing/2014/main" id="{257450D9-9B65-405E-B5CA-1C96B6904CCB}"/>
            </a:ext>
          </a:extLst>
        </xdr:cNvPr>
        <xdr:cNvCxnSpPr/>
      </xdr:nvCxnSpPr>
      <xdr:spPr>
        <a:xfrm flipH="1" flipV="1">
          <a:off x="5391978" y="2675283"/>
          <a:ext cx="16565" cy="2716695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129514</xdr:colOff>
      <xdr:row>29</xdr:row>
      <xdr:rowOff>111917</xdr:rowOff>
    </xdr:from>
    <xdr:to>
      <xdr:col>7</xdr:col>
      <xdr:colOff>260747</xdr:colOff>
      <xdr:row>30</xdr:row>
      <xdr:rowOff>120986</xdr:rowOff>
    </xdr:to>
    <xdr:sp macro="" textlink="">
      <xdr:nvSpPr>
        <xdr:cNvPr id="365" name="Isosceles Triangle 364">
          <a:extLst>
            <a:ext uri="{FF2B5EF4-FFF2-40B4-BE49-F238E27FC236}">
              <a16:creationId xmlns:a16="http://schemas.microsoft.com/office/drawing/2014/main" id="{827ACF9A-E4B9-480B-B946-8D6F36160234}"/>
            </a:ext>
          </a:extLst>
        </xdr:cNvPr>
        <xdr:cNvSpPr/>
      </xdr:nvSpPr>
      <xdr:spPr>
        <a:xfrm>
          <a:off x="2339314" y="4560092"/>
          <a:ext cx="131233" cy="151944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48649</xdr:colOff>
      <xdr:row>35</xdr:row>
      <xdr:rowOff>146953</xdr:rowOff>
    </xdr:from>
    <xdr:to>
      <xdr:col>7</xdr:col>
      <xdr:colOff>214171</xdr:colOff>
      <xdr:row>40</xdr:row>
      <xdr:rowOff>94970</xdr:rowOff>
    </xdr:to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103C89E4-6022-41B7-ABA2-72E454438D75}"/>
            </a:ext>
          </a:extLst>
        </xdr:cNvPr>
        <xdr:cNvSpPr txBox="1"/>
      </xdr:nvSpPr>
      <xdr:spPr>
        <a:xfrm>
          <a:off x="1125388" y="5406410"/>
          <a:ext cx="1308522" cy="726582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0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PABRIK ES BATU</a:t>
          </a:r>
        </a:p>
        <a:p>
          <a:pPr algn="ctr"/>
          <a:r>
            <a:rPr lang="en-US" sz="10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NUR ALI MAWARDI</a:t>
          </a:r>
        </a:p>
      </xdr:txBody>
    </xdr:sp>
    <xdr:clientData/>
  </xdr:twoCellAnchor>
  <xdr:twoCellAnchor>
    <xdr:from>
      <xdr:col>11</xdr:col>
      <xdr:colOff>209327</xdr:colOff>
      <xdr:row>31</xdr:row>
      <xdr:rowOff>130770</xdr:rowOff>
    </xdr:from>
    <xdr:to>
      <xdr:col>11</xdr:col>
      <xdr:colOff>328098</xdr:colOff>
      <xdr:row>32</xdr:row>
      <xdr:rowOff>101563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B285FDD-54A8-46CB-A2F8-DA74B2397518}"/>
            </a:ext>
          </a:extLst>
        </xdr:cNvPr>
        <xdr:cNvGrpSpPr/>
      </xdr:nvGrpSpPr>
      <xdr:grpSpPr>
        <a:xfrm>
          <a:off x="3953066" y="4793879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AD4409B6-E1B0-113E-DB97-CBF9509DE7A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F26CE951-EAF6-A382-5E11-A08FCFE51679}"/>
              </a:ext>
            </a:extLst>
          </xdr:cNvPr>
          <xdr:cNvCxnSpPr>
            <a:stCxn id="3" idx="1"/>
            <a:endCxn id="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63D0D3AC-4527-59BA-816F-616F818EC2AB}"/>
              </a:ext>
            </a:extLst>
          </xdr:cNvPr>
          <xdr:cNvCxnSpPr>
            <a:stCxn id="3" idx="3"/>
            <a:endCxn id="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328098</xdr:colOff>
      <xdr:row>31</xdr:row>
      <xdr:rowOff>41168</xdr:rowOff>
    </xdr:from>
    <xdr:to>
      <xdr:col>15</xdr:col>
      <xdr:colOff>50897</xdr:colOff>
      <xdr:row>32</xdr:row>
      <xdr:rowOff>39967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55BB7003-140D-4A2C-B061-B8D4665309CD}"/>
            </a:ext>
          </a:extLst>
        </xdr:cNvPr>
        <xdr:cNvCxnSpPr>
          <a:stCxn id="3" idx="6"/>
          <a:endCxn id="348" idx="2"/>
        </xdr:cNvCxnSpPr>
      </xdr:nvCxnSpPr>
      <xdr:spPr>
        <a:xfrm flipV="1">
          <a:off x="4061898" y="4784618"/>
          <a:ext cx="1246799" cy="151199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129993</xdr:colOff>
      <xdr:row>31</xdr:row>
      <xdr:rowOff>114992</xdr:rowOff>
    </xdr:from>
    <xdr:to>
      <xdr:col>7</xdr:col>
      <xdr:colOff>247651</xdr:colOff>
      <xdr:row>32</xdr:row>
      <xdr:rowOff>61912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1E30C62F-4864-4783-9D9F-535C02611223}"/>
            </a:ext>
          </a:extLst>
        </xdr:cNvPr>
        <xdr:cNvSpPr/>
      </xdr:nvSpPr>
      <xdr:spPr>
        <a:xfrm>
          <a:off x="2339793" y="4858442"/>
          <a:ext cx="117658" cy="9932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24180</xdr:colOff>
      <xdr:row>28</xdr:row>
      <xdr:rowOff>28756</xdr:rowOff>
    </xdr:from>
    <xdr:to>
      <xdr:col>7</xdr:col>
      <xdr:colOff>0</xdr:colOff>
      <xdr:row>35</xdr:row>
      <xdr:rowOff>76201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33912F2D-852F-4AA3-ABCF-467390420EFB}"/>
            </a:ext>
          </a:extLst>
        </xdr:cNvPr>
        <xdr:cNvSpPr txBox="1"/>
      </xdr:nvSpPr>
      <xdr:spPr>
        <a:xfrm>
          <a:off x="1471980" y="4324531"/>
          <a:ext cx="737820" cy="110472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C12-350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CG313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7</xdr:col>
      <xdr:colOff>208308</xdr:colOff>
      <xdr:row>30</xdr:row>
      <xdr:rowOff>132936</xdr:rowOff>
    </xdr:from>
    <xdr:to>
      <xdr:col>7</xdr:col>
      <xdr:colOff>327079</xdr:colOff>
      <xdr:row>31</xdr:row>
      <xdr:rowOff>103729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D3C33AE8-3B30-4E9E-8E69-C1114AA0667B}"/>
            </a:ext>
          </a:extLst>
        </xdr:cNvPr>
        <xdr:cNvGrpSpPr/>
      </xdr:nvGrpSpPr>
      <xdr:grpSpPr>
        <a:xfrm>
          <a:off x="2428047" y="4646958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3" name="Oval 32">
            <a:extLst>
              <a:ext uri="{FF2B5EF4-FFF2-40B4-BE49-F238E27FC236}">
                <a16:creationId xmlns:a16="http://schemas.microsoft.com/office/drawing/2014/main" id="{D9C087D7-CCDA-0AD0-E0CE-AC94CCF58E1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" name="Straight Connector 33">
            <a:extLst>
              <a:ext uri="{FF2B5EF4-FFF2-40B4-BE49-F238E27FC236}">
                <a16:creationId xmlns:a16="http://schemas.microsoft.com/office/drawing/2014/main" id="{05060A65-7EA0-B27D-B85F-F29AD6487B50}"/>
              </a:ext>
            </a:extLst>
          </xdr:cNvPr>
          <xdr:cNvCxnSpPr>
            <a:stCxn id="33" idx="1"/>
            <a:endCxn id="3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757AAD5D-FACD-E2D4-5BBD-A9DA890144F6}"/>
              </a:ext>
            </a:extLst>
          </xdr:cNvPr>
          <xdr:cNvCxnSpPr>
            <a:stCxn id="33" idx="3"/>
            <a:endCxn id="3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370284</xdr:colOff>
      <xdr:row>32</xdr:row>
      <xdr:rowOff>142874</xdr:rowOff>
    </xdr:from>
    <xdr:to>
      <xdr:col>12</xdr:col>
      <xdr:colOff>228600</xdr:colOff>
      <xdr:row>36</xdr:row>
      <xdr:rowOff>19050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741A3C97-605C-40B6-A09E-052E700B17ED}"/>
            </a:ext>
          </a:extLst>
        </xdr:cNvPr>
        <xdr:cNvSpPr txBox="1"/>
      </xdr:nvSpPr>
      <xdr:spPr>
        <a:xfrm>
          <a:off x="3723084" y="5038724"/>
          <a:ext cx="620316" cy="48577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16</xdr:col>
      <xdr:colOff>96038</xdr:colOff>
      <xdr:row>23</xdr:row>
      <xdr:rowOff>79235</xdr:rowOff>
    </xdr:from>
    <xdr:to>
      <xdr:col>16</xdr:col>
      <xdr:colOff>214809</xdr:colOff>
      <xdr:row>24</xdr:row>
      <xdr:rowOff>50028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300311B4-55B6-4306-8873-9BDA0D1A4311}"/>
            </a:ext>
          </a:extLst>
        </xdr:cNvPr>
        <xdr:cNvGrpSpPr/>
      </xdr:nvGrpSpPr>
      <xdr:grpSpPr>
        <a:xfrm>
          <a:off x="5744777" y="3557931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6BE99669-9710-3BFC-5FC9-C61B42E78B8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11B3F9CB-E20B-337C-9694-1C9BFD1951AA}"/>
              </a:ext>
            </a:extLst>
          </xdr:cNvPr>
          <xdr:cNvCxnSpPr>
            <a:stCxn id="7" idx="1"/>
            <a:endCxn id="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B79198FB-A73A-2F59-6A07-E74C01C22E93}"/>
              </a:ext>
            </a:extLst>
          </xdr:cNvPr>
          <xdr:cNvCxnSpPr>
            <a:stCxn id="7" idx="3"/>
            <a:endCxn id="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57979</xdr:colOff>
      <xdr:row>19</xdr:row>
      <xdr:rowOff>57978</xdr:rowOff>
    </xdr:from>
    <xdr:to>
      <xdr:col>15</xdr:col>
      <xdr:colOff>176750</xdr:colOff>
      <xdr:row>20</xdr:row>
      <xdr:rowOff>28772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4377768E-C919-4AC9-AA3A-BC9C177A8206}"/>
            </a:ext>
          </a:extLst>
        </xdr:cNvPr>
        <xdr:cNvGrpSpPr/>
      </xdr:nvGrpSpPr>
      <xdr:grpSpPr>
        <a:xfrm>
          <a:off x="5325718" y="2940326"/>
          <a:ext cx="118771" cy="1198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FDC2AD01-7917-7208-CB26-517CD88FA6B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31EA2D36-AF89-986C-BA35-D7B4145A4CCE}"/>
              </a:ext>
            </a:extLst>
          </xdr:cNvPr>
          <xdr:cNvCxnSpPr>
            <a:stCxn id="12" idx="1"/>
            <a:endCxn id="1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145F1ED5-E287-F1CB-88ED-181AC9CA8B17}"/>
              </a:ext>
            </a:extLst>
          </xdr:cNvPr>
          <xdr:cNvCxnSpPr>
            <a:stCxn id="12" idx="3"/>
            <a:endCxn id="1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256761</xdr:colOff>
      <xdr:row>39</xdr:row>
      <xdr:rowOff>1656</xdr:rowOff>
    </xdr:from>
    <xdr:to>
      <xdr:col>11</xdr:col>
      <xdr:colOff>41283</xdr:colOff>
      <xdr:row>43</xdr:row>
      <xdr:rowOff>121537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D13D651-2344-4F89-B916-1983E9A60271}"/>
            </a:ext>
          </a:extLst>
        </xdr:cNvPr>
        <xdr:cNvSpPr txBox="1"/>
      </xdr:nvSpPr>
      <xdr:spPr>
        <a:xfrm>
          <a:off x="2476500" y="5890591"/>
          <a:ext cx="1308522" cy="716229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000" b="1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MASJID YAYASAN ALI MAWARDI</a:t>
          </a:r>
        </a:p>
      </xdr:txBody>
    </xdr:sp>
    <xdr:clientData/>
  </xdr:twoCellAnchor>
  <xdr:twoCellAnchor>
    <xdr:from>
      <xdr:col>7</xdr:col>
      <xdr:colOff>66675</xdr:colOff>
      <xdr:row>30</xdr:row>
      <xdr:rowOff>133350</xdr:rowOff>
    </xdr:from>
    <xdr:to>
      <xdr:col>7</xdr:col>
      <xdr:colOff>185446</xdr:colOff>
      <xdr:row>31</xdr:row>
      <xdr:rowOff>104143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D83839B5-B358-424B-B980-E4B7992A32AA}"/>
            </a:ext>
          </a:extLst>
        </xdr:cNvPr>
        <xdr:cNvGrpSpPr/>
      </xdr:nvGrpSpPr>
      <xdr:grpSpPr>
        <a:xfrm>
          <a:off x="2286414" y="4647372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" name="Oval 21">
            <a:extLst>
              <a:ext uri="{FF2B5EF4-FFF2-40B4-BE49-F238E27FC236}">
                <a16:creationId xmlns:a16="http://schemas.microsoft.com/office/drawing/2014/main" id="{FC035647-A990-2978-1022-67C10208342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C1C7289A-BDB7-0D7D-49EF-7CFFD8F52A17}"/>
              </a:ext>
            </a:extLst>
          </xdr:cNvPr>
          <xdr:cNvCxnSpPr>
            <a:stCxn id="22" idx="1"/>
            <a:endCxn id="2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CAAE7E0-929B-169E-A9CC-F4CA3EB588F2}"/>
              </a:ext>
            </a:extLst>
          </xdr:cNvPr>
          <xdr:cNvCxnSpPr>
            <a:stCxn id="22" idx="3"/>
            <a:endCxn id="2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327079</xdr:colOff>
      <xdr:row>31</xdr:row>
      <xdr:rowOff>42133</xdr:rowOff>
    </xdr:from>
    <xdr:to>
      <xdr:col>11</xdr:col>
      <xdr:colOff>209327</xdr:colOff>
      <xdr:row>32</xdr:row>
      <xdr:rowOff>39967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FDCE9B7B-FAD2-4A81-B922-8CF6F16B998B}"/>
            </a:ext>
          </a:extLst>
        </xdr:cNvPr>
        <xdr:cNvCxnSpPr>
          <a:stCxn id="33" idx="6"/>
          <a:endCxn id="3" idx="2"/>
        </xdr:cNvCxnSpPr>
      </xdr:nvCxnSpPr>
      <xdr:spPr>
        <a:xfrm>
          <a:off x="2536879" y="4785583"/>
          <a:ext cx="1406248" cy="150234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</xdr:colOff>
      <xdr:row>17</xdr:row>
      <xdr:rowOff>19050</xdr:rowOff>
    </xdr:from>
    <xdr:to>
      <xdr:col>16</xdr:col>
      <xdr:colOff>66675</xdr:colOff>
      <xdr:row>31</xdr:row>
      <xdr:rowOff>47625</xdr:rowOff>
    </xdr:to>
    <xdr:sp macro="" textlink="">
      <xdr:nvSpPr>
        <xdr:cNvPr id="31" name="Freeform: Shape 30">
          <a:extLst>
            <a:ext uri="{FF2B5EF4-FFF2-40B4-BE49-F238E27FC236}">
              <a16:creationId xmlns:a16="http://schemas.microsoft.com/office/drawing/2014/main" id="{D43E476A-E4E7-1788-F26A-FE2086063398}"/>
            </a:ext>
          </a:extLst>
        </xdr:cNvPr>
        <xdr:cNvSpPr/>
      </xdr:nvSpPr>
      <xdr:spPr>
        <a:xfrm>
          <a:off x="2247900" y="2638425"/>
          <a:ext cx="3457575" cy="2152650"/>
        </a:xfrm>
        <a:custGeom>
          <a:avLst/>
          <a:gdLst>
            <a:gd name="connsiteX0" fmla="*/ 3429000 w 3457575"/>
            <a:gd name="connsiteY0" fmla="*/ 1952625 h 2152650"/>
            <a:gd name="connsiteX1" fmla="*/ 1800225 w 3457575"/>
            <a:gd name="connsiteY1" fmla="*/ 2152650 h 2152650"/>
            <a:gd name="connsiteX2" fmla="*/ 19050 w 3457575"/>
            <a:gd name="connsiteY2" fmla="*/ 1866900 h 2152650"/>
            <a:gd name="connsiteX3" fmla="*/ 0 w 3457575"/>
            <a:gd name="connsiteY3" fmla="*/ 0 h 2152650"/>
            <a:gd name="connsiteX4" fmla="*/ 1828800 w 3457575"/>
            <a:gd name="connsiteY4" fmla="*/ 228600 h 2152650"/>
            <a:gd name="connsiteX5" fmla="*/ 3457575 w 3457575"/>
            <a:gd name="connsiteY5" fmla="*/ 76200 h 2152650"/>
            <a:gd name="connsiteX6" fmla="*/ 3429000 w 3457575"/>
            <a:gd name="connsiteY6" fmla="*/ 1952625 h 2152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3457575" h="2152650">
              <a:moveTo>
                <a:pt x="3429000" y="1952625"/>
              </a:moveTo>
              <a:lnTo>
                <a:pt x="1800225" y="2152650"/>
              </a:lnTo>
              <a:lnTo>
                <a:pt x="19050" y="1866900"/>
              </a:lnTo>
              <a:lnTo>
                <a:pt x="0" y="0"/>
              </a:lnTo>
              <a:lnTo>
                <a:pt x="1828800" y="228600"/>
              </a:lnTo>
              <a:lnTo>
                <a:pt x="3457575" y="76200"/>
              </a:lnTo>
              <a:lnTo>
                <a:pt x="3429000" y="1952625"/>
              </a:lnTo>
              <a:close/>
            </a:path>
          </a:pathLst>
        </a:custGeom>
        <a:noFill/>
        <a:ln w="9525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133350</xdr:colOff>
      <xdr:row>24</xdr:row>
      <xdr:rowOff>9525</xdr:rowOff>
    </xdr:from>
    <xdr:to>
      <xdr:col>15</xdr:col>
      <xdr:colOff>19050</xdr:colOff>
      <xdr:row>30</xdr:row>
      <xdr:rowOff>104775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8470A68C-EC21-4C00-A83C-6051617FB7A8}"/>
            </a:ext>
          </a:extLst>
        </xdr:cNvPr>
        <xdr:cNvSpPr txBox="1"/>
      </xdr:nvSpPr>
      <xdr:spPr>
        <a:xfrm>
          <a:off x="4629150" y="3695700"/>
          <a:ext cx="647700" cy="10001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C11-200 </a:t>
          </a: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CG105</a:t>
          </a: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CM5-9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CC2-1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8</xdr:col>
      <xdr:colOff>467591</xdr:colOff>
      <xdr:row>56</xdr:row>
      <xdr:rowOff>51955</xdr:rowOff>
    </xdr:from>
    <xdr:to>
      <xdr:col>8</xdr:col>
      <xdr:colOff>484909</xdr:colOff>
      <xdr:row>61</xdr:row>
      <xdr:rowOff>51955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6E0B6D61-53B1-4F0F-B6A4-9032E7C48B59}"/>
            </a:ext>
          </a:extLst>
        </xdr:cNvPr>
        <xdr:cNvCxnSpPr/>
      </xdr:nvCxnSpPr>
      <xdr:spPr>
        <a:xfrm flipH="1">
          <a:off x="4000500" y="8745682"/>
          <a:ext cx="17318" cy="77931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225136</xdr:colOff>
      <xdr:row>61</xdr:row>
      <xdr:rowOff>34637</xdr:rowOff>
    </xdr:from>
    <xdr:to>
      <xdr:col>9</xdr:col>
      <xdr:colOff>155864</xdr:colOff>
      <xdr:row>62</xdr:row>
      <xdr:rowOff>138546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7EB7C93-DB12-49A3-9790-42E80620F6D0}"/>
            </a:ext>
          </a:extLst>
        </xdr:cNvPr>
        <xdr:cNvSpPr/>
      </xdr:nvSpPr>
      <xdr:spPr>
        <a:xfrm>
          <a:off x="3758045" y="9507682"/>
          <a:ext cx="536864" cy="259773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4</xdr:col>
      <xdr:colOff>0</xdr:colOff>
      <xdr:row>8</xdr:row>
      <xdr:rowOff>103910</xdr:rowOff>
    </xdr:from>
    <xdr:to>
      <xdr:col>19</xdr:col>
      <xdr:colOff>225136</xdr:colOff>
      <xdr:row>52</xdr:row>
      <xdr:rowOff>73304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C098DB-1FFB-596B-194F-0BA5159C9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0591" y="1506683"/>
          <a:ext cx="9317181" cy="682739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4" t="s">
        <v>1134</v>
      </c>
      <c r="C4" s="524"/>
      <c r="D4" s="524"/>
      <c r="E4" s="524"/>
      <c r="F4" s="524"/>
      <c r="G4" s="524"/>
      <c r="H4" s="52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5" t="s">
        <v>0</v>
      </c>
      <c r="C7" s="525" t="s">
        <v>1</v>
      </c>
      <c r="D7" s="526" t="s">
        <v>42</v>
      </c>
      <c r="E7" s="526" t="s">
        <v>43</v>
      </c>
      <c r="F7" s="526" t="s">
        <v>1135</v>
      </c>
      <c r="G7" s="527" t="s">
        <v>41</v>
      </c>
      <c r="H7" s="523" t="s">
        <v>1042</v>
      </c>
      <c r="I7" s="523" t="s">
        <v>1137</v>
      </c>
      <c r="J7" s="523" t="s">
        <v>1026</v>
      </c>
      <c r="K7" s="517" t="s">
        <v>1024</v>
      </c>
      <c r="L7" s="518"/>
    </row>
    <row r="8" spans="1:12" ht="15" customHeight="1">
      <c r="B8" s="525"/>
      <c r="C8" s="525"/>
      <c r="D8" s="526"/>
      <c r="E8" s="526"/>
      <c r="F8" s="526"/>
      <c r="G8" s="527"/>
      <c r="H8" s="523"/>
      <c r="I8" s="523"/>
      <c r="J8" s="523"/>
      <c r="K8" s="519"/>
      <c r="L8" s="520"/>
    </row>
    <row r="9" spans="1:12" ht="15" customHeight="1">
      <c r="B9" s="525"/>
      <c r="C9" s="525"/>
      <c r="D9" s="526"/>
      <c r="E9" s="526"/>
      <c r="F9" s="526"/>
      <c r="G9" s="527"/>
      <c r="H9" s="523"/>
      <c r="I9" s="523"/>
      <c r="J9" s="523"/>
      <c r="K9" s="521"/>
      <c r="L9" s="52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105 kVA MCCB 160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Line Post ) 20 KV Polymer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8</v>
      </c>
      <c r="G17" s="41">
        <f ca="1">IF(ISERROR(OFFSET('HARGA SATUAN'!$I$6,MATCH(C17,'HARGA SATUAN'!$C$7:$C$1492,0),0)),"",OFFSET('HARGA SATUAN'!$I$6,MATCH(C17,'HARGA SATUAN'!$C$7:$C$1492,0),0))</f>
        <v>176900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Strainkap Porcelain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6</v>
      </c>
      <c r="G18" s="41">
        <f ca="1">IF(ISERROR(OFFSET('HARGA SATUAN'!$I$6,MATCH(C18,'HARGA SATUAN'!$C$7:$C$1492,0),0)),"",OFFSET('HARGA SATUAN'!$I$6,MATCH(C18,'HARGA SATUAN'!$C$7:$C$1492,0),0))</f>
        <v>430000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369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3x70+1x70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</v>
      </c>
      <c r="G20" s="41">
        <f ca="1">IF(ISERROR(OFFSET('HARGA SATUAN'!$I$6,MATCH(C20,'HARGA SATUAN'!$C$7:$C$1492,0),0)),"",OFFSET('HARGA SATUAN'!$I$6,MATCH(C20,'HARGA SATUAN'!$C$7:$C$1492,0),0))</f>
        <v>54500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Kabel NYY 1 x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44</v>
      </c>
      <c r="G21" s="41">
        <f ca="1">IF(ISERROR(OFFSET('HARGA SATUAN'!$I$6,MATCH(C21,'HARGA SATUAN'!$C$7:$C$1492,0),0)),"",OFFSET('HARGA SATUAN'!$I$6,MATCH(C21,'HARGA SATUAN'!$C$7:$C$1492,0),0))</f>
        <v>94700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Modem 3G/4G</v>
      </c>
      <c r="D22" s="101" t="str">
        <f ca="1">IF(ISERROR(OFFSET('HARGA SATUAN'!$D$6,MATCH(C22,'HARGA SATUAN'!$C$7:$C$1492,0),0)),"",OFFSET('HARGA SATUAN'!$D$6,MATCH(C22,'HARGA SATUAN'!$C$7:$C$1492,0),0))</f>
        <v>HDW</v>
      </c>
      <c r="E22" s="101" t="str">
        <f ca="1">IF(B22="+","Unit",IF(ISERROR(OFFSET('HARGA SATUAN'!$E$6,MATCH(C22,'HARGA SATUAN'!$C$7:$C$1492,0),0)),"",OFFSET('HARGA SATUAN'!$E$6,MATCH(C22,'HARGA SATUAN'!$C$7:$C$1492,0),0)))</f>
        <v>Unit</v>
      </c>
      <c r="F22" s="138">
        <f t="shared" ca="1" si="2"/>
        <v>1</v>
      </c>
      <c r="G22" s="41">
        <f ca="1">IF(ISERROR(OFFSET('HARGA SATUAN'!$I$6,MATCH(C22,'HARGA SATUAN'!$C$7:$C$1492,0),0)),"",OFFSET('HARGA SATUAN'!$I$6,MATCH(C22,'HARGA SATUAN'!$C$7:$C$1492,0),0))</f>
        <v>1113900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SUMIFS(RAB!$F$14:$F$154,RAB!$C$14:$C$154,C714)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SUMIFS(RAB!$F$14:$F$154,RAB!$C$14:$C$154,C715)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SUMIFS(RAB!$F$14:$F$154,RAB!$C$14:$C$154,C716)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SUMIFS(RAB!$F$14:$F$154,RAB!$C$14:$C$154,C717)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SUMIFS(RAB!$F$14:$F$154,RAB!$C$14:$C$154,C718)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SUMIFS(RAB!$F$14:$F$154,RAB!$C$14:$C$154,C719)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SUMIFS(RAB!$F$14:$F$154,RAB!$C$14:$C$154,C720)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SUMIFS(RAB!$F$14:$F$154,RAB!$C$14:$C$154,C721)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SUMIFS(RAB!$F$14:$F$154,RAB!$C$14:$C$154,C722)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SUMIFS(RAB!$F$14:$F$154,RAB!$C$14:$C$154,C723)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SUMIFS(RAB!$F$14:$F$154,RAB!$C$14:$C$154,C724)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SUMIFS(RAB!$F$14:$F$154,RAB!$C$14:$C$154,C725)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SUMIFS(RAB!$F$14:$F$154,RAB!$C$14:$C$154,C726)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SUMIFS(RAB!$F$14:$F$154,RAB!$C$14:$C$154,C727)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SUMIFS(RAB!$F$14:$F$154,RAB!$C$14:$C$154,C728)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SUMIFS(RAB!$F$14:$F$154,RAB!$C$14:$C$154,C729)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SUMIFS(RAB!$F$14:$F$154,RAB!$C$14:$C$154,C730)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SUMIFS(RAB!$F$14:$F$154,RAB!$C$14:$C$154,C731)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SUMIFS(RAB!$F$14:$F$154,RAB!$C$14:$C$154,C732)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SUMIFS(RAB!$F$14:$F$154,RAB!$C$14:$C$154,C733)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SUMIFS(RAB!$F$14:$F$154,RAB!$C$14:$C$154,C734)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SUMIFS(RAB!$F$14:$F$154,RAB!$C$14:$C$154,C735)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SUMIFS(RAB!$F$14:$F$154,RAB!$C$14:$C$154,C736)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SUMIFS(RAB!$F$14:$F$154,RAB!$C$14:$C$154,C737)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SUMIFS(RAB!$F$14:$F$154,RAB!$C$14:$C$154,C738)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SUMIFS(RAB!$F$14:$F$154,RAB!$C$14:$C$154,C739)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SUMIFS(RAB!$F$14:$F$154,RAB!$C$14:$C$154,C740)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SUMIFS(RAB!$F$14:$F$154,RAB!$C$14:$C$154,C741)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SUMIFS(RAB!$F$14:$F$154,RAB!$C$14:$C$154,C742)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SUMIFS(RAB!$F$14:$F$154,RAB!$C$14:$C$154,C743)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SUMIFS(RAB!$F$14:$F$154,RAB!$C$14:$C$154,C744)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SUMIFS(RAB!$F$14:$F$154,RAB!$C$14:$C$154,C745)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SUMIFS(RAB!$F$14:$F$154,RAB!$C$14:$C$154,C746)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SUMIFS(RAB!$F$14:$F$154,RAB!$C$14:$C$154,C747)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SUMIFS(RAB!$F$14:$F$154,RAB!$C$14:$C$154,C748)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SUMIFS(RAB!$F$14:$F$154,RAB!$C$14:$C$154,C749)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SUMIFS(RAB!$F$14:$F$154,RAB!$C$14:$C$154,C750)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SUMIFS(RAB!$F$14:$F$154,RAB!$C$14:$C$154,C751)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SUMIFS(RAB!$F$14:$F$154,RAB!$C$14:$C$154,C752)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SUMIFS(RAB!$F$14:$F$154,RAB!$C$14:$C$154,C753)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SUMIFS(RAB!$F$14:$F$154,RAB!$C$14:$C$154,C754)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SUMIFS(RAB!$F$14:$F$154,RAB!$C$14:$C$154,C755)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SUMIFS(RAB!$F$14:$F$154,RAB!$C$14:$C$154,C756)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SUMIFS(RAB!$F$14:$F$154,RAB!$C$14:$C$154,C757)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SUMIFS(RAB!$F$14:$F$154,RAB!$C$14:$C$154,C758)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SUMIFS(RAB!$F$14:$F$154,RAB!$C$14:$C$154,C759)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SUMIFS(RAB!$F$14:$F$154,RAB!$C$14:$C$154,C760)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SUMIFS(RAB!$F$14:$F$154,RAB!$C$14:$C$154,C761)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SUMIFS(RAB!$F$14:$F$154,RAB!$C$14:$C$154,C762)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SUMIFS(RAB!$F$14:$F$154,RAB!$C$14:$C$154,C763)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SUMIFS(RAB!$F$14:$F$154,RAB!$C$14:$C$154,C764)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SUMIFS(RAB!$F$14:$F$154,RAB!$C$14:$C$154,C765)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SUMIFS(RAB!$F$14:$F$154,RAB!$C$14:$C$154,C766)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SUMIFS(RAB!$F$14:$F$154,RAB!$C$14:$C$154,C767)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SUMIFS(RAB!$F$14:$F$154,RAB!$C$14:$C$154,C768)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SUMIFS(RAB!$F$14:$F$154,RAB!$C$14:$C$154,C769)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SUMIFS(RAB!$F$14:$F$154,RAB!$C$14:$C$154,C770)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SUMIFS(RAB!$F$14:$F$154,RAB!$C$14:$C$154,C771)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SUMIFS(RAB!$F$14:$F$154,RAB!$C$14:$C$154,C772)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SUMIFS(RAB!$F$14:$F$154,RAB!$C$14:$C$154,C773)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SUMIFS(RAB!$F$14:$F$154,RAB!$C$14:$C$154,C774)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SUMIFS(RAB!$F$14:$F$154,RAB!$C$14:$C$154,C775)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SUMIFS(RAB!$F$14:$F$154,RAB!$C$14:$C$154,C776)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SUMIFS(RAB!$F$14:$F$154,RAB!$C$14:$C$154,C777)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SUMIFS(RAB!$F$14:$F$154,RAB!$C$14:$C$154,C778)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SUMIFS(RAB!$F$14:$F$154,RAB!$C$14:$C$154,C779)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SUMIFS(RAB!$F$14:$F$154,RAB!$C$14:$C$154,C780)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SUMIFS(RAB!$F$14:$F$154,RAB!$C$14:$C$154,C781)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SUMIFS(RAB!$F$14:$F$154,RAB!$C$14:$C$154,C782)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SUMIFS(RAB!$F$14:$F$154,RAB!$C$14:$C$154,C783)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SUMIFS(RAB!$F$14:$F$154,RAB!$C$14:$C$154,C784)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SUMIFS(RAB!$F$14:$F$154,RAB!$C$14:$C$154,C785)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SUMIFS(RAB!$F$14:$F$154,RAB!$C$14:$C$154,C786)</f>
        <v>1</v>
      </c>
      <c r="E786" s="26">
        <f t="shared" ca="1" si="34"/>
        <v>1</v>
      </c>
      <c r="F786" s="26">
        <f ca="1">IF(D786=0,0,SUM($E$713:E786))</f>
        <v>2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SUMIFS(RAB!$F$14:$F$154,RAB!$C$14:$C$154,C787)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SUMIFS(RAB!$F$14:$F$154,RAB!$C$14:$C$154,C788)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SUMIFS(RAB!$F$14:$F$154,RAB!$C$14:$C$154,C789)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SUMIFS(RAB!$F$14:$F$154,RAB!$C$14:$C$154,C790)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SUMIFS(RAB!$F$14:$F$154,RAB!$C$14:$C$154,C791)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SUMIFS(RAB!$F$14:$F$154,RAB!$C$14:$C$154,C792)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SUMIFS(RAB!$F$14:$F$154,RAB!$C$14:$C$154,C793)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SUMIFS(RAB!$F$14:$F$154,RAB!$C$14:$C$154,C794)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SUMIFS(RAB!$F$14:$F$154,RAB!$C$14:$C$154,C795)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SUMIFS(RAB!$F$14:$F$154,RAB!$C$14:$C$154,C796)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SUMIFS(RAB!$F$14:$F$154,RAB!$C$14:$C$154,C797)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SUMIFS(RAB!$F$14:$F$154,RAB!$C$14:$C$154,C798)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SUMIFS(RAB!$F$14:$F$154,RAB!$C$14:$C$154,C799)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SUMIFS(RAB!$F$14:$F$154,RAB!$C$14:$C$154,C800)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SUMIFS(RAB!$F$14:$F$154,RAB!$C$14:$C$154,C801)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SUMIFS(RAB!$F$14:$F$154,RAB!$C$14:$C$154,C802)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SUMIFS(RAB!$F$14:$F$154,RAB!$C$14:$C$154,C803)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SUMIFS(RAB!$F$14:$F$154,RAB!$C$14:$C$154,C804)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SUMIFS(RAB!$F$14:$F$154,RAB!$C$14:$C$154,C805)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SUMIFS(RAB!$F$14:$F$154,RAB!$C$14:$C$154,C806)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SUMIFS(RAB!$F$14:$F$154,RAB!$C$14:$C$154,C807)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SUMIFS(RAB!$F$14:$F$154,RAB!$C$14:$C$154,C808)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SUMIFS(RAB!$F$14:$F$154,RAB!$C$14:$C$154,C809)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SUMIFS(RAB!$F$14:$F$154,RAB!$C$14:$C$154,C810)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SUMIFS(RAB!$F$14:$F$154,RAB!$C$14:$C$154,C811)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SUMIFS(RAB!$F$14:$F$154,RAB!$C$14:$C$154,C812)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SUMIFS(RAB!$F$14:$F$154,RAB!$C$14:$C$154,C813)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SUMIFS(RAB!$F$14:$F$154,RAB!$C$14:$C$154,C814)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SUMIFS(RAB!$F$14:$F$154,RAB!$C$14:$C$154,C815)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SUMIFS(RAB!$F$14:$F$154,RAB!$C$14:$C$154,C816)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SUMIFS(RAB!$F$14:$F$154,RAB!$C$14:$C$154,C817)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SUMIFS(RAB!$F$14:$F$154,RAB!$C$14:$C$154,C818)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SUMIFS(RAB!$F$14:$F$154,RAB!$C$14:$C$154,C819)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SUMIFS(RAB!$F$14:$F$154,RAB!$C$14:$C$154,C820)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SUMIFS(RAB!$F$14:$F$154,RAB!$C$14:$C$154,C821)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SUMIFS(RAB!$F$14:$F$154,RAB!$C$14:$C$154,C822)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SUMIFS(RAB!$F$14:$F$154,RAB!$C$14:$C$154,C823)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SUMIFS(RAB!$F$14:$F$154,RAB!$C$14:$C$154,C824)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SUMIFS(RAB!$F$14:$F$154,RAB!$C$14:$C$154,C825)</f>
        <v>8</v>
      </c>
      <c r="E825" s="26">
        <f t="shared" ca="1" si="34"/>
        <v>1</v>
      </c>
      <c r="F825" s="26">
        <f ca="1">IF(D825=0,0,SUM($E$713:E825))</f>
        <v>6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SUMIFS(RAB!$F$14:$F$154,RAB!$C$14:$C$154,C826)</f>
        <v>6</v>
      </c>
      <c r="E826" s="26">
        <f t="shared" ca="1" si="34"/>
        <v>1</v>
      </c>
      <c r="F826" s="26">
        <f ca="1">IF(D826=0,0,SUM($E$713:E826))</f>
        <v>7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SUMIFS(RAB!$F$14:$F$154,RAB!$C$14:$C$154,C827)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SUMIFS(RAB!$F$14:$F$154,RAB!$C$14:$C$154,C828)</f>
        <v>369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SUMIFS(RAB!$F$14:$F$154,RAB!$C$14:$C$154,C829)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SUMIFS(RAB!$F$14:$F$154,RAB!$C$14:$C$154,C830)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SUMIFS(RAB!$F$14:$F$154,RAB!$C$14:$C$154,C831)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SUMIFS(RAB!$F$14:$F$154,RAB!$C$14:$C$154,C832)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SUMIFS(RAB!$F$14:$F$154,RAB!$C$14:$C$154,C833)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SUMIFS(RAB!$F$14:$F$154,RAB!$C$14:$C$154,C834)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SUMIFS(RAB!$F$14:$F$154,RAB!$C$14:$C$154,C835)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SUMIFS(RAB!$F$14:$F$154,RAB!$C$14:$C$154,C836)</f>
        <v>3</v>
      </c>
      <c r="E836" s="26">
        <f t="shared" ca="1" si="34"/>
        <v>1</v>
      </c>
      <c r="F836" s="26">
        <f ca="1">IF(D836=0,0,SUM($E$713:E836))</f>
        <v>9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SUMIFS(RAB!$F$14:$F$154,RAB!$C$14:$C$154,C837)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SUMIFS(RAB!$F$14:$F$154,RAB!$C$14:$C$154,C838)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SUMIFS(RAB!$F$14:$F$154,RAB!$C$14:$C$154,C839)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SUMIFS(RAB!$F$14:$F$154,RAB!$C$14:$C$154,C840)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SUMIFS(RAB!$F$14:$F$154,RAB!$C$14:$C$154,C841)</f>
        <v>44</v>
      </c>
      <c r="E841" s="26">
        <f t="shared" ca="1" si="34"/>
        <v>1</v>
      </c>
      <c r="F841" s="26">
        <f ca="1">IF(D841=0,0,SUM($E$713:E841))</f>
        <v>10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SUMIFS(RAB!$F$14:$F$154,RAB!$C$14:$C$154,C842)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SUMIFS(RAB!$F$14:$F$154,RAB!$C$14:$C$154,C843)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SUMIFS(RAB!$F$14:$F$154,RAB!$C$14:$C$154,C844)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SUMIFS(RAB!$F$14:$F$154,RAB!$C$14:$C$154,C845)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SUMIFS(RAB!$F$14:$F$154,RAB!$C$14:$C$154,C846)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SUMIFS(RAB!$F$14:$F$154,RAB!$C$14:$C$154,C847)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SUMIFS(RAB!$F$14:$F$154,RAB!$C$14:$C$154,C848)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SUMIFS(RAB!$F$14:$F$154,RAB!$C$14:$C$154,C849)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SUMIFS(RAB!$F$14:$F$154,RAB!$C$14:$C$154,C850)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SUMIFS(RAB!$F$14:$F$154,RAB!$C$14:$C$154,C851)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SUMIFS(RAB!$F$14:$F$154,RAB!$C$14:$C$154,C852)</f>
        <v>1</v>
      </c>
      <c r="E852" s="26">
        <f t="shared" ca="1" si="35"/>
        <v>1</v>
      </c>
      <c r="F852" s="26">
        <f ca="1">IF(D852=0,0,SUM($E$713:E852))</f>
        <v>11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SUMIFS(RAB!$F$14:$F$154,RAB!$C$14:$C$154,C853)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SUMIFS(RAB!$F$14:$F$154,RAB!$C$14:$C$154,C854)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SUMIFS(RAB!$F$14:$F$154,RAB!$C$14:$C$154,C855)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SUMIFS(RAB!$F$14:$F$154,RAB!$C$14:$C$154,C856)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SUMIFS(RAB!$F$14:$F$154,RAB!$C$14:$C$154,C857)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SUMIFS(RAB!$F$14:$F$154,RAB!$C$14:$C$154,C858)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SUMIFS(RAB!$F$14:$F$154,RAB!$C$14:$C$154,C859)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SUMIFS(RAB!$F$14:$F$154,RAB!$C$14:$C$154,C860)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SUMIFS(RAB!$F$14:$F$154,RAB!$C$14:$C$154,C861)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SUMIFS(RAB!$F$14:$F$154,RAB!$C$14:$C$154,C862)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SUMIFS(RAB!$F$14:$F$154,RAB!$C$14:$C$154,C863)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SUMIFS(RAB!$F$14:$F$154,RAB!$C$14:$C$154,C864)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SUMIFS(RAB!$F$14:$F$154,RAB!$C$14:$C$154,C865)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SUMIFS(RAB!$F$14:$F$154,RAB!$C$14:$C$154,C866)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SUMIFS(RAB!$F$14:$F$154,RAB!$C$14:$C$154,C867)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SUMIFS(RAB!$F$14:$F$154,RAB!$C$14:$C$154,C868)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SUMIFS(RAB!$F$14:$F$154,RAB!$C$14:$C$154,C869)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SUMIFS(RAB!$F$14:$F$154,RAB!$C$14:$C$154,C870)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SUMIFS(RAB!$F$14:$F$154,RAB!$C$14:$C$154,C871)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SUMIFS(RAB!$F$14:$F$154,RAB!$C$14:$C$154,C872)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SUMIFS(RAB!$F$14:$F$154,RAB!$C$14:$C$154,C873)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SUMIFS(RAB!$F$14:$F$154,RAB!$C$14:$C$154,C874)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SUMIFS(RAB!$F$14:$F$154,RAB!$C$14:$C$154,C875)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SUMIFS(RAB!$F$14:$F$154,RAB!$C$14:$C$154,C876)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SUMIFS(RAB!$F$14:$F$154,RAB!$C$14:$C$154,C877)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SUMIFS(RAB!$F$14:$F$154,RAB!$C$14:$C$154,C878)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SUMIFS(RAB!$F$14:$F$154,RAB!$C$14:$C$154,C879)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SUMIFS(RAB!$F$14:$F$154,RAB!$C$14:$C$154,C880)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SUMIFS(RAB!$F$14:$F$154,RAB!$C$14:$C$154,C881)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SUMIFS(RAB!$F$14:$F$154,RAB!$C$14:$C$154,C882)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SUMIFS(RAB!$F$14:$F$154,RAB!$C$14:$C$154,C883)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SUMIFS(RAB!$F$14:$F$154,RAB!$C$14:$C$154,C884)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SUMIFS(RAB!$F$14:$F$154,RAB!$C$14:$C$154,C885)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SUMIFS(RAB!$F$14:$F$154,RAB!$C$14:$C$154,C886)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SUMIFS(RAB!$F$14:$F$154,RAB!$C$14:$C$154,C887)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SUMIFS(RAB!$F$14:$F$154,RAB!$C$14:$C$154,C888)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SUMIFS(RAB!$F$14:$F$154,RAB!$C$14:$C$154,C889)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SUMIFS(RAB!$F$14:$F$154,RAB!$C$14:$C$154,C890)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SUMIFS(RAB!$F$14:$F$154,RAB!$C$14:$C$154,C891)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SUMIFS(RAB!$F$14:$F$154,RAB!$C$14:$C$154,C892)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SUMIFS(RAB!$F$14:$F$154,RAB!$C$14:$C$154,C893)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SUMIFS(RAB!$F$14:$F$154,RAB!$C$14:$C$154,C894)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SUMIFS(RAB!$F$14:$F$154,RAB!$C$14:$C$154,C895)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SUMIFS(RAB!$F$14:$F$154,RAB!$C$14:$C$154,C896)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SUMIFS(RAB!$F$14:$F$154,RAB!$C$14:$C$154,C897)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SUMIFS(RAB!$F$14:$F$154,RAB!$C$14:$C$154,C898)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SUMIFS(RAB!$F$14:$F$154,RAB!$C$14:$C$154,C899)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SUMIFS(RAB!$F$14:$F$154,RAB!$C$14:$C$154,C900)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SUMIFS(RAB!$F$14:$F$154,RAB!$C$14:$C$154,C901)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SUMIFS(RAB!$F$14:$F$154,RAB!$C$14:$C$154,C902)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SUMIFS(RAB!$F$14:$F$154,RAB!$C$14:$C$154,C903)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SUMIFS(RAB!$F$14:$F$154,RAB!$C$14:$C$154,C904)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SUMIFS(RAB!$F$14:$F$154,RAB!$C$14:$C$154,C905)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SUMIFS(RAB!$F$14:$F$154,RAB!$C$14:$C$154,C906)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SUMIFS(RAB!$F$14:$F$154,RAB!$C$14:$C$154,C907)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SUMIFS(RAB!$F$14:$F$154,RAB!$C$14:$C$154,C908)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SUMIFS(RAB!$F$14:$F$154,RAB!$C$14:$C$154,C909)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SUMIFS(RAB!$F$14:$F$154,RAB!$C$14:$C$154,C910)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SUMIFS(RAB!$F$14:$F$154,RAB!$C$14:$C$154,C911)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SUMIFS(RAB!$F$14:$F$154,RAB!$C$14:$C$154,C912)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SUMIFS(RAB!$F$14:$F$154,RAB!$C$14:$C$154,C913)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SUMIFS(RAB!$F$14:$F$154,RAB!$C$14:$C$154,C914)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SUMIFS(RAB!$F$14:$F$154,RAB!$C$14:$C$154,C915)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SUMIFS(RAB!$F$14:$F$154,RAB!$C$14:$C$154,C916)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SUMIFS(RAB!$F$14:$F$154,RAB!$C$14:$C$154,C917)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SUMIFS(RAB!$F$14:$F$154,RAB!$C$14:$C$154,C918)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SUMIFS(RAB!$F$14:$F$154,RAB!$C$14:$C$154,C919)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SUMIFS(RAB!$F$14:$F$154,RAB!$C$14:$C$154,C920)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SUMIFS(RAB!$F$14:$F$154,RAB!$C$14:$C$154,C921)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SUMIFS(RAB!$F$14:$F$154,RAB!$C$14:$C$154,C922)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SUMIFS(RAB!$F$14:$F$154,RAB!$C$14:$C$154,C923)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SUMIFS(RAB!$F$14:$F$154,RAB!$C$14:$C$154,C924)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SUMIFS(RAB!$F$14:$F$154,RAB!$C$14:$C$154,C925)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SUMIFS(RAB!$F$14:$F$154,RAB!$C$14:$C$154,C926)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SUMIFS(RAB!$F$14:$F$154,RAB!$C$14:$C$154,C927)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SUMIFS(RAB!$F$14:$F$154,RAB!$C$14:$C$154,C928)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SUMIFS(RAB!$F$14:$F$154,RAB!$C$14:$C$154,C929)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SUMIFS(RAB!$F$14:$F$154,RAB!$C$14:$C$154,C930)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SUMIFS(RAB!$F$14:$F$154,RAB!$C$14:$C$154,C931)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SUMIFS(RAB!$F$14:$F$154,RAB!$C$14:$C$154,C932)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SUMIFS(RAB!$F$14:$F$154,RAB!$C$14:$C$154,C933)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SUMIFS(RAB!$F$14:$F$154,RAB!$C$14:$C$154,C934)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SUMIFS(RAB!$F$14:$F$154,RAB!$C$14:$C$154,C935)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SUMIFS(RAB!$F$14:$F$154,RAB!$C$14:$C$154,C936)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SUMIFS(RAB!$F$14:$F$154,RAB!$C$14:$C$154,C937)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SUMIFS(RAB!$F$14:$F$154,RAB!$C$14:$C$154,C938)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SUMIFS(RAB!$F$14:$F$154,RAB!$C$14:$C$154,C939)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SUMIFS(RAB!$F$14:$F$154,RAB!$C$14:$C$154,C940)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SUMIFS(RAB!$F$14:$F$154,RAB!$C$14:$C$154,C941)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SUMIFS(RAB!$F$14:$F$154,RAB!$C$14:$C$154,C942)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SUMIFS(RAB!$F$14:$F$154,RAB!$C$14:$C$154,C943)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SUMIFS(RAB!$F$14:$F$154,RAB!$C$14:$C$154,C944)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SUMIFS(RAB!$F$14:$F$154,RAB!$C$14:$C$154,C945)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SUMIFS(RAB!$F$14:$F$154,RAB!$C$14:$C$154,C946)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SUMIFS(RAB!$F$14:$F$154,RAB!$C$14:$C$154,C947)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SUMIFS(RAB!$F$14:$F$154,RAB!$C$14:$C$154,C948)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SUMIFS(RAB!$F$14:$F$154,RAB!$C$14:$C$154,C949)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SUMIFS(RAB!$F$14:$F$154,RAB!$C$14:$C$154,C950)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SUMIFS(RAB!$F$14:$F$154,RAB!$C$14:$C$154,C951)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SUMIFS(RAB!$F$14:$F$154,RAB!$C$14:$C$154,C952)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SUMIFS(RAB!$F$14:$F$154,RAB!$C$14:$C$154,C953)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SUMIFS(RAB!$F$14:$F$154,RAB!$C$14:$C$154,C954)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SUMIFS(RAB!$F$14:$F$154,RAB!$C$14:$C$154,C955)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SUMIFS(RAB!$F$14:$F$154,RAB!$C$14:$C$154,C956)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SUMIFS(RAB!$F$14:$F$154,RAB!$C$14:$C$154,C957)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SUMIFS(RAB!$F$14:$F$154,RAB!$C$14:$C$154,C958)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SUMIFS(RAB!$F$14:$F$154,RAB!$C$14:$C$154,C959)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SUMIFS(RAB!$F$14:$F$154,RAB!$C$14:$C$154,C960)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SUMIFS(RAB!$F$14:$F$154,RAB!$C$14:$C$154,C961)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SUMIFS(RAB!$F$14:$F$154,RAB!$C$14:$C$154,C962)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SUMIFS(RAB!$F$14:$F$154,RAB!$C$14:$C$154,C963)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SUMIFS(RAB!$F$14:$F$154,RAB!$C$14:$C$154,C964)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SUMIFS(RAB!$F$14:$F$154,RAB!$C$14:$C$154,C965)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SUMIFS(RAB!$F$14:$F$154,RAB!$C$14:$C$154,C966)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SUMIFS(RAB!$F$14:$F$154,RAB!$C$14:$C$154,C967)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SUMIFS(RAB!$F$14:$F$154,RAB!$C$14:$C$154,C968)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SUMIFS(RAB!$F$14:$F$154,RAB!$C$14:$C$154,C969)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SUMIFS(RAB!$F$14:$F$154,RAB!$C$14:$C$154,C970)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SUMIFS(RAB!$F$14:$F$154,RAB!$C$14:$C$154,C971)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SUMIFS(RAB!$F$14:$F$154,RAB!$C$14:$C$154,C972)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SUMIFS(RAB!$F$14:$F$154,RAB!$C$14:$C$154,C973)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SUMIFS(RAB!$F$14:$F$154,RAB!$C$14:$C$154,C974)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SUMIFS(RAB!$F$14:$F$154,RAB!$C$14:$C$154,C975)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SUMIFS(RAB!$F$14:$F$154,RAB!$C$14:$C$154,C976)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SUMIFS(RAB!$F$14:$F$154,RAB!$C$14:$C$154,C977)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SUMIFS(RAB!$F$14:$F$154,RAB!$C$14:$C$154,C978)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SUMIFS(RAB!$F$14:$F$154,RAB!$C$14:$C$154,C979)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SUMIFS(RAB!$F$14:$F$154,RAB!$C$14:$C$154,C980)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SUMIFS(RAB!$F$14:$F$154,RAB!$C$14:$C$154,C981)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SUMIFS(RAB!$F$14:$F$154,RAB!$C$14:$C$154,C982)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SUMIFS(RAB!$F$14:$F$154,RAB!$C$14:$C$154,C983)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SUMIFS(RAB!$F$14:$F$154,RAB!$C$14:$C$154,C984)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SUMIFS(RAB!$F$14:$F$154,RAB!$C$14:$C$154,C985)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SUMIFS(RAB!$F$14:$F$154,RAB!$C$14:$C$154,C986)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SUMIFS(RAB!$F$14:$F$154,RAB!$C$14:$C$154,C987)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SUMIFS(RAB!$F$14:$F$154,RAB!$C$14:$C$154,C988)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SUMIFS(RAB!$F$14:$F$154,RAB!$C$14:$C$154,C989)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SUMIFS(RAB!$F$14:$F$154,RAB!$C$14:$C$154,C990)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SUMIFS(RAB!$F$14:$F$154,RAB!$C$14:$C$154,C991)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SUMIFS(RAB!$F$14:$F$154,RAB!$C$14:$C$154,C992)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SUMIFS(RAB!$F$14:$F$154,RAB!$C$14:$C$154,C993)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SUMIFS(RAB!$F$14:$F$154,RAB!$C$14:$C$154,C994)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SUMIFS(RAB!$F$14:$F$154,RAB!$C$14:$C$154,C995)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SUMIFS(RAB!$F$14:$F$154,RAB!$C$14:$C$154,C996)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SUMIFS(RAB!$F$14:$F$154,RAB!$C$14:$C$154,C997)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SUMIFS(RAB!$F$14:$F$154,RAB!$C$14:$C$154,C998)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SUMIFS(RAB!$F$14:$F$154,RAB!$C$14:$C$154,C999)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SUMIFS(RAB!$F$14:$F$154,RAB!$C$14:$C$154,C1000)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SUMIFS(RAB!$F$14:$F$154,RAB!$C$14:$C$154,C1001)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SUMIFS(RAB!$F$14:$F$154,RAB!$C$14:$C$154,C1002)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SUMIFS(RAB!$F$14:$F$154,RAB!$C$14:$C$154,C1003)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SUMIFS(RAB!$F$14:$F$154,RAB!$C$14:$C$154,C1004)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SUMIFS(RAB!$F$14:$F$154,RAB!$C$14:$C$154,C1005)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SUMIFS(RAB!$F$14:$F$154,RAB!$C$14:$C$154,C1006)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SUMIFS(RAB!$F$14:$F$154,RAB!$C$14:$C$154,C1007)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SUMIFS(RAB!$F$14:$F$154,RAB!$C$14:$C$154,C1008)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SUMIFS(RAB!$F$14:$F$154,RAB!$C$14:$C$154,C1009)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SUMIFS(RAB!$F$14:$F$154,RAB!$C$14:$C$154,C1010)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SUMIFS(RAB!$F$14:$F$154,RAB!$C$14:$C$154,C1011)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SUMIFS(RAB!$F$14:$F$154,RAB!$C$14:$C$154,C1012)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SUMIFS(RAB!$F$14:$F$154,RAB!$C$14:$C$154,C1013)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SUMIFS(RAB!$F$14:$F$154,RAB!$C$14:$C$154,C1014)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SUMIFS(RAB!$F$14:$F$154,RAB!$C$14:$C$154,C1015)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SUMIFS(RAB!$F$14:$F$154,RAB!$C$14:$C$154,C1016)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SUMIFS(RAB!$F$14:$F$154,RAB!$C$14:$C$154,C1017)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SUMIFS(RAB!$F$14:$F$154,RAB!$C$14:$C$154,C1018)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SUMIFS(RAB!$F$14:$F$154,RAB!$C$14:$C$154,C1019)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SUMIFS(RAB!$F$14:$F$154,RAB!$C$14:$C$154,C1020)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SUMIFS(RAB!$F$14:$F$154,RAB!$C$14:$C$154,C1021)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SUMIFS(RAB!$F$14:$F$154,RAB!$C$14:$C$154,C1022)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SUMIFS(RAB!$F$14:$F$154,RAB!$C$14:$C$154,C1023)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SUMIFS(RAB!$F$14:$F$154,RAB!$C$14:$C$154,C1024)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SUMIFS(RAB!$F$14:$F$154,RAB!$C$14:$C$154,C1025)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SUMIFS(RAB!$F$14:$F$154,RAB!$C$14:$C$154,C1026)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SUMIFS(RAB!$F$14:$F$154,RAB!$C$14:$C$154,C1027)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SUMIFS(RAB!$F$14:$F$154,RAB!$C$14:$C$154,C1028)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SUMIFS(RAB!$F$14:$F$154,RAB!$C$14:$C$154,C1029)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SUMIFS(RAB!$F$14:$F$154,RAB!$C$14:$C$154,C1030)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SUMIFS(RAB!$F$14:$F$154,RAB!$C$14:$C$154,C1031)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SUMIFS(RAB!$F$14:$F$154,RAB!$C$14:$C$154,C1032)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SUMIFS(RAB!$F$14:$F$154,RAB!$C$14:$C$154,C1033)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SUMIFS(RAB!$F$14:$F$154,RAB!$C$14:$C$154,C1034)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SUMIFS(RAB!$F$14:$F$154,RAB!$C$14:$C$154,C1035)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SUMIFS(RAB!$F$14:$F$154,RAB!$C$14:$C$154,C1036)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SUMIFS(RAB!$F$14:$F$154,RAB!$C$14:$C$154,C1037)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SUMIFS(RAB!$F$14:$F$154,RAB!$C$14:$C$154,C1038)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SUMIFS(RAB!$F$14:$F$154,RAB!$C$14:$C$154,C1039)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SUMIFS(RAB!$F$14:$F$154,RAB!$C$14:$C$154,C1040)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SUMIFS(RAB!$F$14:$F$154,RAB!$C$14:$C$154,C1041)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SUMIFS(RAB!$F$14:$F$154,RAB!$C$14:$C$154,C1042)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SUMIFS(RAB!$F$14:$F$154,RAB!$C$14:$C$154,C1043)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SUMIFS(RAB!$F$14:$F$154,RAB!$C$14:$C$154,C1044)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SUMIFS(RAB!$F$14:$F$154,RAB!$C$14:$C$154,C1045)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SUMIFS(RAB!$F$14:$F$154,RAB!$C$14:$C$154,C1046)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SUMIFS(RAB!$F$14:$F$154,RAB!$C$14:$C$154,C1047)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SUMIFS(RAB!$F$14:$F$154,RAB!$C$14:$C$154,C1048)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SUMIFS(RAB!$F$14:$F$154,RAB!$C$14:$C$154,C1049)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SUMIFS(RAB!$F$14:$F$154,RAB!$C$14:$C$154,C1050)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SUMIFS(RAB!$F$14:$F$154,RAB!$C$14:$C$154,C1051)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SUMIFS(RAB!$F$14:$F$154,RAB!$C$14:$C$154,C1052)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SUMIFS(RAB!$F$14:$F$154,RAB!$C$14:$C$154,C1053)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SUMIFS(RAB!$F$14:$F$154,RAB!$C$14:$C$154,C1054)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SUMIFS(RAB!$F$14:$F$154,RAB!$C$14:$C$154,C1055)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SUMIFS(RAB!$F$14:$F$154,RAB!$C$14:$C$154,C1056)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SUMIFS(RAB!$F$14:$F$154,RAB!$C$14:$C$154,C1057)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SUMIFS(RAB!$F$14:$F$154,RAB!$C$14:$C$154,C1058)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SUMIFS(RAB!$F$14:$F$154,RAB!$C$14:$C$154,C1059)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SUMIFS(RAB!$F$14:$F$154,RAB!$C$14:$C$154,C1060)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SUMIFS(RAB!$F$14:$F$154,RAB!$C$14:$C$154,C1061)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SUMIFS(RAB!$F$14:$F$154,RAB!$C$14:$C$154,C1062)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SUMIFS(RAB!$F$14:$F$154,RAB!$C$14:$C$154,C1063)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SUMIFS(RAB!$F$14:$F$154,RAB!$C$14:$C$154,C1064)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SUMIFS(RAB!$F$14:$F$154,RAB!$C$14:$C$154,C1065)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SUMIFS(RAB!$F$14:$F$154,RAB!$C$14:$C$154,C1066)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SUMIFS(RAB!$F$14:$F$154,RAB!$C$14:$C$154,C1067)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SUMIFS(RAB!$F$14:$F$154,RAB!$C$14:$C$154,C1068)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SUMIFS(RAB!$F$14:$F$154,RAB!$C$14:$C$154,C1069)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SUMIFS(RAB!$F$14:$F$154,RAB!$C$14:$C$154,C1070)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SUMIFS(RAB!$F$14:$F$154,RAB!$C$14:$C$154,C1071)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SUMIFS(RAB!$F$14:$F$154,RAB!$C$14:$C$154,C1072)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SUMIFS(RAB!$F$14:$F$154,RAB!$C$14:$C$154,C1073)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SUMIFS(RAB!$F$14:$F$154,RAB!$C$14:$C$154,C1074)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SUMIFS(RAB!$F$14:$F$154,RAB!$C$14:$C$154,C1075)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SUMIFS(RAB!$F$14:$F$154,RAB!$C$14:$C$154,C1076)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SUMIFS(RAB!$F$14:$F$154,RAB!$C$14:$C$154,C1077)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SUMIFS(RAB!$F$14:$F$154,RAB!$C$14:$C$154,C1078)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SUMIFS(RAB!$F$14:$F$154,RAB!$C$14:$C$154,C1079)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SUMIFS(RAB!$F$14:$F$154,RAB!$C$14:$C$154,C1080)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SUMIFS(RAB!$F$14:$F$154,RAB!$C$14:$C$154,C1081)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SUMIFS(RAB!$F$14:$F$154,RAB!$C$14:$C$154,C1082)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SUMIFS(RAB!$F$14:$F$154,RAB!$C$14:$C$154,C1083)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SUMIFS(RAB!$F$14:$F$154,RAB!$C$14:$C$154,C1084)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SUMIFS(RAB!$F$14:$F$154,RAB!$C$14:$C$154,C1085)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SUMIFS(RAB!$F$14:$F$154,RAB!$C$14:$C$154,C1086)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SUMIFS(RAB!$F$14:$F$154,RAB!$C$14:$C$154,C1087)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SUMIFS(RAB!$F$14:$F$154,RAB!$C$14:$C$154,C1088)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SUMIFS(RAB!$F$14:$F$154,RAB!$C$14:$C$154,C1089)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SUMIFS(RAB!$F$14:$F$154,RAB!$C$14:$C$154,C1090)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SUMIFS(RAB!$F$14:$F$154,RAB!$C$14:$C$154,C1091)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SUMIFS(RAB!$F$14:$F$154,RAB!$C$14:$C$154,C1092)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SUMIFS(RAB!$F$14:$F$154,RAB!$C$14:$C$154,C1093)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SUMIFS(RAB!$F$14:$F$154,RAB!$C$14:$C$154,C1094)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SUMIFS(RAB!$F$14:$F$154,RAB!$C$14:$C$154,C1095)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SUMIFS(RAB!$F$14:$F$154,RAB!$C$14:$C$154,C1096)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SUMIFS(RAB!$F$14:$F$154,RAB!$C$14:$C$154,C1097)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SUMIFS(RAB!$F$14:$F$154,RAB!$C$14:$C$154,C1098)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SUMIFS(RAB!$F$14:$F$154,RAB!$C$14:$C$154,C1099)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SUMIFS(RAB!$F$14:$F$154,RAB!$C$14:$C$154,C1100)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SUMIFS(RAB!$F$14:$F$154,RAB!$C$14:$C$154,C1101)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SUMIFS(RAB!$F$14:$F$154,RAB!$C$14:$C$154,C1102)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SUMIFS(RAB!$F$14:$F$154,RAB!$C$14:$C$154,C1103)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SUMIFS(RAB!$F$14:$F$154,RAB!$C$14:$C$154,C1104)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SUMIFS(RAB!$F$14:$F$154,RAB!$C$14:$C$154,C1105)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SUMIFS(RAB!$F$14:$F$154,RAB!$C$14:$C$154,C1106)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SUMIFS(RAB!$F$14:$F$154,RAB!$C$14:$C$154,C1107)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SUMIFS(RAB!$F$14:$F$154,RAB!$C$14:$C$154,C1108)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SUMIFS(RAB!$F$14:$F$154,RAB!$C$14:$C$154,C1109)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SUMIFS(RAB!$F$14:$F$154,RAB!$C$14:$C$154,C1110)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SUMIFS(RAB!$F$14:$F$154,RAB!$C$14:$C$154,C1111)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SUMIFS(RAB!$F$14:$F$154,RAB!$C$14:$C$154,C1112)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SUMIFS(RAB!$F$14:$F$154,RAB!$C$14:$C$154,C1113)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SUMIFS(RAB!$F$14:$F$154,RAB!$C$14:$C$154,C1114)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SUMIFS(RAB!$F$14:$F$154,RAB!$C$14:$C$154,C1115)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SUMIFS(RAB!$F$14:$F$154,RAB!$C$14:$C$154,C1116)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SUMIFS(RAB!$F$14:$F$154,RAB!$C$14:$C$154,C1117)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SUMIFS(RAB!$F$14:$F$154,RAB!$C$14:$C$154,C1118)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SUMIFS(RAB!$F$14:$F$154,RAB!$C$14:$C$154,C1119)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SUMIFS(RAB!$F$14:$F$154,RAB!$C$14:$C$154,C1120)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SUMIFS(RAB!$F$14:$F$154,RAB!$C$14:$C$154,C1121)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SUMIFS(RAB!$F$14:$F$154,RAB!$C$14:$C$154,C1122)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SUMIFS(RAB!$F$14:$F$154,RAB!$C$14:$C$154,C1123)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SUMIFS(RAB!$F$14:$F$154,RAB!$C$14:$C$154,C1124)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SUMIFS(RAB!$F$14:$F$154,RAB!$C$14:$C$154,C1125)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SUMIFS(RAB!$F$14:$F$154,RAB!$C$14:$C$154,C1126)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SUMIFS(RAB!$F$14:$F$154,RAB!$C$14:$C$154,C1127)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SUMIFS(RAB!$F$14:$F$154,RAB!$C$14:$C$154,C1128)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SUMIFS(RAB!$F$14:$F$154,RAB!$C$14:$C$154,C1129)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SUMIFS(RAB!$F$14:$F$154,RAB!$C$14:$C$154,C1130)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SUMIFS(RAB!$F$14:$F$154,RAB!$C$14:$C$154,C1131)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SUMIFS(RAB!$F$14:$F$154,RAB!$C$14:$C$154,C1132)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SUMIFS(RAB!$F$14:$F$154,RAB!$C$14:$C$154,C1133)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SUMIFS(RAB!$F$14:$F$154,RAB!$C$14:$C$154,C1134)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SUMIFS(RAB!$F$14:$F$154,RAB!$C$14:$C$154,C1135)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SUMIFS(RAB!$F$14:$F$154,RAB!$C$14:$C$154,C1136)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SUMIFS(RAB!$F$14:$F$154,RAB!$C$14:$C$154,C1137)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SUMIFS(RAB!$F$14:$F$154,RAB!$C$14:$C$154,C1138)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SUMIFS(RAB!$F$14:$F$154,RAB!$C$14:$C$154,C1139)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SUMIFS(RAB!$F$14:$F$154,RAB!$C$14:$C$154,C1140)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SUMIFS(RAB!$F$14:$F$154,RAB!$C$14:$C$154,C1141)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SUMIFS(RAB!$F$14:$F$154,RAB!$C$14:$C$154,C1142)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SUMIFS(RAB!$F$14:$F$154,RAB!$C$14:$C$154,C1143)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SUMIFS(RAB!$F$14:$F$154,RAB!$C$14:$C$154,C1144)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SUMIFS(RAB!$F$14:$F$154,RAB!$C$14:$C$154,C1145)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SUMIFS(RAB!$F$14:$F$154,RAB!$C$14:$C$154,C1146)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SUMIFS(RAB!$F$14:$F$154,RAB!$C$14:$C$154,C1147)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SUMIFS(RAB!$F$14:$F$154,RAB!$C$14:$C$154,C1148)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SUMIFS(RAB!$F$14:$F$154,RAB!$C$14:$C$154,C1149)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SUMIFS(RAB!$F$14:$F$154,RAB!$C$14:$C$154,C1150)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SUMIFS(RAB!$F$14:$F$154,RAB!$C$14:$C$154,C1151)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SUMIFS(RAB!$F$14:$F$154,RAB!$C$14:$C$154,C1152)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SUMIFS(RAB!$F$14:$F$154,RAB!$C$14:$C$154,C1153)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SUMIFS(RAB!$F$14:$F$154,RAB!$C$14:$C$154,C1154)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SUMIFS(RAB!$F$14:$F$154,RAB!$C$14:$C$154,C1155)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SUMIFS(RAB!$F$14:$F$154,RAB!$C$14:$C$154,C1156)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SUMIFS(RAB!$F$14:$F$154,RAB!$C$14:$C$154,C1157)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SUMIFS(RAB!$F$14:$F$154,RAB!$C$14:$C$154,C1158)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SUMIFS(RAB!$F$14:$F$154,RAB!$C$14:$C$154,C1159)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SUMIFS(RAB!$F$14:$F$154,RAB!$C$14:$C$154,C1160)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SUMIFS(RAB!$F$14:$F$154,RAB!$C$14:$C$154,C1161)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SUMIFS(RAB!$F$14:$F$154,RAB!$C$14:$C$154,C1162)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SUMIFS(RAB!$F$14:$F$154,RAB!$C$14:$C$154,C1163)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SUMIFS(RAB!$F$14:$F$154,RAB!$C$14:$C$154,C1164)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SUMIFS(RAB!$F$14:$F$154,RAB!$C$14:$C$154,C1165)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SUMIFS(RAB!$F$14:$F$154,RAB!$C$14:$C$154,C1166)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SUMIFS(RAB!$F$14:$F$154,RAB!$C$14:$C$154,C1167)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SUMIFS(RAB!$F$14:$F$154,RAB!$C$14:$C$154,C1168)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SUMIFS(RAB!$F$14:$F$154,RAB!$C$14:$C$154,C1169)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SUMIFS(RAB!$F$14:$F$154,RAB!$C$14:$C$154,C1170)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SUMIFS(RAB!$F$14:$F$154,RAB!$C$14:$C$154,C1171)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SUMIFS(RAB!$F$14:$F$154,RAB!$C$14:$C$154,C1172)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SUMIFS(RAB!$F$14:$F$154,RAB!$C$14:$C$154,C1173)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SUMIFS(RAB!$F$14:$F$154,RAB!$C$14:$C$154,C1174)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SUMIFS(RAB!$F$14:$F$154,RAB!$C$14:$C$154,C1175)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SUMIFS(RAB!$F$14:$F$154,RAB!$C$14:$C$154,C1176)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SUMIFS(RAB!$F$14:$F$154,RAB!$C$14:$C$154,C1177)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SUMIFS(RAB!$F$14:$F$154,RAB!$C$14:$C$154,C1178)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SUMIFS(RAB!$F$14:$F$154,RAB!$C$14:$C$154,C1179)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SUMIFS(RAB!$F$14:$F$154,RAB!$C$14:$C$154,C1180)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SUMIFS(RAB!$F$14:$F$154,RAB!$C$14:$C$154,C1181)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SUMIFS(RAB!$F$14:$F$154,RAB!$C$14:$C$154,C1182)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SUMIFS(RAB!$F$14:$F$154,RAB!$C$14:$C$154,C1183)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SUMIFS(RAB!$F$14:$F$154,RAB!$C$14:$C$154,C1184)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SUMIFS(RAB!$F$14:$F$154,RAB!$C$14:$C$154,C1185)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SUMIFS(RAB!$F$14:$F$154,RAB!$C$14:$C$154,C1186)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SUMIFS(RAB!$F$14:$F$154,RAB!$C$14:$C$154,C1187)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SUMIFS(RAB!$F$14:$F$154,RAB!$C$14:$C$154,C1188)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SUMIFS(RAB!$F$14:$F$154,RAB!$C$14:$C$154,C1189)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SUMIFS(RAB!$F$14:$F$154,RAB!$C$14:$C$154,C1190)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SUMIFS(RAB!$F$14:$F$154,RAB!$C$14:$C$154,C1191)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SUMIFS(RAB!$F$14:$F$154,RAB!$C$14:$C$154,C1192)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SUMIFS(RAB!$F$14:$F$154,RAB!$C$14:$C$154,C1193)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SUMIFS(RAB!$F$14:$F$154,RAB!$C$14:$C$154,C1194)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SUMIFS(RAB!$F$14:$F$154,RAB!$C$14:$C$154,C1195)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SUMIFS(RAB!$F$14:$F$154,RAB!$C$14:$C$154,C1196)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SUMIFS(RAB!$F$14:$F$154,RAB!$C$14:$C$154,C1197)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SUMIFS(RAB!$F$14:$F$154,RAB!$C$14:$C$154,C1198)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SUMIFS(RAB!$F$14:$F$154,RAB!$C$14:$C$154,C1199)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SUMIFS(RAB!$F$14:$F$154,RAB!$C$14:$C$154,C1200)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SUMIFS(RAB!$F$14:$F$154,RAB!$C$14:$C$154,C1201)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SUMIFS(RAB!$F$14:$F$154,RAB!$C$14:$C$154,C1202)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SUMIFS(RAB!$F$14:$F$154,RAB!$C$14:$C$154,C1203)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SUMIFS(RAB!$F$14:$F$154,RAB!$C$14:$C$154,C1204)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SUMIFS(RAB!$F$14:$F$154,RAB!$C$14:$C$154,C1205)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SUMIFS(RAB!$F$14:$F$154,RAB!$C$14:$C$154,C1206)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SUMIFS(RAB!$F$14:$F$154,RAB!$C$14:$C$154,C1207)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SUMIFS(RAB!$F$14:$F$154,RAB!$C$14:$C$154,C1208)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SUMIFS(RAB!$F$14:$F$154,RAB!$C$14:$C$154,C1209)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SUMIFS(RAB!$F$14:$F$154,RAB!$C$14:$C$154,C1210)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SUMIFS(RAB!$F$14:$F$154,RAB!$C$14:$C$154,C1211)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SUMIFS(RAB!$F$14:$F$154,RAB!$C$14:$C$154,C1212)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SUMIFS(RAB!$F$14:$F$154,RAB!$C$14:$C$154,C1213)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SUMIFS(RAB!$F$14:$F$154,RAB!$C$14:$C$154,C1214)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SUMIFS(RAB!$F$14:$F$154,RAB!$C$14:$C$154,C1215)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SUMIFS(RAB!$F$14:$F$154,RAB!$C$14:$C$154,C1216)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SUMIFS(RAB!$F$14:$F$154,RAB!$C$14:$C$154,C1217)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SUMIFS(RAB!$F$14:$F$154,RAB!$C$14:$C$154,C1218)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SUMIFS(RAB!$F$14:$F$154,RAB!$C$14:$C$154,C1219)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SUMIFS(RAB!$F$14:$F$154,RAB!$C$14:$C$154,C1220)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SUMIFS(RAB!$F$14:$F$154,RAB!$C$14:$C$154,C1221)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SUMIFS(RAB!$F$14:$F$154,RAB!$C$14:$C$154,C1222)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SUMIFS(RAB!$F$14:$F$154,RAB!$C$14:$C$154,C1223)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SUMIFS(RAB!$F$14:$F$154,RAB!$C$14:$C$154,C1224)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SUMIFS(RAB!$F$14:$F$154,RAB!$C$14:$C$154,C1225)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SUMIFS(RAB!$F$14:$F$154,RAB!$C$14:$C$154,C1226)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SUMIFS(RAB!$F$14:$F$154,RAB!$C$14:$C$154,C1227)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SUMIFS(RAB!$F$14:$F$154,RAB!$C$14:$C$154,C1228)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SUMIFS(RAB!$F$14:$F$154,RAB!$C$14:$C$154,C1229)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SUMIFS(RAB!$F$14:$F$154,RAB!$C$14:$C$154,C1230)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SUMIFS(RAB!$F$14:$F$154,RAB!$C$14:$C$154,C1231)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SUMIFS(RAB!$F$14:$F$154,RAB!$C$14:$C$154,C1232)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SUMIFS(RAB!$F$14:$F$154,RAB!$C$14:$C$154,C1233)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SUMIFS(RAB!$F$14:$F$154,RAB!$C$14:$C$154,C1234)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SUMIFS(RAB!$F$14:$F$154,RAB!$C$14:$C$154,C1235)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SUMIFS(RAB!$F$14:$F$154,RAB!$C$14:$C$154,C1236)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SUMIFS(RAB!$F$14:$F$154,RAB!$C$14:$C$154,C1237)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SUMIFS(RAB!$F$14:$F$154,RAB!$C$14:$C$154,C1238)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SUMIFS(RAB!$F$14:$F$154,RAB!$C$14:$C$154,C1239)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SUMIFS(RAB!$F$14:$F$154,RAB!$C$14:$C$154,C1240)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SUMIFS(RAB!$F$14:$F$154,RAB!$C$14:$C$154,C1241)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SUMIFS(RAB!$F$14:$F$154,RAB!$C$14:$C$154,C1242)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SUMIFS(RAB!$F$14:$F$154,RAB!$C$14:$C$154,C1243)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SUMIFS(RAB!$F$14:$F$154,RAB!$C$14:$C$154,C1244)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SUMIFS(RAB!$F$14:$F$154,RAB!$C$14:$C$154,C1245)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SUMIFS(RAB!$F$14:$F$154,RAB!$C$14:$C$154,C1246)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SUMIFS(RAB!$F$14:$F$154,RAB!$C$14:$C$154,C1247)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SUMIFS(RAB!$F$14:$F$154,RAB!$C$14:$C$154,C1248)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SUMIFS(RAB!$F$14:$F$154,RAB!$C$14:$C$154,C1249)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SUMIFS(RAB!$F$14:$F$154,RAB!$C$14:$C$154,C1250)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SUMIFS(RAB!$F$14:$F$154,RAB!$C$14:$C$154,C1251)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SUMIFS(RAB!$F$14:$F$154,RAB!$C$14:$C$154,C1252)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SUMIFS(RAB!$F$14:$F$154,RAB!$C$14:$C$154,C1253)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SUMIFS(RAB!$F$14:$F$154,RAB!$C$14:$C$154,C1254)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SUMIFS(RAB!$F$14:$F$154,RAB!$C$14:$C$154,C1255)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SUMIFS(RAB!$F$14:$F$154,RAB!$C$14:$C$154,C1256)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SUMIFS(RAB!$F$14:$F$154,RAB!$C$14:$C$154,C1257)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SUMIFS(RAB!$F$14:$F$154,RAB!$C$14:$C$154,C1258)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SUMIFS(RAB!$F$14:$F$154,RAB!$C$14:$C$154,C1259)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SUMIFS(RAB!$F$14:$F$154,RAB!$C$14:$C$154,C1260)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SUMIFS(RAB!$F$14:$F$154,RAB!$C$14:$C$154,C1261)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SUMIFS(RAB!$F$14:$F$154,RAB!$C$14:$C$154,C1262)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SUMIFS(RAB!$F$14:$F$154,RAB!$C$14:$C$154,C1263)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SUMIFS(RAB!$F$14:$F$154,RAB!$C$14:$C$154,C1264)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SUMIFS(RAB!$F$14:$F$154,RAB!$C$14:$C$154,C1265)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SUMIFS(RAB!$F$14:$F$154,RAB!$C$14:$C$154,C1266)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SUMIFS(RAB!$F$14:$F$154,RAB!$C$14:$C$154,C1267)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SUMIFS(RAB!$F$14:$F$154,RAB!$C$14:$C$154,C1268)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SUMIFS(RAB!$F$14:$F$154,RAB!$C$14:$C$154,C1269)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SUMIFS(RAB!$F$14:$F$154,RAB!$C$14:$C$154,C1270)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SUMIFS(RAB!$F$14:$F$154,RAB!$C$14:$C$154,C1271)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SUMIFS(RAB!$F$14:$F$154,RAB!$C$14:$C$154,C1272)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SUMIFS(RAB!$F$14:$F$154,RAB!$C$14:$C$154,C1273)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SUMIFS(RAB!$F$14:$F$154,RAB!$C$14:$C$154,C1274)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SUMIFS(RAB!$F$14:$F$154,RAB!$C$14:$C$154,C1275)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SUMIFS(RAB!$F$14:$F$154,RAB!$C$14:$C$154,C1276)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SUMIFS(RAB!$F$14:$F$154,RAB!$C$14:$C$154,C1277)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SUMIFS(RAB!$F$14:$F$154,RAB!$C$14:$C$154,C1278)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SUMIFS(RAB!$F$14:$F$154,RAB!$C$14:$C$154,C1279)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SUMIFS(RAB!$F$14:$F$154,RAB!$C$14:$C$154,C1280)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SUMIFS(RAB!$F$14:$F$154,RAB!$C$14:$C$154,C1281)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SUMIFS(RAB!$F$14:$F$154,RAB!$C$14:$C$154,C1282)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SUMIFS(RAB!$F$14:$F$154,RAB!$C$14:$C$154,C1283)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SUMIFS(RAB!$F$14:$F$154,RAB!$C$14:$C$154,C1284)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SUMIFS(RAB!$F$14:$F$154,RAB!$C$14:$C$154,C1285)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SUMIFS(RAB!$F$14:$F$154,RAB!$C$14:$C$154,C1286)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SUMIFS(RAB!$F$14:$F$154,RAB!$C$14:$C$154,C1287)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SUMIFS(RAB!$F$14:$F$154,RAB!$C$14:$C$154,C1288)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SUMIFS(RAB!$F$14:$F$154,RAB!$C$14:$C$154,C1289)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SUMIFS(RAB!$F$14:$F$154,RAB!$C$14:$C$154,C1290)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SUMIFS(RAB!$F$14:$F$154,RAB!$C$14:$C$154,C1291)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SUMIFS(RAB!$F$14:$F$154,RAB!$C$14:$C$154,C1292)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SUMIFS(RAB!$F$14:$F$154,RAB!$C$14:$C$154,C1293)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SUMIFS(RAB!$F$14:$F$154,RAB!$C$14:$C$154,C1294)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SUMIFS(RAB!$F$14:$F$154,RAB!$C$14:$C$154,C1295)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SUMIFS(RAB!$F$14:$F$154,RAB!$C$14:$C$154,C1296)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SUMIFS(RAB!$F$14:$F$154,RAB!$C$14:$C$154,C1297)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SUMIFS(RAB!$F$14:$F$154,RAB!$C$14:$C$154,C1298)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SUMIFS(RAB!$F$14:$F$154,RAB!$C$14:$C$154,C1299)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SUMIFS(RAB!$F$14:$F$154,RAB!$C$14:$C$154,C1300)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SUMIFS(RAB!$F$14:$F$154,RAB!$C$14:$C$154,C1301)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SUMIFS(RAB!$F$14:$F$154,RAB!$C$14:$C$154,C1302)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SUMIFS(RAB!$F$14:$F$154,RAB!$C$14:$C$154,C1303)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SUMIFS(RAB!$F$14:$F$154,RAB!$C$14:$C$154,C1304)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SUMIFS(RAB!$F$14:$F$154,RAB!$C$14:$C$154,C1305)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SUMIFS(RAB!$F$14:$F$154,RAB!$C$14:$C$154,C1306)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SUMIFS(RAB!$F$14:$F$154,RAB!$C$14:$C$154,C1307)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SUMIFS(RAB!$F$14:$F$154,RAB!$C$14:$C$154,C1308)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SUMIFS(RAB!$F$14:$F$154,RAB!$C$14:$C$154,C1309)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SUMIFS(RAB!$F$14:$F$154,RAB!$C$14:$C$154,C1310)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SUMIFS(RAB!$F$14:$F$154,RAB!$C$14:$C$154,C1311)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SUMIFS(RAB!$F$14:$F$154,RAB!$C$14:$C$154,C1312)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SUMIFS(RAB!$F$14:$F$154,RAB!$C$14:$C$154,C1313)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SUMIFS(RAB!$F$14:$F$154,RAB!$C$14:$C$154,C1314)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SUMIFS(RAB!$F$14:$F$154,RAB!$C$14:$C$154,C1315)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SUMIFS(RAB!$F$14:$F$154,RAB!$C$14:$C$154,C1316)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SUMIFS(RAB!$F$14:$F$154,RAB!$C$14:$C$154,C1317)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SUMIFS(RAB!$F$14:$F$154,RAB!$C$14:$C$154,C1318)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SUMIFS(RAB!$F$14:$F$154,RAB!$C$14:$C$154,C1319)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SUMIFS(RAB!$F$14:$F$154,RAB!$C$14:$C$154,C1320)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0" priority="5" operator="equal">
      <formula>0</formula>
    </cfRule>
  </conditionalFormatting>
  <conditionalFormatting sqref="A10:L65536">
    <cfRule type="cellIs" dxfId="59" priority="1" operator="equal">
      <formula>0</formula>
    </cfRule>
  </conditionalFormatting>
  <conditionalFormatting sqref="C12:C711">
    <cfRule type="cellIs" dxfId="58" priority="66" stopIfTrue="1" operator="equal">
      <formula>0</formula>
    </cfRule>
  </conditionalFormatting>
  <conditionalFormatting sqref="E712:E65536">
    <cfRule type="cellIs" dxfId="57" priority="16" stopIfTrue="1" operator="equal">
      <formula>0</formula>
    </cfRule>
  </conditionalFormatting>
  <conditionalFormatting sqref="G1:G11 E6:E11 E1:E3 H7 H10:H11 F10:F711 G712:G65536">
    <cfRule type="cellIs" dxfId="56" priority="69" stopIfTrue="1" operator="equal">
      <formula>0</formula>
    </cfRule>
  </conditionalFormatting>
  <conditionalFormatting sqref="G12:H711">
    <cfRule type="cellIs" dxfId="55" priority="12" stopIfTrue="1" operator="equal">
      <formula>0</formula>
    </cfRule>
  </conditionalFormatting>
  <conditionalFormatting sqref="I7:K7">
    <cfRule type="cellIs" dxfId="54" priority="4" stopIfTrue="1" operator="equal">
      <formula>0</formula>
    </cfRule>
  </conditionalFormatting>
  <conditionalFormatting sqref="I10:L711">
    <cfRule type="cellIs" dxfId="53" priority="2" stopIfTrue="1" operator="equal">
      <formula>0</formula>
    </cfRule>
  </conditionalFormatting>
  <conditionalFormatting sqref="L1:L6">
    <cfRule type="cellIs" dxfId="52" priority="10" operator="equal">
      <formula>0</formula>
    </cfRule>
  </conditionalFormatting>
  <conditionalFormatting sqref="M1:IV1048576 A8:G9">
    <cfRule type="cellIs" dxfId="5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1127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PABRIK ES BATU NUR ALI MAWARDI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KARANGMLATI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5800000</v>
      </c>
      <c r="J16" s="42">
        <f t="shared" ca="1" si="3"/>
        <v>0</v>
      </c>
      <c r="K16" s="43">
        <f t="shared" ca="1" si="0"/>
        <v>5800000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2</v>
      </c>
      <c r="G17" s="41">
        <f ca="1">IF(ISERROR(OFFSET('HARGA SATUAN'!$I$6,MATCH(C17,'HARGA SATUAN'!$C$7:$C$1492,0),0)),"",OFFSET('HARGA SATUAN'!$I$6,MATCH(C17,'HARGA SATUAN'!$C$7:$C$1492,0),0))</f>
        <v>6074400</v>
      </c>
      <c r="H17" s="42">
        <f t="shared" ca="1" si="1"/>
        <v>0</v>
      </c>
      <c r="I17" s="42">
        <f t="shared" ca="1" si="2"/>
        <v>12148800</v>
      </c>
      <c r="J17" s="42">
        <f t="shared" ca="1" si="3"/>
        <v>0</v>
      </c>
      <c r="K17" s="43">
        <f t="shared" ca="1" si="0"/>
        <v>12148800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8" t="s">
        <v>1008</v>
      </c>
      <c r="D38" s="538"/>
      <c r="E38" s="538"/>
      <c r="F38" s="538"/>
      <c r="G38" s="77" t="s">
        <v>9</v>
      </c>
      <c r="H38" s="55">
        <f ca="1">SUM(H14:H37)</f>
        <v>0</v>
      </c>
      <c r="I38" s="55">
        <f ca="1">SUM(I14:I37)</f>
        <v>17948800</v>
      </c>
      <c r="J38" s="55">
        <f ca="1">SUM(J14:J37)</f>
        <v>0</v>
      </c>
      <c r="K38" s="55">
        <f ca="1">SUM(K14:K37)</f>
        <v>17948800</v>
      </c>
      <c r="L38" s="44"/>
      <c r="R38" s="99"/>
      <c r="S38" s="99"/>
      <c r="T38" s="99"/>
    </row>
    <row r="39" spans="1:20" s="36" customFormat="1">
      <c r="A39" s="30"/>
      <c r="B39" s="56"/>
      <c r="C39" s="539" t="s">
        <v>462</v>
      </c>
      <c r="D39" s="539"/>
      <c r="E39" s="539"/>
      <c r="F39" s="539"/>
      <c r="G39" s="59" t="s">
        <v>9</v>
      </c>
      <c r="H39" s="60">
        <f ca="1">H38*0.1</f>
        <v>0</v>
      </c>
      <c r="I39" s="60">
        <f ca="1">I38*0.1</f>
        <v>1794880</v>
      </c>
      <c r="J39" s="60">
        <f ca="1">J38*0.1</f>
        <v>0</v>
      </c>
      <c r="K39" s="60">
        <f ca="1">K38*0.1</f>
        <v>1794880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8" t="s">
        <v>463</v>
      </c>
      <c r="D40" s="528"/>
      <c r="E40" s="528"/>
      <c r="F40" s="528"/>
      <c r="G40" s="61" t="s">
        <v>9</v>
      </c>
      <c r="H40" s="78">
        <f ca="1">SUM(H38:H39)</f>
        <v>0</v>
      </c>
      <c r="I40" s="78">
        <f ca="1">SUM(I38:I39)</f>
        <v>19743680</v>
      </c>
      <c r="J40" s="61">
        <f ca="1">SUM(J38:J39)</f>
        <v>0</v>
      </c>
      <c r="K40" s="61">
        <f ca="1">SUM(K38:K39)</f>
        <v>19743680</v>
      </c>
      <c r="L40" s="44"/>
      <c r="R40" s="99"/>
      <c r="S40" s="99"/>
      <c r="T40" s="99"/>
    </row>
    <row r="41" spans="1:20" s="36" customFormat="1">
      <c r="A41" s="30"/>
      <c r="B41" s="531" t="e">
        <f ca="1">"Terbilang : ( "&amp;L42&amp;" Rupiah )"</f>
        <v>#NAME?</v>
      </c>
      <c r="C41" s="532"/>
      <c r="D41" s="532"/>
      <c r="E41" s="532"/>
      <c r="F41" s="532"/>
      <c r="G41" s="532"/>
      <c r="H41" s="532"/>
      <c r="I41" s="532"/>
      <c r="J41" s="532"/>
      <c r="K41" s="533"/>
      <c r="L41" s="44"/>
      <c r="R41" s="58"/>
      <c r="S41" s="58"/>
      <c r="T41" s="58"/>
    </row>
    <row r="42" spans="1:20" s="36" customFormat="1">
      <c r="A42" s="30"/>
      <c r="B42" s="534"/>
      <c r="C42" s="535"/>
      <c r="D42" s="535"/>
      <c r="E42" s="535"/>
      <c r="F42" s="535"/>
      <c r="G42" s="535"/>
      <c r="H42" s="535"/>
      <c r="I42" s="535"/>
      <c r="J42" s="535"/>
      <c r="K42" s="536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9"/>
      <c r="I45" s="529"/>
      <c r="J45" s="530"/>
      <c r="K45" s="53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9"/>
      <c r="I46" s="529"/>
      <c r="J46" s="530"/>
      <c r="K46" s="53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9"/>
      <c r="I47" s="529"/>
      <c r="J47" s="530"/>
      <c r="K47" s="53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9"/>
      <c r="I52" s="529"/>
      <c r="J52" s="530"/>
      <c r="K52" s="53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SUMIFS(RAB!$F$14:$F$154,RAB!$C$14:$C$154,'REKAP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SUMIFS(RAB!$F$14:$F$154,RAB!$C$14:$C$154,'REKAP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SUMIFS(RAB!$F$14:$F$154,RAB!$C$14:$C$154,'REKAP TIANG'!C59)</f>
        <v>1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SUMIFS(RAB!$F$14:$F$154,RAB!$C$14:$C$154,'REKAP TIANG'!C60)</f>
        <v>2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SUMIFS(RAB!$F$14:$F$154,RAB!$C$14:$C$154,'REKAP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SUMIFS(RAB!$F$14:$F$154,RAB!$C$14:$C$154,'REKAP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SUMIFS(RAB!$F$14:$F$154,RAB!$C$14:$C$154,'REKAP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SUMIFS(RAB!$F$14:$F$154,RAB!$C$14:$C$154,'REKAP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SUMIFS(RAB!$F$14:$F$154,RAB!$C$14:$C$154,'REKAP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SUMIFS(RAB!$F$14:$F$154,RAB!$C$14:$C$154,'REKAP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SUMIFS(RAB!$F$14:$F$154,RAB!$C$14:$C$154,'REKAP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SUMIFS(RAB!$F$14:$F$154,RAB!$C$14:$C$154,'REKAP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SUMIFS(RAB!$F$14:$F$154,RAB!$C$14:$C$154,'REKAP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SUMIFS(RAB!$F$14:$F$154,RAB!$C$14:$C$154,'REKAP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SUMIFS(RAB!$F$14:$F$154,RAB!$C$14:$C$154,'REKAP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SUMIFS(RAB!$F$14:$F$154,RAB!$C$14:$C$154,'REKAP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SUMIFS(RAB!$F$14:$F$154,RAB!$C$14:$C$154,'REKAP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SUMIFS(RAB!$F$14:$F$154,RAB!$C$14:$C$154,'REKAP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SUMIFS(RAB!$F$14:$F$154,RAB!$C$14:$C$154,'REKAP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SUMIFS(RAB!$F$14:$F$154,RAB!$C$14:$C$154,'REKAP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1034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PABRIK ES BATU NUR ALI MAWARDI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KARANGMLATI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105 kVA MCCB 160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Line Post ) 20 KV Polymer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8</v>
      </c>
      <c r="G21" s="41">
        <f ca="1">IF(ISERROR(OFFSET('HARGA SATUAN'!$I$6,MATCH(C21,'HARGA SATUAN'!$C$7:$C$1492,0),0)),"",OFFSET('HARGA SATUAN'!$I$6,MATCH(C21,'HARGA SATUAN'!$C$7:$C$1492,0),0))</f>
        <v>176900</v>
      </c>
      <c r="H21" s="42">
        <f t="shared" ca="1" si="1"/>
        <v>1415200</v>
      </c>
      <c r="I21" s="42">
        <f t="shared" ca="1" si="2"/>
        <v>0</v>
      </c>
      <c r="J21" s="42">
        <f t="shared" ca="1" si="3"/>
        <v>0</v>
      </c>
      <c r="K21" s="43">
        <f t="shared" ca="1" si="0"/>
        <v>1415200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Strainkap Porcelain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6</v>
      </c>
      <c r="G22" s="41">
        <f ca="1">IF(ISERROR(OFFSET('HARGA SATUAN'!$I$6,MATCH(C22,'HARGA SATUAN'!$C$7:$C$1492,0),0)),"",OFFSET('HARGA SATUAN'!$I$6,MATCH(C22,'HARGA SATUAN'!$C$7:$C$1492,0),0))</f>
        <v>430000</v>
      </c>
      <c r="H22" s="42">
        <f t="shared" ca="1" si="1"/>
        <v>2580000</v>
      </c>
      <c r="I22" s="42">
        <f t="shared" ca="1" si="2"/>
        <v>0</v>
      </c>
      <c r="J22" s="42">
        <f t="shared" ca="1" si="3"/>
        <v>0</v>
      </c>
      <c r="K22" s="43">
        <f t="shared" ca="1" si="0"/>
        <v>2580000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369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5239800</v>
      </c>
      <c r="I23" s="42">
        <f t="shared" ca="1" si="2"/>
        <v>0</v>
      </c>
      <c r="J23" s="42">
        <f t="shared" ca="1" si="3"/>
        <v>0</v>
      </c>
      <c r="K23" s="43">
        <f t="shared" ca="1" si="0"/>
        <v>5239800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3x70+1x70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</v>
      </c>
      <c r="G24" s="41">
        <f ca="1">IF(ISERROR(OFFSET('HARGA SATUAN'!$I$6,MATCH(C24,'HARGA SATUAN'!$C$7:$C$1492,0),0)),"",OFFSET('HARGA SATUAN'!$I$6,MATCH(C24,'HARGA SATUAN'!$C$7:$C$1492,0),0))</f>
        <v>54500</v>
      </c>
      <c r="H24" s="42">
        <f t="shared" ca="1" si="1"/>
        <v>163500</v>
      </c>
      <c r="I24" s="42">
        <f t="shared" ca="1" si="2"/>
        <v>0</v>
      </c>
      <c r="J24" s="42">
        <f t="shared" ca="1" si="3"/>
        <v>0</v>
      </c>
      <c r="K24" s="43">
        <f t="shared" ca="1" si="0"/>
        <v>163500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Kabel NYY 1 x 70 mm²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44</v>
      </c>
      <c r="G25" s="41">
        <f ca="1">IF(ISERROR(OFFSET('HARGA SATUAN'!$I$6,MATCH(C25,'HARGA SATUAN'!$C$7:$C$1492,0),0)),"",OFFSET('HARGA SATUAN'!$I$6,MATCH(C25,'HARGA SATUAN'!$C$7:$C$1492,0),0))</f>
        <v>94700</v>
      </c>
      <c r="H25" s="42">
        <f t="shared" ca="1" si="1"/>
        <v>4166800</v>
      </c>
      <c r="I25" s="42">
        <f t="shared" ca="1" si="2"/>
        <v>0</v>
      </c>
      <c r="J25" s="42">
        <f t="shared" ca="1" si="3"/>
        <v>0</v>
      </c>
      <c r="K25" s="43">
        <f t="shared" ca="1" si="0"/>
        <v>4166800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8" t="s">
        <v>1008</v>
      </c>
      <c r="D168" s="538"/>
      <c r="E168" s="538"/>
      <c r="F168" s="538"/>
      <c r="G168" s="77" t="s">
        <v>9</v>
      </c>
      <c r="H168" s="55">
        <f ca="1">SUM(H14:H167)</f>
        <v>90848450</v>
      </c>
      <c r="I168" s="55">
        <f ca="1">SUM(I14:I167)</f>
        <v>0</v>
      </c>
      <c r="J168" s="55">
        <f ca="1">SUM(J14:J167)</f>
        <v>0</v>
      </c>
      <c r="K168" s="55">
        <f ca="1">SUM(K14:K167)</f>
        <v>90848450</v>
      </c>
      <c r="L168" s="44"/>
      <c r="R168" s="99"/>
      <c r="S168" s="99"/>
      <c r="T168" s="99"/>
    </row>
    <row r="169" spans="1:20" s="36" customFormat="1">
      <c r="A169" s="30"/>
      <c r="B169" s="56"/>
      <c r="C169" s="539" t="s">
        <v>462</v>
      </c>
      <c r="D169" s="539"/>
      <c r="E169" s="539"/>
      <c r="F169" s="539"/>
      <c r="G169" s="59" t="s">
        <v>9</v>
      </c>
      <c r="H169" s="60">
        <f ca="1">H168*0.1</f>
        <v>9084845</v>
      </c>
      <c r="I169" s="60">
        <f ca="1">I168*0.1</f>
        <v>0</v>
      </c>
      <c r="J169" s="60">
        <f ca="1">J168*0.1</f>
        <v>0</v>
      </c>
      <c r="K169" s="60">
        <f ca="1">K168*0.1</f>
        <v>9084845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8" t="s">
        <v>463</v>
      </c>
      <c r="D170" s="528"/>
      <c r="E170" s="528"/>
      <c r="F170" s="528"/>
      <c r="G170" s="61" t="s">
        <v>9</v>
      </c>
      <c r="H170" s="78">
        <f ca="1">SUM(H168:H169)</f>
        <v>99933295</v>
      </c>
      <c r="I170" s="78">
        <f ca="1">SUM(I168:I169)</f>
        <v>0</v>
      </c>
      <c r="J170" s="61">
        <f ca="1">SUM(J168:J169)</f>
        <v>0</v>
      </c>
      <c r="K170" s="61">
        <f ca="1">SUM(K168:K169)</f>
        <v>99933295</v>
      </c>
      <c r="L170" s="44"/>
      <c r="R170" s="99"/>
      <c r="S170" s="99"/>
      <c r="T170" s="99"/>
    </row>
    <row r="171" spans="1:20" s="36" customFormat="1">
      <c r="A171" s="30"/>
      <c r="B171" s="531" t="e">
        <f ca="1">"Terbilang : ( "&amp;L172&amp;" Rupiah )"</f>
        <v>#NAME?</v>
      </c>
      <c r="C171" s="532"/>
      <c r="D171" s="532"/>
      <c r="E171" s="532"/>
      <c r="F171" s="532"/>
      <c r="G171" s="532"/>
      <c r="H171" s="532"/>
      <c r="I171" s="532"/>
      <c r="J171" s="532"/>
      <c r="K171" s="533"/>
      <c r="L171" s="44"/>
      <c r="R171" s="58"/>
      <c r="S171" s="58"/>
      <c r="T171" s="58"/>
    </row>
    <row r="172" spans="1:20" s="36" customFormat="1">
      <c r="A172" s="30"/>
      <c r="B172" s="534"/>
      <c r="C172" s="535"/>
      <c r="D172" s="535"/>
      <c r="E172" s="535"/>
      <c r="F172" s="535"/>
      <c r="G172" s="535"/>
      <c r="H172" s="535"/>
      <c r="I172" s="535"/>
      <c r="J172" s="535"/>
      <c r="K172" s="536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9"/>
      <c r="I175" s="529"/>
      <c r="J175" s="530"/>
      <c r="K175" s="53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9"/>
      <c r="I176" s="529"/>
      <c r="J176" s="530"/>
      <c r="K176" s="53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9"/>
      <c r="I177" s="529"/>
      <c r="J177" s="530"/>
      <c r="K177" s="53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9"/>
      <c r="I182" s="529"/>
      <c r="J182" s="530"/>
      <c r="K182" s="53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SUMIFS(RAB!$F$14:$F$154,RAB!$C$14:$C$154,C224)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SUMIFS(RAB!$F$14:$F$154,RAB!$C$14:$C$154,C225)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SUMIFS(RAB!$F$14:$F$154,RAB!$C$14:$C$154,C226)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SUMIFS(RAB!$F$14:$F$154,RAB!$C$14:$C$154,C227)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SUMIFS(RAB!$F$14:$F$154,RAB!$C$14:$C$154,C228)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SUMIFS(RAB!$F$14:$F$154,RAB!$C$14:$C$154,C229)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SUMIFS(RAB!$F$14:$F$154,RAB!$C$14:$C$154,C230)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SUMIFS(RAB!$F$14:$F$154,RAB!$C$14:$C$154,C231)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SUMIFS(RAB!$F$14:$F$154,RAB!$C$14:$C$154,C232)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SUMIFS(RAB!$F$14:$F$154,RAB!$C$14:$C$154,C233)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SUMIFS(RAB!$F$14:$F$154,RAB!$C$14:$C$154,C234)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SUMIFS(RAB!$F$14:$F$154,RAB!$C$14:$C$154,C235)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SUMIFS(RAB!$F$14:$F$154,RAB!$C$14:$C$154,C236)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SUMIFS(RAB!$F$14:$F$154,RAB!$C$14:$C$154,C237)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SUMIFS(RAB!$F$14:$F$154,RAB!$C$14:$C$154,C238)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SUMIFS(RAB!$F$14:$F$154,RAB!$C$14:$C$154,C239)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SUMIFS(RAB!$F$14:$F$154,RAB!$C$14:$C$154,C240)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SUMIFS(RAB!$F$14:$F$154,RAB!$C$14:$C$154,C241)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SUMIFS(RAB!$F$14:$F$154,RAB!$C$14:$C$154,C242)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SUMIFS(RAB!$F$14:$F$154,RAB!$C$14:$C$154,C243)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SUMIFS(RAB!$F$14:$F$154,RAB!$C$14:$C$154,C244)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SUMIFS(RAB!$F$14:$F$154,RAB!$C$14:$C$154,C245)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SUMIFS(RAB!$F$14:$F$154,RAB!$C$14:$C$154,C246)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SUMIFS(RAB!$F$14:$F$154,RAB!$C$14:$C$154,C247)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SUMIFS(RAB!$F$14:$F$154,RAB!$C$14:$C$154,C248)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SUMIFS(RAB!$F$14:$F$154,RAB!$C$14:$C$154,C249)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SUMIFS(RAB!$F$14:$F$154,RAB!$C$14:$C$154,C250)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SUMIFS(RAB!$F$14:$F$154,RAB!$C$14:$C$154,C251)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SUMIFS(RAB!$F$14:$F$154,RAB!$C$14:$C$154,C252)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SUMIFS(RAB!$F$14:$F$154,RAB!$C$14:$C$154,C253)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SUMIFS(RAB!$F$14:$F$154,RAB!$C$14:$C$154,C254)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SUMIFS(RAB!$F$14:$F$154,RAB!$C$14:$C$154,C255)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SUMIFS(RAB!$F$14:$F$154,RAB!$C$14:$C$154,C256)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SUMIFS(RAB!$F$14:$F$154,RAB!$C$14:$C$154,C257)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SUMIFS(RAB!$F$14:$F$154,RAB!$C$14:$C$154,C258)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SUMIFS(RAB!$F$14:$F$154,RAB!$C$14:$C$154,C259)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SUMIFS(RAB!$F$14:$F$154,RAB!$C$14:$C$154,C260)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SUMIFS(RAB!$F$14:$F$154,RAB!$C$14:$C$154,C261)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SUMIFS(RAB!$F$14:$F$154,RAB!$C$14:$C$154,C262)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SUMIFS(RAB!$F$14:$F$154,RAB!$C$14:$C$154,C263)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SUMIFS(RAB!$F$14:$F$154,RAB!$C$14:$C$154,C264)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SUMIFS(RAB!$F$14:$F$154,RAB!$C$14:$C$154,C265)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SUMIFS(RAB!$F$14:$F$154,RAB!$C$14:$C$154,C266)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SUMIFS(RAB!$F$14:$F$154,RAB!$C$14:$C$154,C267)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SUMIFS(RAB!$F$14:$F$154,RAB!$C$14:$C$154,C268)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SUMIFS(RAB!$F$14:$F$154,RAB!$C$14:$C$154,C269)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SUMIFS(RAB!$F$14:$F$154,RAB!$C$14:$C$154,C270)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SUMIFS(RAB!$F$14:$F$154,RAB!$C$14:$C$154,C271)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SUMIFS(RAB!$F$14:$F$154,RAB!$C$14:$C$154,C272)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SUMIFS(RAB!$F$14:$F$154,RAB!$C$14:$C$154,C273)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SUMIFS(RAB!$F$14:$F$154,RAB!$C$14:$C$154,C274)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SUMIFS(RAB!$F$14:$F$154,RAB!$C$14:$C$154,C275)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SUMIFS(RAB!$F$14:$F$154,RAB!$C$14:$C$154,C276)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SUMIFS(RAB!$F$14:$F$154,RAB!$C$14:$C$154,C277)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SUMIFS(RAB!$F$14:$F$154,RAB!$C$14:$C$154,C278)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SUMIFS(RAB!$F$14:$F$154,RAB!$C$14:$C$154,C279)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SUMIFS(RAB!$F$14:$F$154,RAB!$C$14:$C$154,C280)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SUMIFS(RAB!$F$14:$F$154,RAB!$C$14:$C$154,C281)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SUMIFS(RAB!$F$14:$F$154,RAB!$C$14:$C$154,C282)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SUMIFS(RAB!$F$14:$F$154,RAB!$C$14:$C$154,C283)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SUMIFS(RAB!$F$14:$F$154,RAB!$C$14:$C$154,C284)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SUMIFS(RAB!$F$14:$F$154,RAB!$C$14:$C$154,C285)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SUMIFS(RAB!$F$14:$F$154,RAB!$C$14:$C$154,C286)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SUMIFS(RAB!$F$14:$F$154,RAB!$C$14:$C$154,C287)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SUMIFS(RAB!$F$14:$F$154,RAB!$C$14:$C$154,C288)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SUMIFS(RAB!$F$14:$F$154,RAB!$C$14:$C$154,C289)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SUMIFS(RAB!$F$14:$F$154,RAB!$C$14:$C$154,C290)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SUMIFS(RAB!$F$14:$F$154,RAB!$C$14:$C$154,C291)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SUMIFS(RAB!$F$14:$F$154,RAB!$C$14:$C$154,C292)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SUMIFS(RAB!$F$14:$F$154,RAB!$C$14:$C$154,C293)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SUMIFS(RAB!$F$14:$F$154,RAB!$C$14:$C$154,C294)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SUMIFS(RAB!$F$14:$F$154,RAB!$C$14:$C$154,C295)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SUMIFS(RAB!$F$14:$F$154,RAB!$C$14:$C$154,C296)</f>
        <v>1</v>
      </c>
      <c r="E296" s="24">
        <f t="shared" ca="1" si="22"/>
        <v>1</v>
      </c>
      <c r="F296" s="24">
        <f ca="1">IF(D296=0,0,SUM($E$223:E296))</f>
        <v>2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SUMIFS(RAB!$F$14:$F$154,RAB!$C$14:$C$154,C297)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SUMIFS(RAB!$F$14:$F$154,RAB!$C$14:$C$154,C298)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SUMIFS(RAB!$F$14:$F$154,RAB!$C$14:$C$154,C299)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SUMIFS(RAB!$F$14:$F$154,RAB!$C$14:$C$154,C300)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SUMIFS(RAB!$F$14:$F$154,RAB!$C$14:$C$154,C301)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SUMIFS(RAB!$F$14:$F$154,RAB!$C$14:$C$154,C302)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SUMIFS(RAB!$F$14:$F$154,RAB!$C$14:$C$154,C303)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SUMIFS(RAB!$F$14:$F$154,RAB!$C$14:$C$154,C304)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SUMIFS(RAB!$F$14:$F$154,RAB!$C$14:$C$154,C305)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SUMIFS(RAB!$F$14:$F$154,RAB!$C$14:$C$154,C306)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SUMIFS(RAB!$F$14:$F$154,RAB!$C$14:$C$154,C307)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SUMIFS(RAB!$F$14:$F$154,RAB!$C$14:$C$154,C308)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SUMIFS(RAB!$F$14:$F$154,RAB!$C$14:$C$154,C309)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SUMIFS(RAB!$F$14:$F$154,RAB!$C$14:$C$154,C310)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SUMIFS(RAB!$F$14:$F$154,RAB!$C$14:$C$154,C311)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SUMIFS(RAB!$F$14:$F$154,RAB!$C$14:$C$154,C312)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SUMIFS(RAB!$F$14:$F$154,RAB!$C$14:$C$154,C313)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SUMIFS(RAB!$F$14:$F$154,RAB!$C$14:$C$154,C314)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SUMIFS(RAB!$F$14:$F$154,RAB!$C$14:$C$154,C315)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SUMIFS(RAB!$F$14:$F$154,RAB!$C$14:$C$154,C316)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SUMIFS(RAB!$F$14:$F$154,RAB!$C$14:$C$154,C317)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SUMIFS(RAB!$F$14:$F$154,RAB!$C$14:$C$154,C318)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SUMIFS(RAB!$F$14:$F$154,RAB!$C$14:$C$154,C319)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SUMIFS(RAB!$F$14:$F$154,RAB!$C$14:$C$154,C320)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SUMIFS(RAB!$F$14:$F$154,RAB!$C$14:$C$154,C321)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SUMIFS(RAB!$F$14:$F$154,RAB!$C$14:$C$154,C322)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SUMIFS(RAB!$F$14:$F$154,RAB!$C$14:$C$154,C323)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SUMIFS(RAB!$F$14:$F$154,RAB!$C$14:$C$154,C324)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SUMIFS(RAB!$F$14:$F$154,RAB!$C$14:$C$154,C325)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SUMIFS(RAB!$F$14:$F$154,RAB!$C$14:$C$154,C326)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SUMIFS(RAB!$F$14:$F$154,RAB!$C$14:$C$154,C327)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SUMIFS(RAB!$F$14:$F$154,RAB!$C$14:$C$154,C328)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SUMIFS(RAB!$F$14:$F$154,RAB!$C$14:$C$154,C329)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SUMIFS(RAB!$F$14:$F$154,RAB!$C$14:$C$154,C330)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SUMIFS(RAB!$F$14:$F$154,RAB!$C$14:$C$154,C331)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SUMIFS(RAB!$F$14:$F$154,RAB!$C$14:$C$154,C332)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SUMIFS(RAB!$F$14:$F$154,RAB!$C$14:$C$154,C333)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SUMIFS(RAB!$F$14:$F$154,RAB!$C$14:$C$154,C334)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SUMIFS(RAB!$F$14:$F$154,RAB!$C$14:$C$154,C335)</f>
        <v>8</v>
      </c>
      <c r="E335" s="24">
        <f t="shared" ca="1" si="22"/>
        <v>1</v>
      </c>
      <c r="F335" s="24">
        <f ca="1">IF(D335=0,0,SUM($E$223:E335))</f>
        <v>6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SUMIFS(RAB!$F$14:$F$154,RAB!$C$14:$C$154,C336)</f>
        <v>6</v>
      </c>
      <c r="E336" s="24">
        <f t="shared" ca="1" si="22"/>
        <v>1</v>
      </c>
      <c r="F336" s="24">
        <f ca="1">IF(D336=0,0,SUM($E$223:E336))</f>
        <v>7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SUMIFS(RAB!$F$14:$F$154,RAB!$C$14:$C$154,C337)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SUMIFS(RAB!$F$14:$F$154,RAB!$C$14:$C$154,C338)</f>
        <v>369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SUMIFS(RAB!$F$14:$F$154,RAB!$C$14:$C$154,C339)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SUMIFS(RAB!$F$14:$F$154,RAB!$C$14:$C$154,C340)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SUMIFS(RAB!$F$14:$F$154,RAB!$C$14:$C$154,C341)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SUMIFS(RAB!$F$14:$F$154,RAB!$C$14:$C$154,C342)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SUMIFS(RAB!$F$14:$F$154,RAB!$C$14:$C$154,C343)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SUMIFS(RAB!$F$14:$F$154,RAB!$C$14:$C$154,C344)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SUMIFS(RAB!$F$14:$F$154,RAB!$C$14:$C$154,C345)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SUMIFS(RAB!$F$14:$F$154,RAB!$C$14:$C$154,C346)</f>
        <v>3</v>
      </c>
      <c r="E346" s="24">
        <f t="shared" ca="1" si="22"/>
        <v>1</v>
      </c>
      <c r="F346" s="24">
        <f ca="1">IF(D346=0,0,SUM($E$223:E346))</f>
        <v>9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SUMIFS(RAB!$F$14:$F$154,RAB!$C$14:$C$154,C347)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SUMIFS(RAB!$F$14:$F$154,RAB!$C$14:$C$154,C348)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SUMIFS(RAB!$F$14:$F$154,RAB!$C$14:$C$154,C349)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SUMIFS(RAB!$F$14:$F$154,RAB!$C$14:$C$154,C350)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SUMIFS(RAB!$F$14:$F$154,RAB!$C$14:$C$154,C351)</f>
        <v>44</v>
      </c>
      <c r="E351" s="24">
        <f t="shared" ca="1" si="22"/>
        <v>1</v>
      </c>
      <c r="F351" s="24">
        <f ca="1">IF(D351=0,0,SUM($E$223:E351))</f>
        <v>10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SUMIFS(RAB!$F$14:$F$154,RAB!$C$14:$C$154,C352)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SUMIFS(RAB!$F$14:$F$154,RAB!$C$14:$C$154,C353)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SUMIFS(RAB!$F$14:$F$154,RAB!$C$14:$C$154,C354)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SUMIFS(RAB!$F$14:$F$154,RAB!$C$14:$C$154,C355)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SUMIFS(RAB!$F$14:$F$154,RAB!$C$14:$C$154,C356)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SUMIFS(RAB!$F$14:$F$154,RAB!$C$14:$C$154,C357)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SUMIFS(RAB!$F$14:$F$154,RAB!$C$14:$C$154,C358)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SUMIFS(RAB!$F$14:$F$154,RAB!$C$14:$C$154,C359)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SUMIFS(RAB!$F$14:$F$154,RAB!$C$14:$C$154,C360)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SUMIFS(RAB!$F$14:$F$154,RAB!$C$14:$C$154,C361)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SUMIFS(RAB!$F$14:$F$154,RAB!$C$14:$C$154,C362)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SUMIFS(RAB!$F$14:$F$154,RAB!$C$14:$C$154,C363)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SUMIFS(RAB!$F$14:$F$154,RAB!$C$14:$C$154,C364)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SUMIFS(RAB!$F$14:$F$154,RAB!$C$14:$C$154,C365)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SUMIFS(RAB!$F$14:$F$154,RAB!$C$14:$C$154,C366)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SUMIFS(RAB!$F$14:$F$154,RAB!$C$14:$C$154,C367)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SUMIFS(RAB!$F$14:$F$154,RAB!$C$14:$C$154,C368)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SUMIFS(RAB!$F$14:$F$154,RAB!$C$14:$C$154,C369)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SUMIFS(RAB!$F$14:$F$154,RAB!$C$14:$C$154,C370)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SUMIFS(RAB!$F$14:$F$154,RAB!$C$14:$C$154,C371)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SUMIFS(RAB!$F$14:$F$154,RAB!$C$14:$C$154,C372)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SUMIFS(RAB!$F$14:$F$154,RAB!$C$14:$C$154,C373)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8" priority="5" operator="equal">
      <formula>0</formula>
    </cfRule>
  </conditionalFormatting>
  <conditionalFormatting sqref="C16:C165">
    <cfRule type="cellIs" dxfId="47" priority="4" stopIfTrue="1" operator="equal">
      <formula>0</formula>
    </cfRule>
  </conditionalFormatting>
  <conditionalFormatting sqref="C16:E165">
    <cfRule type="cellIs" dxfId="46" priority="1" operator="equal">
      <formula>0</formula>
    </cfRule>
  </conditionalFormatting>
  <conditionalFormatting sqref="D224:F373">
    <cfRule type="cellIs" dxfId="45" priority="8" operator="equal">
      <formula>0</formula>
    </cfRule>
  </conditionalFormatting>
  <conditionalFormatting sqref="E1:E3 G1:G115 E6:E15 H12:I12 N13 F14:F15 H14:K115 E166:K166 G166:G223 E167:F167 H167:K167">
    <cfRule type="cellIs" dxfId="44" priority="43" stopIfTrue="1" operator="equal">
      <formula>0</formula>
    </cfRule>
  </conditionalFormatting>
  <conditionalFormatting sqref="E171:E65536">
    <cfRule type="cellIs" dxfId="43" priority="9" stopIfTrue="1" operator="equal">
      <formula>0</formula>
    </cfRule>
  </conditionalFormatting>
  <conditionalFormatting sqref="G224">
    <cfRule type="cellIs" dxfId="42" priority="10" operator="equal">
      <formula>0</formula>
    </cfRule>
  </conditionalFormatting>
  <conditionalFormatting sqref="G225:G65536">
    <cfRule type="cellIs" dxfId="41" priority="14" stopIfTrue="1" operator="equal">
      <formula>0</formula>
    </cfRule>
  </conditionalFormatting>
  <conditionalFormatting sqref="R14:T166 G116:K165">
    <cfRule type="cellIs" dxfId="4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4"/>
    </row>
    <row r="4" spans="4:4" ht="57" customHeight="1">
      <c r="D4" s="454">
        <v>3</v>
      </c>
    </row>
    <row r="5" spans="4:4" ht="57" customHeight="1">
      <c r="D5" s="45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182" activePane="bottomRight" state="frozen"/>
      <selection activeCell="D209" sqref="D209"/>
      <selection pane="topRight" activeCell="D209" sqref="D209"/>
      <selection pane="bottomLeft" activeCell="D209" sqref="D209"/>
      <selection pane="bottomRight" activeCell="C1207" sqref="C120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6" t="s">
        <v>41</v>
      </c>
      <c r="C2" s="55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7" t="s">
        <v>23</v>
      </c>
      <c r="C4" s="558" t="s">
        <v>1012</v>
      </c>
      <c r="D4" s="558" t="s">
        <v>42</v>
      </c>
      <c r="E4" s="557" t="s">
        <v>43</v>
      </c>
      <c r="F4" s="108" t="s">
        <v>1610</v>
      </c>
      <c r="G4" s="108" t="s">
        <v>1609</v>
      </c>
      <c r="H4" s="555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7"/>
      <c r="C5" s="558"/>
      <c r="D5" s="558"/>
      <c r="E5" s="557"/>
      <c r="F5" s="93"/>
      <c r="G5" s="93"/>
      <c r="H5" s="555"/>
      <c r="I5" s="193" t="s">
        <v>1609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1553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1554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1555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1556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1557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1558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1559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1560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1459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1561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1562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1563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1564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1565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1566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1567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1460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1461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1568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1569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1570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1571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1572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1573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1574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1575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1576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1577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1578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1579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1580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1581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1582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1583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1584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1585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1586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1587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1588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1589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1590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1591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1592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1593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1594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1595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1596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1597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1598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1599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1600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1601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1602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1603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1604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1462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1463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1464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1465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1466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1467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1468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1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1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1469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1470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1471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1472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1473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1474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1475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1476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1477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1478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1479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1480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1481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1482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1483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1484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1485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1486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1487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1488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1489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1490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1491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1492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1493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1494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1495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1496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1497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1498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1499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1500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1501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1502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1503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1504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1505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1506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1507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1508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1509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1510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1511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1512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1513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1514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1515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1516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1517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1519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1518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1605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1606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1607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1520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1521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1522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1523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1524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1525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1526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1527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1608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2">
        <v>2740</v>
      </c>
      <c r="G1433" s="482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3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3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3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3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3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9" priority="138" operator="equal">
      <formula>0</formula>
    </cfRule>
  </conditionalFormatting>
  <conditionalFormatting sqref="B8:C135">
    <cfRule type="cellIs" dxfId="38" priority="51" operator="equal">
      <formula>0</formula>
    </cfRule>
  </conditionalFormatting>
  <conditionalFormatting sqref="B150:G1493">
    <cfRule type="cellIs" dxfId="37" priority="1" operator="equal">
      <formula>0</formula>
    </cfRule>
  </conditionalFormatting>
  <conditionalFormatting sqref="C143:G149">
    <cfRule type="cellIs" dxfId="36" priority="5" operator="equal">
      <formula>0</formula>
    </cfRule>
  </conditionalFormatting>
  <conditionalFormatting sqref="D9:G142">
    <cfRule type="cellIs" dxfId="35" priority="11" operator="equal">
      <formula>0</formula>
    </cfRule>
  </conditionalFormatting>
  <conditionalFormatting sqref="D1:IV5 A1:C7 D6:K6 H1455:IV1457 H1458:XFD1485 H1486:H1493 I1486:XFD1494 A1494:H1494 A1495:XFD65536">
    <cfRule type="cellIs" dxfId="34" priority="163" operator="equal">
      <formula>0</formula>
    </cfRule>
  </conditionalFormatting>
  <conditionalFormatting sqref="D7:IV8 C136:C142 B136:B149">
    <cfRule type="cellIs" dxfId="33" priority="62" operator="equal">
      <formula>0</formula>
    </cfRule>
  </conditionalFormatting>
  <conditionalFormatting sqref="H9:H1418">
    <cfRule type="cellIs" dxfId="32" priority="129" operator="equal">
      <formula>0</formula>
    </cfRule>
  </conditionalFormatting>
  <conditionalFormatting sqref="H1419:I1454">
    <cfRule type="cellIs" dxfId="31" priority="128" operator="equal">
      <formula>0</formula>
    </cfRule>
  </conditionalFormatting>
  <conditionalFormatting sqref="I108:I1418">
    <cfRule type="cellIs" dxfId="30" priority="125" operator="equal">
      <formula>0</formula>
    </cfRule>
  </conditionalFormatting>
  <conditionalFormatting sqref="J108:IV1454">
    <cfRule type="cellIs" dxfId="29" priority="139" operator="equal">
      <formula>0</formula>
    </cfRule>
  </conditionalFormatting>
  <conditionalFormatting sqref="M6:IV6">
    <cfRule type="cellIs" dxfId="2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topLeftCell="A4" zoomScale="55" zoomScaleNormal="55" zoomScaleSheetLayoutView="85" workbookViewId="0">
      <selection activeCell="O24" sqref="O24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3" t="s">
        <v>1454</v>
      </c>
      <c r="C2" s="563"/>
      <c r="D2" s="563"/>
      <c r="E2" s="563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8" t="s">
        <v>1533</v>
      </c>
      <c r="C4" s="569"/>
      <c r="D4" s="569"/>
      <c r="E4" s="570"/>
      <c r="F4" s="436"/>
      <c r="G4" s="436"/>
      <c r="H4" s="437"/>
      <c r="I4" s="595" t="s">
        <v>1534</v>
      </c>
      <c r="J4" s="596"/>
      <c r="K4" s="596"/>
      <c r="L4" s="597"/>
    </row>
    <row r="5" spans="1:12" ht="34.5" customHeight="1">
      <c r="A5" s="204"/>
      <c r="B5" s="439" t="s">
        <v>1379</v>
      </c>
      <c r="C5" s="277" t="s">
        <v>9</v>
      </c>
      <c r="D5" s="564" t="str">
        <f>DATA!D14</f>
        <v>PABRIK ES BATU NUR ALI MAWARDI</v>
      </c>
      <c r="E5" s="565"/>
      <c r="F5" s="208"/>
      <c r="G5" s="208"/>
      <c r="I5" s="440" t="s">
        <v>1379</v>
      </c>
      <c r="J5" s="277" t="s">
        <v>9</v>
      </c>
      <c r="K5" s="598" t="str">
        <f>D5</f>
        <v>PABRIK ES BATU NUR ALI MAWARDI</v>
      </c>
      <c r="L5" s="599"/>
    </row>
    <row r="6" spans="1:12" ht="31.5" customHeight="1">
      <c r="A6" s="204"/>
      <c r="B6" s="439" t="s">
        <v>1530</v>
      </c>
      <c r="C6" s="277" t="s">
        <v>9</v>
      </c>
      <c r="D6" s="573">
        <f>DATA!D17*1000</f>
        <v>0</v>
      </c>
      <c r="E6" s="574"/>
      <c r="F6" s="208"/>
      <c r="G6" s="208"/>
      <c r="I6" s="440" t="s">
        <v>1531</v>
      </c>
      <c r="J6" s="277" t="s">
        <v>9</v>
      </c>
      <c r="K6" s="600">
        <f>DATA!D20*1000</f>
        <v>105000</v>
      </c>
      <c r="L6" s="601"/>
    </row>
    <row r="7" spans="1:12" ht="30.75" customHeight="1">
      <c r="A7" s="204"/>
      <c r="B7" s="439" t="s">
        <v>1441</v>
      </c>
      <c r="C7" s="277" t="s">
        <v>9</v>
      </c>
      <c r="D7" s="571">
        <f>DATA!D18</f>
        <v>1</v>
      </c>
      <c r="E7" s="572"/>
      <c r="F7" s="438" t="s">
        <v>1453</v>
      </c>
      <c r="I7" s="440" t="s">
        <v>1441</v>
      </c>
      <c r="J7" s="277" t="s">
        <v>9</v>
      </c>
      <c r="K7" s="602">
        <f>DATA!D21</f>
        <v>3</v>
      </c>
      <c r="L7" s="603"/>
    </row>
    <row r="8" spans="1:12" ht="51" customHeight="1">
      <c r="A8" s="204"/>
      <c r="B8" s="439" t="s">
        <v>1442</v>
      </c>
      <c r="C8" s="277" t="s">
        <v>9</v>
      </c>
      <c r="D8" s="571">
        <f>DATA!D19</f>
        <v>220</v>
      </c>
      <c r="E8" s="572"/>
      <c r="F8" s="438" t="s">
        <v>1453</v>
      </c>
      <c r="G8" s="433">
        <v>220</v>
      </c>
      <c r="I8" s="440" t="s">
        <v>1442</v>
      </c>
      <c r="J8" s="277" t="s">
        <v>9</v>
      </c>
      <c r="K8" s="602">
        <f>DATA!D22</f>
        <v>380</v>
      </c>
      <c r="L8" s="603"/>
    </row>
    <row r="9" spans="1:12" ht="30" customHeight="1" thickBot="1">
      <c r="A9" s="204"/>
      <c r="B9" s="445" t="s">
        <v>1542</v>
      </c>
      <c r="C9" s="435" t="s">
        <v>9</v>
      </c>
      <c r="D9" s="566">
        <f>IF(D7=1,D6/(380/3^0.5),(D6/(380*3^0.5)))</f>
        <v>0</v>
      </c>
      <c r="E9" s="567"/>
      <c r="F9" s="207"/>
      <c r="G9" s="434">
        <v>380</v>
      </c>
      <c r="I9" s="446" t="s">
        <v>1542</v>
      </c>
      <c r="J9" s="435" t="s">
        <v>9</v>
      </c>
      <c r="K9" s="604">
        <f>IF(K7=1,K6/(380/3^0.5),(K6/(380*3^0.5)))</f>
        <v>159.53099543397556</v>
      </c>
      <c r="L9" s="605"/>
    </row>
    <row r="10" spans="1:12" ht="24.75" customHeight="1">
      <c r="B10" s="447"/>
      <c r="C10" s="444"/>
      <c r="D10" s="448"/>
      <c r="E10" s="448"/>
      <c r="F10" s="207"/>
      <c r="G10" s="434"/>
      <c r="I10" s="447"/>
      <c r="J10" s="444"/>
      <c r="K10" s="448"/>
      <c r="L10" s="448"/>
    </row>
    <row r="11" spans="1:12" ht="16.5" thickBot="1">
      <c r="B11" s="441" t="s">
        <v>1543</v>
      </c>
      <c r="I11" s="441" t="s">
        <v>1537</v>
      </c>
    </row>
    <row r="12" spans="1:12" ht="34.5" customHeight="1">
      <c r="A12" s="204"/>
      <c r="B12" s="469" t="s">
        <v>1535</v>
      </c>
      <c r="C12" s="463" t="s">
        <v>9</v>
      </c>
      <c r="D12" s="575"/>
      <c r="E12" s="576"/>
      <c r="F12" s="208"/>
      <c r="G12" s="208"/>
      <c r="I12" s="462" t="s">
        <v>1535</v>
      </c>
      <c r="J12" s="463" t="s">
        <v>9</v>
      </c>
      <c r="K12" s="575" t="s">
        <v>1631</v>
      </c>
      <c r="L12" s="576"/>
    </row>
    <row r="13" spans="1:12" ht="31.5" customHeight="1">
      <c r="A13" s="204"/>
      <c r="B13" s="470" t="s">
        <v>1380</v>
      </c>
      <c r="C13" s="450" t="s">
        <v>9</v>
      </c>
      <c r="D13" s="579"/>
      <c r="E13" s="580"/>
      <c r="F13" s="208"/>
      <c r="G13" s="208"/>
      <c r="I13" s="464" t="s">
        <v>1380</v>
      </c>
      <c r="J13" s="450" t="s">
        <v>9</v>
      </c>
      <c r="K13" s="579" t="s">
        <v>1632</v>
      </c>
      <c r="L13" s="580"/>
    </row>
    <row r="14" spans="1:12" ht="30.75" customHeight="1">
      <c r="A14" s="204"/>
      <c r="B14" s="470" t="s">
        <v>1536</v>
      </c>
      <c r="C14" s="450" t="s">
        <v>9</v>
      </c>
      <c r="D14" s="587"/>
      <c r="E14" s="588"/>
      <c r="F14" s="438" t="s">
        <v>1453</v>
      </c>
      <c r="G14" s="442">
        <v>50</v>
      </c>
      <c r="I14" s="464" t="s">
        <v>1536</v>
      </c>
      <c r="J14" s="450" t="s">
        <v>9</v>
      </c>
      <c r="K14" s="589">
        <v>100</v>
      </c>
      <c r="L14" s="590"/>
    </row>
    <row r="15" spans="1:12" ht="57" customHeight="1">
      <c r="A15" s="204"/>
      <c r="B15" s="470" t="s">
        <v>1441</v>
      </c>
      <c r="C15" s="450" t="s">
        <v>9</v>
      </c>
      <c r="D15" s="456"/>
      <c r="E15" s="465"/>
      <c r="F15" s="438" t="s">
        <v>1453</v>
      </c>
      <c r="G15" s="442">
        <v>100</v>
      </c>
      <c r="I15" s="464" t="s">
        <v>1441</v>
      </c>
      <c r="J15" s="450" t="s">
        <v>9</v>
      </c>
      <c r="K15" s="456">
        <v>3</v>
      </c>
      <c r="L15" s="465"/>
    </row>
    <row r="16" spans="1:12" ht="44.25" customHeight="1">
      <c r="A16" s="204"/>
      <c r="B16" s="470" t="s">
        <v>1546</v>
      </c>
      <c r="C16" s="450"/>
      <c r="D16" s="591">
        <v>65</v>
      </c>
      <c r="E16" s="592"/>
      <c r="F16" s="438"/>
      <c r="G16" s="442">
        <v>160</v>
      </c>
      <c r="I16" s="464" t="s">
        <v>1538</v>
      </c>
      <c r="J16" s="450" t="s">
        <v>9</v>
      </c>
      <c r="K16" s="593">
        <f>K9</f>
        <v>159.53099543397556</v>
      </c>
      <c r="L16" s="594"/>
    </row>
    <row r="17" spans="1:12" ht="34.5" customHeight="1">
      <c r="A17" s="204"/>
      <c r="B17" s="470" t="s">
        <v>1539</v>
      </c>
      <c r="C17" s="450" t="s">
        <v>9</v>
      </c>
      <c r="D17" s="581">
        <f>IF(D15=1,D14/(20/3^0.5),(D14/(20*3^0.5)))</f>
        <v>0</v>
      </c>
      <c r="E17" s="582"/>
      <c r="F17" s="438" t="s">
        <v>1453</v>
      </c>
      <c r="G17" s="443">
        <v>200</v>
      </c>
      <c r="I17" s="464" t="s">
        <v>1539</v>
      </c>
      <c r="J17" s="450" t="s">
        <v>9</v>
      </c>
      <c r="K17" s="585">
        <f>IF(K15=1,K14/(20/3^0.5),(K14/(20*3^0.5)))</f>
        <v>2.8867513459481291</v>
      </c>
      <c r="L17" s="586"/>
    </row>
    <row r="18" spans="1:12" ht="34.5" customHeight="1">
      <c r="A18" s="204"/>
      <c r="B18" s="470" t="s">
        <v>1540</v>
      </c>
      <c r="C18" s="450" t="s">
        <v>9</v>
      </c>
      <c r="D18" s="581">
        <f>IF(D15=1,D14/(380/3^0.5),(D14/(380*3^0.5)))*1000</f>
        <v>0</v>
      </c>
      <c r="E18" s="582"/>
      <c r="F18" s="438" t="s">
        <v>1453</v>
      </c>
      <c r="G18" s="443">
        <v>250</v>
      </c>
      <c r="I18" s="464" t="s">
        <v>1540</v>
      </c>
      <c r="J18" s="450" t="s">
        <v>9</v>
      </c>
      <c r="K18" s="585">
        <f>IF(K15=1,K14/(380/3^0.5),(K14/(380*3^0.5)))*1000</f>
        <v>151.93428136569102</v>
      </c>
      <c r="L18" s="586"/>
    </row>
    <row r="19" spans="1:12" ht="30" customHeight="1">
      <c r="A19" s="204"/>
      <c r="B19" s="471" t="s">
        <v>1532</v>
      </c>
      <c r="C19" s="449" t="s">
        <v>9</v>
      </c>
      <c r="D19" s="581">
        <f>IF(D15=1,D14/(380/3^0.5),(D14/(380*3^0.5)))</f>
        <v>0</v>
      </c>
      <c r="E19" s="582"/>
      <c r="F19" s="207"/>
      <c r="G19" s="434"/>
      <c r="I19" s="466" t="s">
        <v>1532</v>
      </c>
      <c r="J19" s="449" t="s">
        <v>9</v>
      </c>
      <c r="K19" s="585">
        <f>IF(K15=1,K14/(380/3^0.5),(K14/(380*3^0.5)))</f>
        <v>0.15193428136569101</v>
      </c>
      <c r="L19" s="586"/>
    </row>
    <row r="20" spans="1:12" ht="30" customHeight="1" thickBot="1">
      <c r="A20" s="204"/>
      <c r="B20" s="472" t="s">
        <v>1541</v>
      </c>
      <c r="C20" s="468" t="s">
        <v>9</v>
      </c>
      <c r="D20" s="577" t="e">
        <f>D16/D18</f>
        <v>#DIV/0!</v>
      </c>
      <c r="E20" s="578"/>
      <c r="F20" s="207"/>
      <c r="G20" s="434"/>
      <c r="I20" s="467" t="s">
        <v>1532</v>
      </c>
      <c r="J20" s="468" t="s">
        <v>9</v>
      </c>
      <c r="K20" s="583">
        <f>K16/K18</f>
        <v>1.05</v>
      </c>
      <c r="L20" s="584"/>
    </row>
    <row r="21" spans="1:12" ht="9.75" customHeight="1">
      <c r="A21" s="204"/>
      <c r="B21" s="457" t="s">
        <v>1541</v>
      </c>
      <c r="C21" s="458" t="s">
        <v>9</v>
      </c>
      <c r="D21" s="562">
        <v>1</v>
      </c>
      <c r="E21" s="562"/>
      <c r="F21" s="459"/>
      <c r="G21" s="460"/>
      <c r="H21" s="461"/>
      <c r="I21" s="457" t="s">
        <v>1532</v>
      </c>
      <c r="J21" s="458" t="s">
        <v>9</v>
      </c>
      <c r="K21" s="562">
        <v>1</v>
      </c>
      <c r="L21" s="562"/>
    </row>
    <row r="22" spans="1:12" ht="6.75" customHeight="1">
      <c r="B22" s="447"/>
      <c r="C22" s="444"/>
      <c r="D22" s="455"/>
      <c r="E22" s="455"/>
      <c r="F22" s="207"/>
      <c r="G22" s="434"/>
      <c r="J22" s="444"/>
      <c r="K22" s="455"/>
      <c r="L22" s="455"/>
    </row>
    <row r="23" spans="1:12" ht="15.75" thickBot="1"/>
    <row r="24" spans="1:12" ht="200.25" customHeight="1" thickBot="1">
      <c r="B24" s="559"/>
      <c r="C24" s="560"/>
      <c r="D24" s="560"/>
      <c r="E24" s="561"/>
      <c r="I24" s="559"/>
      <c r="J24" s="560"/>
      <c r="K24" s="560"/>
      <c r="L24" s="561"/>
    </row>
    <row r="26" spans="1:12">
      <c r="D26" s="452"/>
    </row>
    <row r="27" spans="1:12">
      <c r="D27" s="453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7" priority="5" stopIfTrue="1" operator="greaterThan">
      <formula>0.89</formula>
    </cfRule>
    <cfRule type="cellIs" dxfId="2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PDL!$S$28:$S$29</xm:f>
          </x14:formula1>
          <xm:sqref>D15</xm:sqref>
        </x14:dataValidation>
        <x14:dataValidation type="list" allowBlank="1" showInputMessage="1" showErrorMessage="1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zoomScaleNormal="100" workbookViewId="0">
      <selection activeCell="E9" sqref="E9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6"/>
      <c r="C1" s="606"/>
      <c r="D1" s="606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5">
        <v>1084.1250458865841</v>
      </c>
      <c r="F5" s="480" t="s">
        <v>1612</v>
      </c>
      <c r="K5" s="479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0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105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81375000</v>
      </c>
    </row>
    <row r="10" spans="2:11" ht="20.100000000000001" customHeight="1">
      <c r="B10" s="291" t="s">
        <v>1446</v>
      </c>
      <c r="C10" s="292" t="s">
        <v>9</v>
      </c>
      <c r="D10" s="298">
        <f ca="1">RAB!K160</f>
        <v>147753085.7836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2955061.7156720003</v>
      </c>
    </row>
    <row r="12" spans="2:11" ht="9" customHeight="1">
      <c r="B12" s="607"/>
      <c r="C12" s="607"/>
      <c r="D12" s="607"/>
    </row>
    <row r="13" spans="2:11" ht="15.75" customHeight="1">
      <c r="B13" s="299"/>
      <c r="C13" s="299"/>
      <c r="D13" s="299"/>
    </row>
    <row r="14" spans="2:11" ht="33.75" customHeight="1">
      <c r="B14" s="409" t="s">
        <v>1379</v>
      </c>
      <c r="C14" s="410" t="s">
        <v>9</v>
      </c>
      <c r="D14" s="415" t="s">
        <v>1633</v>
      </c>
      <c r="E14" s="300" t="s">
        <v>1453</v>
      </c>
    </row>
    <row r="15" spans="2:11" ht="20.100000000000001" customHeight="1">
      <c r="B15" s="411" t="s">
        <v>1447</v>
      </c>
      <c r="C15" s="412" t="s">
        <v>9</v>
      </c>
      <c r="D15" s="416" t="s">
        <v>1638</v>
      </c>
      <c r="E15" s="300" t="s">
        <v>1453</v>
      </c>
    </row>
    <row r="16" spans="2:11" ht="20.100000000000001" customHeight="1">
      <c r="B16" s="411" t="s">
        <v>1448</v>
      </c>
      <c r="C16" s="412" t="s">
        <v>9</v>
      </c>
      <c r="D16" s="416" t="s">
        <v>1451</v>
      </c>
      <c r="E16" s="300" t="s">
        <v>1453</v>
      </c>
    </row>
    <row r="17" spans="2:5" ht="20.100000000000001" customHeight="1">
      <c r="B17" s="411" t="s">
        <v>1449</v>
      </c>
      <c r="C17" s="412" t="s">
        <v>9</v>
      </c>
      <c r="D17" s="417">
        <v>0</v>
      </c>
      <c r="E17" s="300" t="s">
        <v>1453</v>
      </c>
    </row>
    <row r="18" spans="2:5" ht="20.100000000000001" hidden="1" customHeight="1">
      <c r="B18" s="411" t="s">
        <v>1544</v>
      </c>
      <c r="C18" s="412"/>
      <c r="D18" s="417">
        <f>IF((D17&lt;=11),1,3)</f>
        <v>1</v>
      </c>
      <c r="E18" s="300"/>
    </row>
    <row r="19" spans="2:5" ht="20.100000000000001" hidden="1" customHeight="1">
      <c r="B19" s="411" t="s">
        <v>1545</v>
      </c>
      <c r="C19" s="412"/>
      <c r="D19" s="417">
        <f>IF((D17&lt;=11),220,380)</f>
        <v>220</v>
      </c>
      <c r="E19" s="300"/>
    </row>
    <row r="20" spans="2:5" ht="20.100000000000001" customHeight="1">
      <c r="B20" s="411" t="s">
        <v>1450</v>
      </c>
      <c r="C20" s="412" t="s">
        <v>9</v>
      </c>
      <c r="D20" s="417">
        <v>105</v>
      </c>
      <c r="E20" s="300" t="s">
        <v>1453</v>
      </c>
    </row>
    <row r="21" spans="2:5" ht="20.100000000000001" hidden="1" customHeight="1">
      <c r="B21" s="411" t="s">
        <v>1544</v>
      </c>
      <c r="C21" s="412"/>
      <c r="D21" s="417">
        <f>IF((D20&lt;=11),1,3)</f>
        <v>3</v>
      </c>
      <c r="E21" s="300"/>
    </row>
    <row r="22" spans="2:5" ht="20.100000000000001" hidden="1" customHeight="1">
      <c r="B22" s="411" t="s">
        <v>1545</v>
      </c>
      <c r="C22" s="412"/>
      <c r="D22" s="417">
        <f>IF((D20&lt;=11),220,380)</f>
        <v>380</v>
      </c>
      <c r="E22" s="300"/>
    </row>
    <row r="23" spans="2:5" ht="20.100000000000001" customHeight="1">
      <c r="B23" s="411" t="s">
        <v>1353</v>
      </c>
      <c r="C23" s="412" t="s">
        <v>9</v>
      </c>
      <c r="D23" s="416">
        <v>1444.7</v>
      </c>
      <c r="E23" s="300" t="s">
        <v>1453</v>
      </c>
    </row>
    <row r="24" spans="2:5" ht="20.100000000000001" customHeight="1">
      <c r="B24" s="411" t="s">
        <v>1354</v>
      </c>
      <c r="C24" s="412" t="s">
        <v>9</v>
      </c>
      <c r="D24" s="416">
        <v>1444.7</v>
      </c>
      <c r="E24" s="300" t="s">
        <v>1453</v>
      </c>
    </row>
    <row r="25" spans="2:5" ht="20.100000000000001" customHeight="1">
      <c r="B25" s="411" t="s">
        <v>1452</v>
      </c>
      <c r="C25" s="412" t="s">
        <v>9</v>
      </c>
      <c r="D25" s="417">
        <v>775</v>
      </c>
      <c r="E25" s="300" t="s">
        <v>1453</v>
      </c>
    </row>
    <row r="26" spans="2:5" ht="20.100000000000001" customHeight="1">
      <c r="B26" s="413" t="s">
        <v>1355</v>
      </c>
      <c r="C26" s="414" t="s">
        <v>9</v>
      </c>
      <c r="D26" s="418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K18" sqref="K18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8" t="s">
        <v>1357</v>
      </c>
      <c r="C3" s="608"/>
      <c r="D3" s="608"/>
      <c r="E3" s="608"/>
      <c r="F3" s="305" t="str">
        <f>DATA!D14</f>
        <v>PABRIK ES BATU NUR ALI MAWARDI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9" t="s">
        <v>1349</v>
      </c>
      <c r="C5" s="609" t="s">
        <v>1358</v>
      </c>
      <c r="D5" s="610" t="s">
        <v>1359</v>
      </c>
      <c r="E5" s="610" t="s">
        <v>1360</v>
      </c>
      <c r="F5" s="609" t="s">
        <v>1361</v>
      </c>
      <c r="G5" s="609"/>
      <c r="H5" s="609"/>
      <c r="I5" s="609"/>
      <c r="J5" s="609"/>
      <c r="K5" s="609" t="s">
        <v>1362</v>
      </c>
      <c r="L5" s="609"/>
      <c r="M5" s="307"/>
      <c r="N5" s="613" t="s">
        <v>1363</v>
      </c>
      <c r="O5" s="610" t="s">
        <v>1364</v>
      </c>
      <c r="P5" s="610" t="s">
        <v>1365</v>
      </c>
      <c r="Q5" s="610" t="s">
        <v>1366</v>
      </c>
      <c r="R5" s="308"/>
      <c r="S5" s="309"/>
      <c r="T5" s="611" t="s">
        <v>1367</v>
      </c>
      <c r="U5" s="310"/>
    </row>
    <row r="6" spans="1:21" ht="20.100000000000001" customHeight="1">
      <c r="B6" s="609"/>
      <c r="C6" s="609"/>
      <c r="D6" s="609"/>
      <c r="E6" s="609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4"/>
      <c r="O6" s="609"/>
      <c r="P6" s="609"/>
      <c r="Q6" s="609"/>
      <c r="R6" s="308"/>
      <c r="S6" s="309"/>
      <c r="T6" s="609"/>
      <c r="U6" s="312"/>
    </row>
    <row r="7" spans="1:21" ht="20.100000000000001" customHeight="1">
      <c r="A7" s="313">
        <v>0</v>
      </c>
      <c r="B7" s="314">
        <v>2023</v>
      </c>
      <c r="C7" s="473">
        <f>DATA!D8*DATA!D26*8</f>
        <v>33600</v>
      </c>
      <c r="D7" s="316">
        <f>C7*4/24</f>
        <v>5600</v>
      </c>
      <c r="E7" s="316">
        <f>C7-D7</f>
        <v>28000</v>
      </c>
      <c r="F7" s="317">
        <f ca="1">DATA!D10/1000000</f>
        <v>147.7530857836</v>
      </c>
      <c r="G7" s="318">
        <f ca="1">DATA!$D$11/1000000</f>
        <v>2.9550617156720005</v>
      </c>
      <c r="H7" s="318">
        <f>C7*DATA!$D$5/1000000</f>
        <v>36.426601541789225</v>
      </c>
      <c r="I7" s="318">
        <f>(C7*DATA!$D$5*DATA!$D$7)/1000000</f>
        <v>0.81959853469025756</v>
      </c>
      <c r="J7" s="316">
        <f ca="1">SUM(F7:I7)</f>
        <v>187.95434757575151</v>
      </c>
      <c r="K7" s="319">
        <f>DATA!D9/1000000</f>
        <v>81.375</v>
      </c>
      <c r="L7" s="316">
        <f>((D7*DATA!$D$23)/1000000)+((E7*DATA!$D$24)/1000000)</f>
        <v>48.541919999999998</v>
      </c>
      <c r="M7" s="316">
        <f>K7+L7</f>
        <v>129.91692</v>
      </c>
      <c r="N7" s="316">
        <f ca="1">M7-J7</f>
        <v>-58.037427575751508</v>
      </c>
      <c r="O7" s="314">
        <v>1</v>
      </c>
      <c r="P7" s="316">
        <f ca="1">O7*N7</f>
        <v>-58.037427575751508</v>
      </c>
      <c r="Q7" s="316">
        <f ca="1">P7</f>
        <v>-58.037427575751508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50400</v>
      </c>
      <c r="D8" s="316">
        <f>C8*4/24</f>
        <v>8400</v>
      </c>
      <c r="E8" s="316">
        <f t="shared" ref="E8:E32" si="0">C8-D8</f>
        <v>42000</v>
      </c>
      <c r="F8" s="314"/>
      <c r="G8" s="318">
        <f ca="1">DATA!$D$11/1000000</f>
        <v>2.9550617156720005</v>
      </c>
      <c r="H8" s="318">
        <f>C8*DATA!$D$5/1000000</f>
        <v>54.639902312683837</v>
      </c>
      <c r="I8" s="318">
        <f>(C8*DATA!$D$5*DATA!$D$7)/1000000</f>
        <v>1.2293978020353862</v>
      </c>
      <c r="J8" s="316">
        <f t="shared" ref="J8:J32" ca="1" si="1">SUM(F8:I8)</f>
        <v>58.824361830391226</v>
      </c>
      <c r="K8" s="321"/>
      <c r="L8" s="316">
        <f>((D8*DATA!$D$23)/1000000)+((E8*DATA!$D$24)/1000000)</f>
        <v>72.812879999999993</v>
      </c>
      <c r="M8" s="316">
        <f t="shared" ref="M8:M32" si="2">K8+L8</f>
        <v>72.812879999999993</v>
      </c>
      <c r="N8" s="316">
        <f ca="1">M8-J8</f>
        <v>13.988518169608767</v>
      </c>
      <c r="O8" s="315">
        <f>1/(1+'[92]Asumsi I'!$C$3)^(KKF!A8)</f>
        <v>0.89285714285714279</v>
      </c>
      <c r="P8" s="316">
        <f ca="1">O8*N8</f>
        <v>12.489748365722113</v>
      </c>
      <c r="Q8" s="316">
        <f ca="1">Q7+P8</f>
        <v>-45.547679210029393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50400</v>
      </c>
      <c r="D9" s="316">
        <f t="shared" ref="D9:D32" si="5">C9*4/24</f>
        <v>8400</v>
      </c>
      <c r="E9" s="316">
        <f t="shared" si="0"/>
        <v>42000</v>
      </c>
      <c r="F9" s="314"/>
      <c r="G9" s="318">
        <f ca="1">DATA!$D$11/1000000</f>
        <v>2.9550617156720005</v>
      </c>
      <c r="H9" s="318">
        <f>C9*DATA!$D$5/1000000</f>
        <v>54.639902312683837</v>
      </c>
      <c r="I9" s="318">
        <f>(C9*DATA!$D$5*DATA!$D$7)/1000000</f>
        <v>1.2293978020353862</v>
      </c>
      <c r="J9" s="316">
        <f t="shared" ca="1" si="1"/>
        <v>58.824361830391226</v>
      </c>
      <c r="K9" s="316"/>
      <c r="L9" s="316">
        <f>((D9*DATA!$D$23)/1000000)+((E9*DATA!$D$24)/1000000)</f>
        <v>72.812879999999993</v>
      </c>
      <c r="M9" s="316">
        <f t="shared" si="2"/>
        <v>72.812879999999993</v>
      </c>
      <c r="N9" s="316">
        <f t="shared" ref="N9:N32" ca="1" si="6">M9-J9</f>
        <v>13.988518169608767</v>
      </c>
      <c r="O9" s="322">
        <f>1/(1+'[92]Asumsi I'!$C$3)^(KKF!A9)</f>
        <v>0.79719387755102034</v>
      </c>
      <c r="P9" s="316">
        <f t="shared" ref="P9:P32" ca="1" si="7">O9*N9</f>
        <v>11.151561040823314</v>
      </c>
      <c r="Q9" s="316">
        <f ca="1">Q8+P9</f>
        <v>-34.396118169206076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50400</v>
      </c>
      <c r="D10" s="316">
        <f t="shared" si="5"/>
        <v>8400</v>
      </c>
      <c r="E10" s="316">
        <f t="shared" si="0"/>
        <v>42000</v>
      </c>
      <c r="F10" s="314"/>
      <c r="G10" s="318">
        <f ca="1">DATA!$D$11/1000000</f>
        <v>2.9550617156720005</v>
      </c>
      <c r="H10" s="318">
        <f>C10*DATA!$D$5/1000000</f>
        <v>54.639902312683837</v>
      </c>
      <c r="I10" s="318">
        <f>(C10*DATA!$D$5*DATA!$D$7)/1000000</f>
        <v>1.2293978020353862</v>
      </c>
      <c r="J10" s="316">
        <f t="shared" ca="1" si="1"/>
        <v>58.824361830391226</v>
      </c>
      <c r="K10" s="314"/>
      <c r="L10" s="316">
        <f>((D10*DATA!$D$23)/1000000)+((E10*DATA!$D$24)/1000000)</f>
        <v>72.812879999999993</v>
      </c>
      <c r="M10" s="316">
        <f t="shared" si="2"/>
        <v>72.812879999999993</v>
      </c>
      <c r="N10" s="316">
        <f t="shared" ca="1" si="6"/>
        <v>13.988518169608767</v>
      </c>
      <c r="O10" s="315">
        <f>1/(1+'[92]Asumsi I'!$C$3)^(KKF!A10)</f>
        <v>0.71178024781341087</v>
      </c>
      <c r="P10" s="316">
        <f t="shared" ca="1" si="7"/>
        <v>9.9567509293065282</v>
      </c>
      <c r="Q10" s="316">
        <f t="shared" ref="Q10:Q30" ca="1" si="9">Q9+P10</f>
        <v>-24.439367239899546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50400</v>
      </c>
      <c r="D11" s="316">
        <f t="shared" si="5"/>
        <v>8400</v>
      </c>
      <c r="E11" s="316">
        <f t="shared" si="0"/>
        <v>42000</v>
      </c>
      <c r="F11" s="314"/>
      <c r="G11" s="318">
        <f ca="1">DATA!$D$11/1000000</f>
        <v>2.9550617156720005</v>
      </c>
      <c r="H11" s="318">
        <f>C11*DATA!$D$5/1000000</f>
        <v>54.639902312683837</v>
      </c>
      <c r="I11" s="318">
        <f>(C11*DATA!$D$5*DATA!$D$7)/1000000</f>
        <v>1.2293978020353862</v>
      </c>
      <c r="J11" s="316">
        <f t="shared" ca="1" si="1"/>
        <v>58.824361830391226</v>
      </c>
      <c r="K11" s="314"/>
      <c r="L11" s="316">
        <f>((D11*DATA!$D$23)/1000000)+((E11*DATA!$D$24)/1000000)</f>
        <v>72.812879999999993</v>
      </c>
      <c r="M11" s="316">
        <f t="shared" si="2"/>
        <v>72.812879999999993</v>
      </c>
      <c r="N11" s="316">
        <f t="shared" ca="1" si="6"/>
        <v>13.988518169608767</v>
      </c>
      <c r="O11" s="315">
        <f>1/(1+'[92]Asumsi I'!$C$3)^(KKF!A11)</f>
        <v>0.63551807840483121</v>
      </c>
      <c r="P11" s="316">
        <f t="shared" ca="1" si="7"/>
        <v>8.8899561868808306</v>
      </c>
      <c r="Q11" s="316">
        <f t="shared" ca="1" si="9"/>
        <v>-15.549411053018716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50400</v>
      </c>
      <c r="D12" s="316">
        <f t="shared" si="5"/>
        <v>8400</v>
      </c>
      <c r="E12" s="316">
        <f t="shared" si="0"/>
        <v>42000</v>
      </c>
      <c r="F12" s="314"/>
      <c r="G12" s="318">
        <f ca="1">DATA!$D$11/1000000</f>
        <v>2.9550617156720005</v>
      </c>
      <c r="H12" s="318">
        <f>C12*DATA!$D$5/1000000</f>
        <v>54.639902312683837</v>
      </c>
      <c r="I12" s="318">
        <f>(C12*DATA!$D$5*DATA!$D$7)/1000000</f>
        <v>1.2293978020353862</v>
      </c>
      <c r="J12" s="316">
        <f t="shared" ca="1" si="1"/>
        <v>58.824361830391226</v>
      </c>
      <c r="K12" s="314"/>
      <c r="L12" s="316">
        <f>((D12*DATA!$D$23)/1000000)+((E12*DATA!$D$24)/1000000)</f>
        <v>72.812879999999993</v>
      </c>
      <c r="M12" s="316">
        <f t="shared" si="2"/>
        <v>72.812879999999993</v>
      </c>
      <c r="N12" s="316">
        <f t="shared" ca="1" si="6"/>
        <v>13.988518169608767</v>
      </c>
      <c r="O12" s="315">
        <f>1/(1+'[92]Asumsi I'!$C$3)^(KKF!A12)</f>
        <v>0.56742685571859919</v>
      </c>
      <c r="P12" s="316">
        <f t="shared" ca="1" si="7"/>
        <v>7.9374608811435969</v>
      </c>
      <c r="Q12" s="316">
        <f t="shared" ca="1" si="9"/>
        <v>-7.6119501718751188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50400</v>
      </c>
      <c r="D13" s="316">
        <f t="shared" si="5"/>
        <v>8400</v>
      </c>
      <c r="E13" s="316">
        <f t="shared" si="0"/>
        <v>42000</v>
      </c>
      <c r="F13" s="314"/>
      <c r="G13" s="318">
        <f ca="1">DATA!$D$11/1000000</f>
        <v>2.9550617156720005</v>
      </c>
      <c r="H13" s="318">
        <f>C13*DATA!$D$5/1000000</f>
        <v>54.639902312683837</v>
      </c>
      <c r="I13" s="318">
        <f>(C13*DATA!$D$5*DATA!$D$7)/1000000</f>
        <v>1.2293978020353862</v>
      </c>
      <c r="J13" s="316">
        <f t="shared" ca="1" si="1"/>
        <v>58.824361830391226</v>
      </c>
      <c r="K13" s="314"/>
      <c r="L13" s="316">
        <f>((D13*DATA!$D$23)/1000000)+((E13*DATA!$D$24)/1000000)</f>
        <v>72.812879999999993</v>
      </c>
      <c r="M13" s="316">
        <f t="shared" si="2"/>
        <v>72.812879999999993</v>
      </c>
      <c r="N13" s="316">
        <f t="shared" ca="1" si="6"/>
        <v>13.988518169608767</v>
      </c>
      <c r="O13" s="315">
        <f>1/(1+'[92]Asumsi I'!$C$3)^(KKF!A13)</f>
        <v>0.50663112117732068</v>
      </c>
      <c r="P13" s="316">
        <f t="shared" ca="1" si="7"/>
        <v>7.0870186438782117</v>
      </c>
      <c r="Q13" s="316">
        <f t="shared" ca="1" si="9"/>
        <v>-0.52493152799690712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50400</v>
      </c>
      <c r="D14" s="316">
        <f t="shared" si="5"/>
        <v>8400</v>
      </c>
      <c r="E14" s="316">
        <f t="shared" si="0"/>
        <v>42000</v>
      </c>
      <c r="F14" s="314"/>
      <c r="G14" s="318">
        <f ca="1">DATA!$D$11/1000000</f>
        <v>2.9550617156720005</v>
      </c>
      <c r="H14" s="318">
        <f>C14*DATA!$D$5/1000000</f>
        <v>54.639902312683837</v>
      </c>
      <c r="I14" s="318">
        <f>(C14*DATA!$D$5*DATA!$D$7)/1000000</f>
        <v>1.2293978020353862</v>
      </c>
      <c r="J14" s="316">
        <f t="shared" ca="1" si="1"/>
        <v>58.824361830391226</v>
      </c>
      <c r="K14" s="314"/>
      <c r="L14" s="316">
        <f>((D14*DATA!$D$23)/1000000)+((E14*DATA!$D$24)/1000000)</f>
        <v>72.812879999999993</v>
      </c>
      <c r="M14" s="316">
        <f t="shared" si="2"/>
        <v>72.812879999999993</v>
      </c>
      <c r="N14" s="316">
        <f t="shared" ca="1" si="6"/>
        <v>13.988518169608767</v>
      </c>
      <c r="O14" s="315">
        <f>1/(1+'[92]Asumsi I'!$C$3)^(KKF!A14)</f>
        <v>0.45234921533689343</v>
      </c>
      <c r="P14" s="316">
        <f t="shared" ca="1" si="7"/>
        <v>6.3276952177484027</v>
      </c>
      <c r="Q14" s="316">
        <f t="shared" ca="1" si="9"/>
        <v>5.8027636897514956</v>
      </c>
      <c r="S14" s="304" t="str">
        <f t="shared" ca="1" si="3"/>
        <v/>
      </c>
      <c r="T14" s="320">
        <f t="shared" ca="1" si="10"/>
        <v>6.5851766699378862</v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50400</v>
      </c>
      <c r="D15" s="316">
        <f t="shared" si="5"/>
        <v>8400</v>
      </c>
      <c r="E15" s="316">
        <f t="shared" si="0"/>
        <v>42000</v>
      </c>
      <c r="F15" s="314"/>
      <c r="G15" s="318">
        <f ca="1">DATA!$D$11/1000000</f>
        <v>2.9550617156720005</v>
      </c>
      <c r="H15" s="318">
        <f>C15*DATA!$D$5/1000000</f>
        <v>54.639902312683837</v>
      </c>
      <c r="I15" s="318">
        <f>(C15*DATA!$D$5*DATA!$D$7)/1000000</f>
        <v>1.2293978020353862</v>
      </c>
      <c r="J15" s="316">
        <f t="shared" ca="1" si="1"/>
        <v>58.824361830391226</v>
      </c>
      <c r="K15" s="314"/>
      <c r="L15" s="316">
        <f>((D15*DATA!$D$23)/1000000)+((E15*DATA!$D$24)/1000000)</f>
        <v>72.812879999999993</v>
      </c>
      <c r="M15" s="316">
        <f t="shared" si="2"/>
        <v>72.812879999999993</v>
      </c>
      <c r="N15" s="316">
        <f t="shared" ca="1" si="6"/>
        <v>13.988518169608767</v>
      </c>
      <c r="O15" s="315">
        <f>1/(1+'[92]Asumsi I'!$C$3)^(KKF!A15)</f>
        <v>0.4038832279793691</v>
      </c>
      <c r="P15" s="316">
        <f t="shared" ca="1" si="7"/>
        <v>5.6497278729896445</v>
      </c>
      <c r="Q15" s="316">
        <f t="shared" ca="1" si="9"/>
        <v>11.452491562741141</v>
      </c>
      <c r="S15" s="304" t="str">
        <f t="shared" ca="1" si="3"/>
        <v/>
      </c>
      <c r="T15" s="320">
        <f t="shared" ca="1" si="10"/>
        <v>7.181293441958517</v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50400</v>
      </c>
      <c r="D16" s="316">
        <f t="shared" si="5"/>
        <v>8400</v>
      </c>
      <c r="E16" s="316">
        <f t="shared" si="0"/>
        <v>42000</v>
      </c>
      <c r="F16" s="314"/>
      <c r="G16" s="318">
        <f ca="1">DATA!$D$11/1000000</f>
        <v>2.9550617156720005</v>
      </c>
      <c r="H16" s="318">
        <f>C16*DATA!$D$5/1000000</f>
        <v>54.639902312683837</v>
      </c>
      <c r="I16" s="318">
        <f>(C16*DATA!$D$5*DATA!$D$7)/1000000</f>
        <v>1.2293978020353862</v>
      </c>
      <c r="J16" s="316">
        <f t="shared" ca="1" si="1"/>
        <v>58.824361830391226</v>
      </c>
      <c r="K16" s="314"/>
      <c r="L16" s="316">
        <f>((D16*DATA!$D$23)/1000000)+((E16*DATA!$D$24)/1000000)</f>
        <v>72.812879999999993</v>
      </c>
      <c r="M16" s="316">
        <f t="shared" si="2"/>
        <v>72.812879999999993</v>
      </c>
      <c r="N16" s="316">
        <f t="shared" ca="1" si="6"/>
        <v>13.988518169608767</v>
      </c>
      <c r="O16" s="315">
        <f>1/(1+'[92]Asumsi I'!$C$3)^(KKF!A16)</f>
        <v>0.36061002498157957</v>
      </c>
      <c r="P16" s="316">
        <f t="shared" ca="1" si="7"/>
        <v>5.0443998865978976</v>
      </c>
      <c r="Q16" s="316">
        <f t="shared" ca="1" si="9"/>
        <v>16.496891449339039</v>
      </c>
      <c r="S16" s="304" t="str">
        <f t="shared" ca="1" si="3"/>
        <v/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50400</v>
      </c>
      <c r="D17" s="316">
        <f t="shared" si="5"/>
        <v>8400</v>
      </c>
      <c r="E17" s="316">
        <f t="shared" si="0"/>
        <v>42000</v>
      </c>
      <c r="F17" s="314"/>
      <c r="G17" s="318">
        <f ca="1">DATA!$D$11/1000000</f>
        <v>2.9550617156720005</v>
      </c>
      <c r="H17" s="318">
        <f>C17*DATA!$D$5/1000000</f>
        <v>54.639902312683837</v>
      </c>
      <c r="I17" s="318">
        <f>(C17*DATA!$D$5*DATA!$D$7)/1000000</f>
        <v>1.2293978020353862</v>
      </c>
      <c r="J17" s="316">
        <f t="shared" ca="1" si="1"/>
        <v>58.824361830391226</v>
      </c>
      <c r="K17" s="314"/>
      <c r="L17" s="316">
        <f>((D17*DATA!$D$23)/1000000)+((E17*DATA!$D$24)/1000000)</f>
        <v>72.812879999999993</v>
      </c>
      <c r="M17" s="316">
        <f t="shared" si="2"/>
        <v>72.812879999999993</v>
      </c>
      <c r="N17" s="316">
        <f t="shared" ca="1" si="6"/>
        <v>13.988518169608767</v>
      </c>
      <c r="O17" s="315">
        <f>1/(1+'[92]Asumsi I'!$C$3)^(KKF!A17)</f>
        <v>0.32197323659069599</v>
      </c>
      <c r="P17" s="316">
        <f t="shared" ca="1" si="7"/>
        <v>4.5039284701766933</v>
      </c>
      <c r="Q17" s="316">
        <f t="shared" ca="1" si="9"/>
        <v>21.000819919515731</v>
      </c>
      <c r="S17" s="304" t="str">
        <f t="shared" ca="1" si="3"/>
        <v/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50400</v>
      </c>
      <c r="D18" s="316">
        <f t="shared" si="5"/>
        <v>8400</v>
      </c>
      <c r="E18" s="316">
        <f t="shared" si="0"/>
        <v>42000</v>
      </c>
      <c r="F18" s="314"/>
      <c r="G18" s="318">
        <f ca="1">DATA!$D$11/1000000</f>
        <v>2.9550617156720005</v>
      </c>
      <c r="H18" s="318">
        <f>C18*DATA!$D$5/1000000</f>
        <v>54.639902312683837</v>
      </c>
      <c r="I18" s="318">
        <f>(C18*DATA!$D$5*DATA!$D$7)/1000000</f>
        <v>1.2293978020353862</v>
      </c>
      <c r="J18" s="316">
        <f t="shared" ca="1" si="1"/>
        <v>58.824361830391226</v>
      </c>
      <c r="K18" s="314"/>
      <c r="L18" s="316">
        <f>((D18*DATA!$D$23)/1000000)+((E18*DATA!$D$24)/1000000)</f>
        <v>72.812879999999993</v>
      </c>
      <c r="M18" s="316">
        <f t="shared" si="2"/>
        <v>72.812879999999993</v>
      </c>
      <c r="N18" s="316">
        <f t="shared" ca="1" si="6"/>
        <v>13.988518169608767</v>
      </c>
      <c r="O18" s="315">
        <f>1/(1+'[92]Asumsi I'!$C$3)^(KKF!A18)</f>
        <v>0.28747610409883567</v>
      </c>
      <c r="P18" s="316">
        <f t="shared" ca="1" si="7"/>
        <v>4.0213647055149044</v>
      </c>
      <c r="Q18" s="316">
        <f t="shared" ca="1" si="9"/>
        <v>25.022184625030636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50400</v>
      </c>
      <c r="D19" s="316">
        <f t="shared" si="5"/>
        <v>8400</v>
      </c>
      <c r="E19" s="316">
        <f t="shared" si="0"/>
        <v>42000</v>
      </c>
      <c r="F19" s="314"/>
      <c r="G19" s="318">
        <f ca="1">DATA!$D$11/1000000</f>
        <v>2.9550617156720005</v>
      </c>
      <c r="H19" s="318">
        <f>C19*DATA!$D$5/1000000</f>
        <v>54.639902312683837</v>
      </c>
      <c r="I19" s="318">
        <f>(C19*DATA!$D$5*DATA!$D$7)/1000000</f>
        <v>1.2293978020353862</v>
      </c>
      <c r="J19" s="316">
        <f t="shared" ca="1" si="1"/>
        <v>58.824361830391226</v>
      </c>
      <c r="K19" s="314"/>
      <c r="L19" s="316">
        <f>((D19*DATA!$D$23)/1000000)+((E19*DATA!$D$24)/1000000)</f>
        <v>72.812879999999993</v>
      </c>
      <c r="M19" s="316">
        <f t="shared" si="2"/>
        <v>72.812879999999993</v>
      </c>
      <c r="N19" s="316">
        <f t="shared" ca="1" si="6"/>
        <v>13.988518169608767</v>
      </c>
      <c r="O19" s="315">
        <f>1/(1+'[92]Asumsi I'!$C$3)^(KKF!A19)</f>
        <v>0.25667509294538904</v>
      </c>
      <c r="P19" s="316">
        <f t="shared" ca="1" si="7"/>
        <v>3.5905042013525934</v>
      </c>
      <c r="Q19" s="316">
        <f t="shared" ca="1" si="9"/>
        <v>28.612688826383231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50400</v>
      </c>
      <c r="D20" s="316">
        <f t="shared" si="5"/>
        <v>8400</v>
      </c>
      <c r="E20" s="316">
        <f t="shared" si="0"/>
        <v>42000</v>
      </c>
      <c r="F20" s="314"/>
      <c r="G20" s="318">
        <f ca="1">DATA!$D$11/1000000</f>
        <v>2.9550617156720005</v>
      </c>
      <c r="H20" s="318">
        <f>C20*DATA!$D$5/1000000</f>
        <v>54.639902312683837</v>
      </c>
      <c r="I20" s="318">
        <f>(C20*DATA!$D$5*DATA!$D$7)/1000000</f>
        <v>1.2293978020353862</v>
      </c>
      <c r="J20" s="316">
        <f t="shared" ca="1" si="1"/>
        <v>58.824361830391226</v>
      </c>
      <c r="K20" s="314"/>
      <c r="L20" s="316">
        <f>((D20*DATA!$D$23)/1000000)+((E20*DATA!$D$24)/1000000)</f>
        <v>72.812879999999993</v>
      </c>
      <c r="M20" s="316">
        <f t="shared" si="2"/>
        <v>72.812879999999993</v>
      </c>
      <c r="N20" s="316">
        <f t="shared" ca="1" si="6"/>
        <v>13.988518169608767</v>
      </c>
      <c r="O20" s="315">
        <f>1/(1+'[92]Asumsi I'!$C$3)^(KKF!A20)</f>
        <v>0.22917419012981158</v>
      </c>
      <c r="P20" s="316">
        <f t="shared" ca="1" si="7"/>
        <v>3.2058073226362436</v>
      </c>
      <c r="Q20" s="316">
        <f t="shared" ca="1" si="9"/>
        <v>31.818496149019474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50400</v>
      </c>
      <c r="D21" s="316">
        <f t="shared" si="5"/>
        <v>8400</v>
      </c>
      <c r="E21" s="316">
        <f t="shared" si="0"/>
        <v>42000</v>
      </c>
      <c r="F21" s="314"/>
      <c r="G21" s="318">
        <f ca="1">DATA!$D$11/1000000</f>
        <v>2.9550617156720005</v>
      </c>
      <c r="H21" s="318">
        <f>C21*DATA!$D$5/1000000</f>
        <v>54.639902312683837</v>
      </c>
      <c r="I21" s="318">
        <f>(C21*DATA!$D$5*DATA!$D$7)/1000000</f>
        <v>1.2293978020353862</v>
      </c>
      <c r="J21" s="316">
        <f t="shared" ca="1" si="1"/>
        <v>58.824361830391226</v>
      </c>
      <c r="K21" s="314"/>
      <c r="L21" s="316">
        <f>((D21*DATA!$D$23)/1000000)+((E21*DATA!$D$24)/1000000)</f>
        <v>72.812879999999993</v>
      </c>
      <c r="M21" s="316">
        <f t="shared" si="2"/>
        <v>72.812879999999993</v>
      </c>
      <c r="N21" s="316">
        <f t="shared" ca="1" si="6"/>
        <v>13.988518169608767</v>
      </c>
      <c r="O21" s="315">
        <f>1/(1+'[92]Asumsi I'!$C$3)^(KKF!A21)</f>
        <v>0.20461981261590317</v>
      </c>
      <c r="P21" s="316">
        <f t="shared" ca="1" si="7"/>
        <v>2.8623279666395027</v>
      </c>
      <c r="Q21" s="316">
        <f t="shared" ca="1" si="9"/>
        <v>34.680824115658979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50400</v>
      </c>
      <c r="D22" s="316">
        <f t="shared" si="5"/>
        <v>8400</v>
      </c>
      <c r="E22" s="316">
        <f t="shared" si="0"/>
        <v>42000</v>
      </c>
      <c r="F22" s="314"/>
      <c r="G22" s="318">
        <f ca="1">DATA!$D$11/1000000</f>
        <v>2.9550617156720005</v>
      </c>
      <c r="H22" s="318">
        <f>C22*DATA!$D$5/1000000</f>
        <v>54.639902312683837</v>
      </c>
      <c r="I22" s="318">
        <f>(C22*DATA!$D$5*DATA!$D$7)/1000000</f>
        <v>1.2293978020353862</v>
      </c>
      <c r="J22" s="316">
        <f t="shared" ca="1" si="1"/>
        <v>58.824361830391226</v>
      </c>
      <c r="K22" s="314"/>
      <c r="L22" s="316">
        <f>((D22*DATA!$D$23)/1000000)+((E22*DATA!$D$24)/1000000)</f>
        <v>72.812879999999993</v>
      </c>
      <c r="M22" s="316">
        <f t="shared" si="2"/>
        <v>72.812879999999993</v>
      </c>
      <c r="N22" s="316">
        <f t="shared" ca="1" si="6"/>
        <v>13.988518169608767</v>
      </c>
      <c r="O22" s="315">
        <f>1/(1+'[92]Asumsi I'!$C$3)^(KKF!A22)</f>
        <v>0.18269626126419927</v>
      </c>
      <c r="P22" s="316">
        <f t="shared" ca="1" si="7"/>
        <v>2.555649970213842</v>
      </c>
      <c r="Q22" s="316">
        <f t="shared" ca="1" si="9"/>
        <v>37.236474085872821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50400</v>
      </c>
      <c r="D23" s="316">
        <f t="shared" si="5"/>
        <v>8400</v>
      </c>
      <c r="E23" s="316">
        <f t="shared" si="0"/>
        <v>42000</v>
      </c>
      <c r="F23" s="314"/>
      <c r="G23" s="318">
        <f ca="1">DATA!$D$11/1000000</f>
        <v>2.9550617156720005</v>
      </c>
      <c r="H23" s="318">
        <f>C23*DATA!$D$5/1000000</f>
        <v>54.639902312683837</v>
      </c>
      <c r="I23" s="318">
        <f>(C23*DATA!$D$5*DATA!$D$7)/1000000</f>
        <v>1.2293978020353862</v>
      </c>
      <c r="J23" s="316">
        <f t="shared" ca="1" si="1"/>
        <v>58.824361830391226</v>
      </c>
      <c r="K23" s="314"/>
      <c r="L23" s="316">
        <f>((D23*DATA!$D$23)/1000000)+((E23*DATA!$D$24)/1000000)</f>
        <v>72.812879999999993</v>
      </c>
      <c r="M23" s="316">
        <f t="shared" si="2"/>
        <v>72.812879999999993</v>
      </c>
      <c r="N23" s="316">
        <f t="shared" ca="1" si="6"/>
        <v>13.988518169608767</v>
      </c>
      <c r="O23" s="315">
        <f>1/(1+'[92]Asumsi I'!$C$3)^(KKF!A23)</f>
        <v>0.16312166184303503</v>
      </c>
      <c r="P23" s="316">
        <f t="shared" ca="1" si="7"/>
        <v>2.2818303305480727</v>
      </c>
      <c r="Q23" s="316">
        <f t="shared" ca="1" si="9"/>
        <v>39.518304416420897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50400</v>
      </c>
      <c r="D24" s="316">
        <f t="shared" si="5"/>
        <v>8400</v>
      </c>
      <c r="E24" s="316">
        <f t="shared" si="0"/>
        <v>42000</v>
      </c>
      <c r="F24" s="314"/>
      <c r="G24" s="318">
        <f ca="1">DATA!$D$11/1000000</f>
        <v>2.9550617156720005</v>
      </c>
      <c r="H24" s="318">
        <f>C24*DATA!$D$5/1000000</f>
        <v>54.639902312683837</v>
      </c>
      <c r="I24" s="318">
        <f>(C24*DATA!$D$5*DATA!$D$7)/1000000</f>
        <v>1.2293978020353862</v>
      </c>
      <c r="J24" s="316">
        <f t="shared" ca="1" si="1"/>
        <v>58.824361830391226</v>
      </c>
      <c r="K24" s="314"/>
      <c r="L24" s="316">
        <f>((D24*DATA!$D$23)/1000000)+((E24*DATA!$D$24)/1000000)</f>
        <v>72.812879999999993</v>
      </c>
      <c r="M24" s="316">
        <f t="shared" si="2"/>
        <v>72.812879999999993</v>
      </c>
      <c r="N24" s="316">
        <f t="shared" ca="1" si="6"/>
        <v>13.988518169608767</v>
      </c>
      <c r="O24" s="315">
        <f>1/(1+'[92]Asumsi I'!$C$3)^(KKF!A24)</f>
        <v>0.14564434093128129</v>
      </c>
      <c r="P24" s="316">
        <f t="shared" ca="1" si="7"/>
        <v>2.0373485094179222</v>
      </c>
      <c r="Q24" s="316">
        <f t="shared" ca="1" si="9"/>
        <v>41.555652925838821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50400</v>
      </c>
      <c r="D25" s="316">
        <f t="shared" si="5"/>
        <v>8400</v>
      </c>
      <c r="E25" s="316">
        <f t="shared" si="0"/>
        <v>42000</v>
      </c>
      <c r="F25" s="314"/>
      <c r="G25" s="318">
        <f ca="1">DATA!$D$11/1000000</f>
        <v>2.9550617156720005</v>
      </c>
      <c r="H25" s="318">
        <f>C25*DATA!$D$5/1000000</f>
        <v>54.639902312683837</v>
      </c>
      <c r="I25" s="318">
        <f>(C25*DATA!$D$5*DATA!$D$7)/1000000</f>
        <v>1.2293978020353862</v>
      </c>
      <c r="J25" s="316">
        <f t="shared" ca="1" si="1"/>
        <v>58.824361830391226</v>
      </c>
      <c r="K25" s="314"/>
      <c r="L25" s="316">
        <f>((D25*DATA!$D$23)/1000000)+((E25*DATA!$D$24)/1000000)</f>
        <v>72.812879999999993</v>
      </c>
      <c r="M25" s="316">
        <f t="shared" si="2"/>
        <v>72.812879999999993</v>
      </c>
      <c r="N25" s="316">
        <f t="shared" ca="1" si="6"/>
        <v>13.988518169608767</v>
      </c>
      <c r="O25" s="315">
        <f>1/(1+'[92]Asumsi I'!$C$3)^(KKF!A25)</f>
        <v>0.13003959011721541</v>
      </c>
      <c r="P25" s="316">
        <f t="shared" ca="1" si="7"/>
        <v>1.8190611691231444</v>
      </c>
      <c r="Q25" s="316">
        <f t="shared" ca="1" si="9"/>
        <v>43.374714094961966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50400</v>
      </c>
      <c r="D26" s="316">
        <f t="shared" si="5"/>
        <v>8400</v>
      </c>
      <c r="E26" s="316">
        <f t="shared" si="0"/>
        <v>42000</v>
      </c>
      <c r="F26" s="314"/>
      <c r="G26" s="318">
        <f ca="1">DATA!$D$11/1000000</f>
        <v>2.9550617156720005</v>
      </c>
      <c r="H26" s="318">
        <f>C26*DATA!$D$5/1000000</f>
        <v>54.639902312683837</v>
      </c>
      <c r="I26" s="318">
        <f>(C26*DATA!$D$5*DATA!$D$7)/1000000</f>
        <v>1.2293978020353862</v>
      </c>
      <c r="J26" s="316">
        <f t="shared" ca="1" si="1"/>
        <v>58.824361830391226</v>
      </c>
      <c r="K26" s="314"/>
      <c r="L26" s="316">
        <f>((D26*DATA!$D$23)/1000000)+((E26*DATA!$D$24)/1000000)</f>
        <v>72.812879999999993</v>
      </c>
      <c r="M26" s="316">
        <f t="shared" si="2"/>
        <v>72.812879999999993</v>
      </c>
      <c r="N26" s="316">
        <f t="shared" ca="1" si="6"/>
        <v>13.988518169608767</v>
      </c>
      <c r="O26" s="315">
        <f>1/(1+'[92]Asumsi I'!$C$3)^(KKF!A26)</f>
        <v>0.1161067768903709</v>
      </c>
      <c r="P26" s="316">
        <f t="shared" ca="1" si="7"/>
        <v>1.6241617581456647</v>
      </c>
      <c r="Q26" s="316">
        <f t="shared" ca="1" si="9"/>
        <v>44.998875853107634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50400</v>
      </c>
      <c r="D27" s="316">
        <f t="shared" si="5"/>
        <v>8400</v>
      </c>
      <c r="E27" s="316">
        <f t="shared" si="0"/>
        <v>42000</v>
      </c>
      <c r="F27" s="314"/>
      <c r="G27" s="318">
        <f ca="1">DATA!$D$11/1000000</f>
        <v>2.9550617156720005</v>
      </c>
      <c r="H27" s="318">
        <f>C27*DATA!$D$5/1000000</f>
        <v>54.639902312683837</v>
      </c>
      <c r="I27" s="318">
        <f>(C27*DATA!$D$5*DATA!$D$7)/1000000</f>
        <v>1.2293978020353862</v>
      </c>
      <c r="J27" s="316">
        <f t="shared" ca="1" si="1"/>
        <v>58.824361830391226</v>
      </c>
      <c r="K27" s="314"/>
      <c r="L27" s="316">
        <f>((D27*DATA!$D$23)/1000000)+((E27*DATA!$D$24)/1000000)</f>
        <v>72.812879999999993</v>
      </c>
      <c r="M27" s="316">
        <f t="shared" si="2"/>
        <v>72.812879999999993</v>
      </c>
      <c r="N27" s="316">
        <f t="shared" ca="1" si="6"/>
        <v>13.988518169608767</v>
      </c>
      <c r="O27" s="315">
        <f>1/(1+'[92]Asumsi I'!$C$3)^(KKF!A27)</f>
        <v>0.1036667650806883</v>
      </c>
      <c r="P27" s="316">
        <f t="shared" ca="1" si="7"/>
        <v>1.4501444269157719</v>
      </c>
      <c r="Q27" s="316">
        <f t="shared" ca="1" si="9"/>
        <v>46.449020280023404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50400</v>
      </c>
      <c r="D28" s="316">
        <f t="shared" si="5"/>
        <v>8400</v>
      </c>
      <c r="E28" s="316">
        <f t="shared" si="0"/>
        <v>42000</v>
      </c>
      <c r="F28" s="314"/>
      <c r="G28" s="318">
        <f ca="1">DATA!$D$11/1000000</f>
        <v>2.9550617156720005</v>
      </c>
      <c r="H28" s="318">
        <f>C28*DATA!$D$5/1000000</f>
        <v>54.639902312683837</v>
      </c>
      <c r="I28" s="318">
        <f>(C28*DATA!$D$5*DATA!$D$7)/1000000</f>
        <v>1.2293978020353862</v>
      </c>
      <c r="J28" s="316">
        <f t="shared" ca="1" si="1"/>
        <v>58.824361830391226</v>
      </c>
      <c r="K28" s="314"/>
      <c r="L28" s="316">
        <f>((D28*DATA!$D$23)/1000000)+((E28*DATA!$D$24)/1000000)</f>
        <v>72.812879999999993</v>
      </c>
      <c r="M28" s="316">
        <f t="shared" si="2"/>
        <v>72.812879999999993</v>
      </c>
      <c r="N28" s="316">
        <f t="shared" ca="1" si="6"/>
        <v>13.988518169608767</v>
      </c>
      <c r="O28" s="315">
        <f>1/(1+'[92]Asumsi I'!$C$3)^(KKF!A28)</f>
        <v>9.2559611679185971E-2</v>
      </c>
      <c r="P28" s="316">
        <f t="shared" ca="1" si="7"/>
        <v>1.2947718097462249</v>
      </c>
      <c r="Q28" s="316">
        <f t="shared" ca="1" si="9"/>
        <v>47.743792089769627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50400</v>
      </c>
      <c r="D29" s="316">
        <f t="shared" si="5"/>
        <v>8400</v>
      </c>
      <c r="E29" s="316">
        <f t="shared" si="0"/>
        <v>42000</v>
      </c>
      <c r="F29" s="314"/>
      <c r="G29" s="318">
        <f ca="1">DATA!$D$11/1000000</f>
        <v>2.9550617156720005</v>
      </c>
      <c r="H29" s="318">
        <f>C29*DATA!$D$5/1000000</f>
        <v>54.639902312683837</v>
      </c>
      <c r="I29" s="318">
        <f>(C29*DATA!$D$5*DATA!$D$7)/1000000</f>
        <v>1.2293978020353862</v>
      </c>
      <c r="J29" s="316">
        <f t="shared" ca="1" si="1"/>
        <v>58.824361830391226</v>
      </c>
      <c r="K29" s="314"/>
      <c r="L29" s="316">
        <f>((D29*DATA!$D$23)/1000000)+((E29*DATA!$D$24)/1000000)</f>
        <v>72.812879999999993</v>
      </c>
      <c r="M29" s="316">
        <f t="shared" si="2"/>
        <v>72.812879999999993</v>
      </c>
      <c r="N29" s="316">
        <f t="shared" ca="1" si="6"/>
        <v>13.988518169608767</v>
      </c>
      <c r="O29" s="315">
        <f>1/(1+'[92]Asumsi I'!$C$3)^(KKF!A29)</f>
        <v>8.2642510427844609E-2</v>
      </c>
      <c r="P29" s="316">
        <f t="shared" ca="1" si="7"/>
        <v>1.1560462587019864</v>
      </c>
      <c r="Q29" s="316">
        <f t="shared" ca="1" si="9"/>
        <v>48.899838348471611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50400</v>
      </c>
      <c r="D30" s="316">
        <f t="shared" si="5"/>
        <v>8400</v>
      </c>
      <c r="E30" s="316">
        <f t="shared" si="0"/>
        <v>42000</v>
      </c>
      <c r="F30" s="314"/>
      <c r="G30" s="318">
        <f ca="1">DATA!$D$11/1000000</f>
        <v>2.9550617156720005</v>
      </c>
      <c r="H30" s="318">
        <f>C30*DATA!$D$5/1000000</f>
        <v>54.639902312683837</v>
      </c>
      <c r="I30" s="318">
        <f>(C30*DATA!$D$5*DATA!$D$7)/1000000</f>
        <v>1.2293978020353862</v>
      </c>
      <c r="J30" s="316">
        <f t="shared" ca="1" si="1"/>
        <v>58.824361830391226</v>
      </c>
      <c r="K30" s="314"/>
      <c r="L30" s="316">
        <f>((D30*DATA!$D$23)/1000000)+((E30*DATA!$D$24)/1000000)</f>
        <v>72.812879999999993</v>
      </c>
      <c r="M30" s="316">
        <f t="shared" si="2"/>
        <v>72.812879999999993</v>
      </c>
      <c r="N30" s="316">
        <f t="shared" ca="1" si="6"/>
        <v>13.988518169608767</v>
      </c>
      <c r="O30" s="315">
        <f>1/(1+'[92]Asumsi I'!$C$3)^(KKF!A30)</f>
        <v>7.3787955739146982E-2</v>
      </c>
      <c r="P30" s="316">
        <f t="shared" ca="1" si="7"/>
        <v>1.0321841595553451</v>
      </c>
      <c r="Q30" s="316">
        <f t="shared" ca="1" si="9"/>
        <v>49.932022508026954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50400</v>
      </c>
      <c r="D31" s="316">
        <f t="shared" si="5"/>
        <v>8400</v>
      </c>
      <c r="E31" s="316">
        <f t="shared" si="0"/>
        <v>42000</v>
      </c>
      <c r="F31" s="314"/>
      <c r="G31" s="318">
        <f ca="1">DATA!$D$11/1000000</f>
        <v>2.9550617156720005</v>
      </c>
      <c r="H31" s="318">
        <f>C31*DATA!$D$5/1000000</f>
        <v>54.639902312683837</v>
      </c>
      <c r="I31" s="318">
        <f>(C31*DATA!$D$5*DATA!$D$7)/1000000</f>
        <v>1.2293978020353862</v>
      </c>
      <c r="J31" s="316">
        <f t="shared" ca="1" si="1"/>
        <v>58.824361830391226</v>
      </c>
      <c r="K31" s="314"/>
      <c r="L31" s="316">
        <f>((D31*DATA!$D$23)/1000000)+((E31*DATA!$D$24)/1000000)</f>
        <v>72.812879999999993</v>
      </c>
      <c r="M31" s="316">
        <f t="shared" si="2"/>
        <v>72.812879999999993</v>
      </c>
      <c r="N31" s="316">
        <f t="shared" ca="1" si="6"/>
        <v>13.988518169608767</v>
      </c>
      <c r="O31" s="315">
        <f>1/(1+'[92]Asumsi I'!$C$3)^(KKF!A31)</f>
        <v>6.5882103338524081E-2</v>
      </c>
      <c r="P31" s="316">
        <f t="shared" ca="1" si="7"/>
        <v>0.92159299960298657</v>
      </c>
      <c r="Q31" s="316">
        <f ca="1">Q30+P31</f>
        <v>50.853615507629939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50400</v>
      </c>
      <c r="D32" s="316">
        <f t="shared" si="5"/>
        <v>8400</v>
      </c>
      <c r="E32" s="316">
        <f t="shared" si="0"/>
        <v>42000</v>
      </c>
      <c r="F32" s="314"/>
      <c r="G32" s="318">
        <f ca="1">DATA!$D$11/1000000</f>
        <v>2.9550617156720005</v>
      </c>
      <c r="H32" s="318">
        <f>C32*DATA!$D$5/1000000</f>
        <v>54.639902312683837</v>
      </c>
      <c r="I32" s="318">
        <f>(C32*DATA!$D$5*DATA!$D$7)/1000000</f>
        <v>1.2293978020353862</v>
      </c>
      <c r="J32" s="316">
        <f t="shared" ca="1" si="1"/>
        <v>58.824361830391226</v>
      </c>
      <c r="K32" s="314"/>
      <c r="L32" s="316">
        <f>((D32*DATA!$D$23)/1000000)+((E32*DATA!$D$24)/1000000)</f>
        <v>72.812879999999993</v>
      </c>
      <c r="M32" s="316">
        <f t="shared" si="2"/>
        <v>72.812879999999993</v>
      </c>
      <c r="N32" s="316">
        <f t="shared" ca="1" si="6"/>
        <v>13.988518169608767</v>
      </c>
      <c r="O32" s="315">
        <f>1/(1+'[92]Asumsi I'!$C$3)^(KKF!A32)</f>
        <v>5.8823306552253637E-2</v>
      </c>
      <c r="P32" s="316">
        <f t="shared" ca="1" si="7"/>
        <v>0.82285089250266641</v>
      </c>
      <c r="Q32" s="316">
        <f ca="1">Q31+P32</f>
        <v>51.676466400132604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2" t="s">
        <v>1374</v>
      </c>
      <c r="G33" s="612"/>
      <c r="H33" s="612"/>
      <c r="I33" s="324"/>
      <c r="J33" s="325">
        <f ca="1">SUM(J7:J32)</f>
        <v>1658.5633933355314</v>
      </c>
      <c r="K33" s="612" t="s">
        <v>1375</v>
      </c>
      <c r="L33" s="612"/>
      <c r="M33" s="325">
        <f>SUM(M7:M32)</f>
        <v>1950.2389199999991</v>
      </c>
      <c r="N33" s="323"/>
      <c r="O33" s="323"/>
      <c r="P33" s="326"/>
      <c r="Q33" s="326"/>
      <c r="S33" s="304">
        <f ca="1">COUNTIF(S7:S32,"a")</f>
        <v>7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13.436330088493444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>
        <f ca="1">AVERAGE(T7:T32)</f>
        <v>6.8832350559482016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1.1758603426534575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46.139702142975509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0.23991074082621644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5" priority="1" stopIfTrue="1" operator="greaterThanOrEqual">
      <formula>$F$7</formula>
    </cfRule>
    <cfRule type="cellIs" dxfId="24" priority="2" stopIfTrue="1" operator="lessThan">
      <formula>$F$7</formula>
    </cfRule>
  </conditionalFormatting>
  <conditionalFormatting sqref="Q7:Q32">
    <cfRule type="cellIs" dxfId="23" priority="3" operator="lessThan">
      <formula>0</formula>
    </cfRule>
    <cfRule type="cellIs" dxfId="22" priority="4" operator="lessThan">
      <formula>0</formula>
    </cfRule>
    <cfRule type="cellIs" dxfId="21" priority="5" operator="lessThan">
      <formula>-6395.81</formula>
    </cfRule>
    <cfRule type="cellIs" dxfId="2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  <pageSetUpPr fitToPage="1"/>
  </sheetPr>
  <dimension ref="A1:V175"/>
  <sheetViews>
    <sheetView showGridLines="0" tabSelected="1" zoomScale="85" zoomScaleNormal="85" zoomScaleSheetLayoutView="70" workbookViewId="0">
      <pane ySplit="13" topLeftCell="A38" activePane="bottomLeft" state="frozen"/>
      <selection activeCell="H1093" sqref="H1093"/>
      <selection pane="bottomLeft" activeCell="G8" sqref="G8"/>
    </sheetView>
  </sheetViews>
  <sheetFormatPr defaultRowHeight="15"/>
  <cols>
    <col min="1" max="1" width="8.28515625" style="336" customWidth="1"/>
    <col min="2" max="2" width="5.140625" style="337" customWidth="1"/>
    <col min="3" max="3" width="48.85546875" style="403" customWidth="1"/>
    <col min="4" max="4" width="13.7109375" style="403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5" t="s">
        <v>1036</v>
      </c>
      <c r="P3" s="615"/>
      <c r="Q3" s="346"/>
      <c r="T3" s="344"/>
      <c r="U3" s="345" t="s">
        <v>1041</v>
      </c>
      <c r="V3" s="344"/>
    </row>
    <row r="4" spans="1:22" ht="18.75">
      <c r="B4" s="616" t="s">
        <v>1023</v>
      </c>
      <c r="C4" s="616"/>
      <c r="D4" s="616"/>
      <c r="E4" s="616"/>
      <c r="F4" s="616"/>
      <c r="G4" s="616"/>
      <c r="H4" s="616"/>
      <c r="I4" s="616"/>
      <c r="J4" s="616"/>
      <c r="K4" s="616"/>
      <c r="O4" s="615"/>
      <c r="P4" s="615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2" t="str">
        <f>DATA!D14</f>
        <v>PABRIK ES BATU NUR ALI MAWARDI</v>
      </c>
      <c r="H6" s="632"/>
      <c r="I6" s="632"/>
      <c r="J6" s="632"/>
      <c r="K6" s="632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1637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1549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18" t="s">
        <v>0</v>
      </c>
      <c r="C11" s="620" t="s">
        <v>1</v>
      </c>
      <c r="D11" s="623" t="s">
        <v>42</v>
      </c>
      <c r="E11" s="623" t="s">
        <v>43</v>
      </c>
      <c r="F11" s="623" t="s">
        <v>2</v>
      </c>
      <c r="G11" s="625" t="s">
        <v>41</v>
      </c>
      <c r="H11" s="623" t="s">
        <v>3</v>
      </c>
      <c r="I11" s="623"/>
      <c r="J11" s="623"/>
      <c r="K11" s="642"/>
      <c r="O11" s="351"/>
      <c r="P11" s="352"/>
      <c r="Q11" s="351"/>
      <c r="S11" s="353"/>
      <c r="T11" s="354"/>
      <c r="U11" s="354"/>
      <c r="V11" s="354"/>
    </row>
    <row r="12" spans="1:22">
      <c r="B12" s="619"/>
      <c r="C12" s="621"/>
      <c r="D12" s="624"/>
      <c r="E12" s="624"/>
      <c r="F12" s="624"/>
      <c r="G12" s="626"/>
      <c r="H12" s="628" t="s">
        <v>46</v>
      </c>
      <c r="I12" s="628" t="s">
        <v>5</v>
      </c>
      <c r="J12" s="624" t="s">
        <v>47</v>
      </c>
      <c r="K12" s="643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19"/>
      <c r="C13" s="622"/>
      <c r="D13" s="624"/>
      <c r="E13" s="624"/>
      <c r="F13" s="624"/>
      <c r="G13" s="627"/>
      <c r="H13" s="629"/>
      <c r="I13" s="629"/>
      <c r="J13" s="624"/>
      <c r="K13" s="643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68" customFormat="1">
      <c r="A15" s="336" t="e">
        <f>IF(AND(C15=0,#REF!=0,#REF!=0),"BLANKS",1)</f>
        <v>#REF!</v>
      </c>
      <c r="B15" s="494" t="s">
        <v>480</v>
      </c>
      <c r="C15" s="495" t="s">
        <v>1614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6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7" ca="1" si="4">IF(OR(D15="MDU",D15="MDU-KD"),(IF($O$3="RAB NON MDU","PLN KD",G15*F15)),0)</f>
        <v>0</v>
      </c>
      <c r="I15" s="361">
        <f t="shared" ref="I15:I17" ca="1" si="5">IF(D15="HDW",G15*F15,0)</f>
        <v>0</v>
      </c>
      <c r="J15" s="361">
        <f t="shared" ref="J15:J17" ca="1" si="6">IF(D15="JASA",G15*F15,0)</f>
        <v>0</v>
      </c>
      <c r="K15" s="362">
        <f t="shared" ref="K15:K17" ca="1" si="7">SUM(H15:J15)</f>
        <v>0</v>
      </c>
      <c r="L15" s="367"/>
      <c r="M15" s="367"/>
      <c r="N15" s="367"/>
      <c r="O15" s="363"/>
      <c r="P15" s="363"/>
      <c r="Q15" s="344"/>
      <c r="R15" s="336"/>
      <c r="S15" s="364"/>
      <c r="T15" s="341"/>
      <c r="U15" s="341"/>
      <c r="V15" s="341"/>
    </row>
    <row r="16" spans="1:22" s="368" customFormat="1">
      <c r="A16" s="336"/>
      <c r="B16" s="494"/>
      <c r="C16" s="495"/>
      <c r="D16" s="358"/>
      <c r="E16" s="359"/>
      <c r="F16" s="366"/>
      <c r="G16" s="360"/>
      <c r="H16" s="361"/>
      <c r="I16" s="361"/>
      <c r="J16" s="361"/>
      <c r="K16" s="362"/>
      <c r="L16" s="367"/>
      <c r="M16" s="367"/>
      <c r="N16" s="367"/>
      <c r="O16" s="363"/>
      <c r="P16" s="363"/>
      <c r="Q16" s="344"/>
      <c r="R16" s="336"/>
      <c r="S16" s="364"/>
      <c r="T16" s="341"/>
      <c r="U16" s="341"/>
      <c r="V16" s="341"/>
    </row>
    <row r="17" spans="1:22" s="368" customFormat="1">
      <c r="A17" s="336"/>
      <c r="B17" s="496">
        <v>1</v>
      </c>
      <c r="C17" s="109" t="s">
        <v>104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6">
        <v>2</v>
      </c>
      <c r="G17" s="360">
        <f ca="1">IF(ISERROR(OFFSET('HARGA SATUAN'!$I$6,MATCH(RAB!C17,'HARGA SATUAN'!$C$7:$C$1492,0),0)),0,OFFSET('HARGA SATUAN'!$I$6,MATCH(RAB!C17,'HARGA SATUAN'!$C$7:$C$1492,0),0))</f>
        <v>6074400</v>
      </c>
      <c r="H17" s="361">
        <f t="shared" ca="1" si="4"/>
        <v>0</v>
      </c>
      <c r="I17" s="361">
        <f t="shared" ca="1" si="5"/>
        <v>12148800</v>
      </c>
      <c r="J17" s="361">
        <f t="shared" ca="1" si="6"/>
        <v>0</v>
      </c>
      <c r="K17" s="362">
        <f t="shared" ca="1" si="7"/>
        <v>12148800</v>
      </c>
      <c r="L17" s="367"/>
      <c r="M17" s="367"/>
      <c r="N17" s="367"/>
      <c r="O17" s="363"/>
      <c r="P17" s="363"/>
      <c r="Q17" s="344"/>
      <c r="R17" s="336"/>
      <c r="S17" s="364"/>
      <c r="T17" s="341"/>
      <c r="U17" s="341"/>
      <c r="V17" s="341"/>
    </row>
    <row r="18" spans="1:22" s="368" customFormat="1">
      <c r="A18" s="336"/>
      <c r="B18" s="496"/>
      <c r="C18" s="109" t="s">
        <v>103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6">
        <v>1</v>
      </c>
      <c r="G18" s="360">
        <f ca="1">IF(ISERROR(OFFSET('HARGA SATUAN'!$I$6,MATCH(RAB!C18,'HARGA SATUAN'!$C$7:$C$1492,0),0)),0,OFFSET('HARGA SATUAN'!$I$6,MATCH(RAB!C18,'HARGA SATUAN'!$C$7:$C$1492,0),0))</f>
        <v>5800000</v>
      </c>
      <c r="H18" s="361">
        <f t="shared" ref="H18:H21" ca="1" si="8">IF(OR(D18="MDU",D18="MDU-KD"),(IF($O$3="RAB NON MDU","PLN KD",G18*F18)),0)</f>
        <v>0</v>
      </c>
      <c r="I18" s="361">
        <f t="shared" ref="I18:I21" ca="1" si="9">IF(D18="HDW",G18*F18,0)</f>
        <v>5800000</v>
      </c>
      <c r="J18" s="361">
        <f t="shared" ref="J18:J21" ca="1" si="10">IF(D18="JASA",G18*F18,0)</f>
        <v>0</v>
      </c>
      <c r="K18" s="362">
        <f t="shared" ref="K18:K21" ca="1" si="11">SUM(H18:J18)</f>
        <v>5800000</v>
      </c>
      <c r="L18" s="367"/>
      <c r="M18" s="367"/>
      <c r="N18" s="367"/>
      <c r="O18" s="363"/>
      <c r="P18" s="363"/>
      <c r="Q18" s="344"/>
      <c r="R18" s="336"/>
      <c r="S18" s="364"/>
      <c r="T18" s="341"/>
      <c r="U18" s="341"/>
      <c r="V18" s="341"/>
    </row>
    <row r="19" spans="1:22" s="368" customFormat="1">
      <c r="A19" s="336" t="e">
        <f>IF(AND(C19=0,#REF!=0,#REF!=0),"BLANKS",1)</f>
        <v>#REF!</v>
      </c>
      <c r="B19" s="496">
        <v>2</v>
      </c>
      <c r="C19" s="109" t="s">
        <v>6</v>
      </c>
      <c r="D19" s="358" t="str">
        <f ca="1">IF(ISERROR(OFFSET('HARGA SATUAN'!$D$6,MATCH(RAB!C19,'HARGA SATUAN'!$C$7:$C$1492,0),0)),"",OFFSET('HARGA SATUAN'!$D$6,MATCH(RAB!C19,'HARGA SATUAN'!$C$7:$C$1492,0),0))</f>
        <v>JASA</v>
      </c>
      <c r="E19" s="359" t="str">
        <f ca="1">IF(B19="+","Unit",IF(ISERROR(OFFSET('HARGA SATUAN'!$E$6,MATCH(RAB!C19,'HARGA SATUAN'!$C$7:$C$1492,0),0)),"",OFFSET('HARGA SATUAN'!$E$6,MATCH(RAB!C19,'HARGA SATUAN'!$C$7:$C$1492,0),0)))</f>
        <v>Btg</v>
      </c>
      <c r="F19" s="366">
        <v>2</v>
      </c>
      <c r="G19" s="360">
        <f ca="1">IF(ISERROR(OFFSET('HARGA SATUAN'!$I$6,MATCH(RAB!C19,'HARGA SATUAN'!$C$7:$C$1492,0),0)),0,OFFSET('HARGA SATUAN'!$I$6,MATCH(RAB!C19,'HARGA SATUAN'!$C$7:$C$1492,0),0))</f>
        <v>10066.666666666668</v>
      </c>
      <c r="H19" s="361">
        <f t="shared" ca="1" si="8"/>
        <v>0</v>
      </c>
      <c r="I19" s="361">
        <f t="shared" ca="1" si="9"/>
        <v>0</v>
      </c>
      <c r="J19" s="361">
        <f t="shared" ca="1" si="10"/>
        <v>20133.333333333336</v>
      </c>
      <c r="K19" s="362">
        <f t="shared" ca="1" si="11"/>
        <v>20133.333333333336</v>
      </c>
      <c r="L19" s="367"/>
      <c r="M19" s="367"/>
      <c r="N19" s="367"/>
      <c r="O19" s="363"/>
      <c r="P19" s="363"/>
      <c r="Q19" s="344"/>
      <c r="R19" s="336"/>
      <c r="S19" s="364"/>
      <c r="T19" s="341"/>
      <c r="U19" s="341"/>
      <c r="V19" s="341"/>
    </row>
    <row r="20" spans="1:22" s="368" customFormat="1">
      <c r="A20" s="336"/>
      <c r="B20" s="494">
        <v>3</v>
      </c>
      <c r="C20" s="109" t="s">
        <v>461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Set</v>
      </c>
      <c r="F20" s="366">
        <v>2</v>
      </c>
      <c r="G20" s="360">
        <f ca="1">IF(ISERROR(OFFSET('HARGA SATUAN'!$I$6,MATCH(RAB!C20,'HARGA SATUAN'!$C$7:$C$1492,0),0)),0,OFFSET('HARGA SATUAN'!$I$6,MATCH(RAB!C20,'HARGA SATUAN'!$C$7:$C$1492,0),0))</f>
        <v>200000</v>
      </c>
      <c r="H20" s="361">
        <f t="shared" ca="1" si="8"/>
        <v>0</v>
      </c>
      <c r="I20" s="361">
        <f t="shared" ca="1" si="9"/>
        <v>400000</v>
      </c>
      <c r="J20" s="361">
        <f t="shared" ca="1" si="10"/>
        <v>0</v>
      </c>
      <c r="K20" s="362">
        <f t="shared" ca="1" si="11"/>
        <v>400000</v>
      </c>
      <c r="L20" s="367"/>
      <c r="M20" s="367"/>
      <c r="N20" s="367"/>
      <c r="O20" s="363"/>
      <c r="P20" s="363"/>
      <c r="Q20" s="344"/>
      <c r="R20" s="336"/>
      <c r="S20" s="364"/>
      <c r="T20" s="341"/>
      <c r="U20" s="341"/>
      <c r="V20" s="341"/>
    </row>
    <row r="21" spans="1:22" s="368" customFormat="1">
      <c r="A21" s="336"/>
      <c r="B21" s="494"/>
      <c r="C21" s="109"/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6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8"/>
        <v>0</v>
      </c>
      <c r="I21" s="361">
        <f t="shared" ca="1" si="9"/>
        <v>0</v>
      </c>
      <c r="J21" s="361">
        <f t="shared" ca="1" si="10"/>
        <v>0</v>
      </c>
      <c r="K21" s="362">
        <f t="shared" ca="1" si="11"/>
        <v>0</v>
      </c>
      <c r="L21" s="367"/>
      <c r="M21" s="367"/>
      <c r="N21" s="367"/>
      <c r="O21" s="363"/>
      <c r="P21" s="363"/>
      <c r="Q21" s="344"/>
      <c r="R21" s="336"/>
      <c r="S21" s="364"/>
      <c r="T21" s="341"/>
      <c r="U21" s="341"/>
      <c r="V21" s="341"/>
    </row>
    <row r="22" spans="1:22" s="368" customFormat="1">
      <c r="A22" s="336"/>
      <c r="B22" s="494" t="s">
        <v>505</v>
      </c>
      <c r="C22" s="495" t="s">
        <v>1615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6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" ca="1" si="12">IF(OR(D22="MDU",D22="MDU-KD"),(IF($O$3="RAB NON MDU","PLN KD",G22*F22)),0)</f>
        <v>0</v>
      </c>
      <c r="I22" s="361">
        <f t="shared" ref="I22" ca="1" si="13">IF(D22="HDW",G22*F22,0)</f>
        <v>0</v>
      </c>
      <c r="J22" s="361">
        <f t="shared" ref="J22" ca="1" si="14">IF(D22="JASA",G22*F22,0)</f>
        <v>0</v>
      </c>
      <c r="K22" s="362">
        <f t="shared" ref="K22" ca="1" si="15">SUM(H22:J22)</f>
        <v>0</v>
      </c>
      <c r="L22" s="367"/>
      <c r="M22" s="367"/>
      <c r="N22" s="367"/>
      <c r="O22" s="363"/>
      <c r="P22" s="363"/>
      <c r="Q22" s="344"/>
      <c r="R22" s="336"/>
      <c r="S22" s="364"/>
      <c r="T22" s="341"/>
      <c r="U22" s="341"/>
      <c r="V22" s="341"/>
    </row>
    <row r="23" spans="1:22" s="368" customFormat="1">
      <c r="A23" s="336"/>
      <c r="B23" s="494"/>
      <c r="C23" s="504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366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:H39" ca="1" si="16">IF(OR(D23="MDU",D23="MDU-KD"),(IF($O$3="RAB NON MDU","PLN KD",G23*F23)),0)</f>
        <v>0</v>
      </c>
      <c r="I23" s="361">
        <f t="shared" ref="I23:I39" ca="1" si="17">IF(D23="HDW",G23*F23,0)</f>
        <v>0</v>
      </c>
      <c r="J23" s="361">
        <f t="shared" ref="J23:J39" ca="1" si="18">IF(D23="JASA",G23*F23,0)</f>
        <v>0</v>
      </c>
      <c r="K23" s="362">
        <f t="shared" ref="K23:K39" ca="1" si="19">SUM(H23:J23)</f>
        <v>0</v>
      </c>
      <c r="L23" s="367"/>
      <c r="M23" s="367"/>
      <c r="N23" s="367"/>
      <c r="O23" s="363"/>
      <c r="P23" s="363"/>
      <c r="Q23" s="344"/>
      <c r="R23" s="336"/>
      <c r="S23" s="364"/>
      <c r="T23" s="341"/>
      <c r="U23" s="341"/>
      <c r="V23" s="341"/>
    </row>
    <row r="24" spans="1:22" s="368" customFormat="1">
      <c r="A24" s="336"/>
      <c r="B24" s="515" t="s">
        <v>1035</v>
      </c>
      <c r="C24" s="516" t="s">
        <v>1621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491">
        <v>2</v>
      </c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6"/>
        <v>0</v>
      </c>
      <c r="I24" s="361">
        <f t="shared" ca="1" si="17"/>
        <v>0</v>
      </c>
      <c r="J24" s="361">
        <f t="shared" ca="1" si="18"/>
        <v>0</v>
      </c>
      <c r="K24" s="362">
        <f t="shared" ca="1" si="19"/>
        <v>0</v>
      </c>
      <c r="L24" s="367"/>
      <c r="M24" s="367"/>
      <c r="N24" s="367"/>
      <c r="O24" s="363"/>
      <c r="P24" s="363"/>
      <c r="Q24" s="344"/>
      <c r="R24" s="336"/>
      <c r="S24" s="364"/>
      <c r="T24" s="341"/>
      <c r="U24" s="341"/>
      <c r="V24" s="341"/>
    </row>
    <row r="25" spans="1:22" s="368" customFormat="1">
      <c r="A25" s="336"/>
      <c r="B25" s="515">
        <v>1</v>
      </c>
      <c r="C25" s="109" t="s">
        <v>1129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91">
        <f>F24*1</f>
        <v>2</v>
      </c>
      <c r="G25" s="360">
        <f ca="1">IF(ISERROR(OFFSET('HARGA SATUAN'!$I$6,MATCH(RAB!C25,'HARGA SATUAN'!$C$7:$C$1492,0),0)),0,OFFSET('HARGA SATUAN'!$I$6,MATCH(RAB!C25,'HARGA SATUAN'!$C$7:$C$1492,0),0))</f>
        <v>176900</v>
      </c>
      <c r="H25" s="361">
        <f t="shared" ca="1" si="16"/>
        <v>353800</v>
      </c>
      <c r="I25" s="361">
        <f t="shared" ca="1" si="17"/>
        <v>0</v>
      </c>
      <c r="J25" s="361">
        <f t="shared" ca="1" si="18"/>
        <v>0</v>
      </c>
      <c r="K25" s="362">
        <f t="shared" ca="1" si="19"/>
        <v>353800</v>
      </c>
      <c r="L25" s="367"/>
      <c r="M25" s="367"/>
      <c r="N25" s="367"/>
      <c r="O25" s="363"/>
      <c r="P25" s="363"/>
      <c r="Q25" s="344"/>
      <c r="R25" s="336"/>
      <c r="S25" s="364"/>
      <c r="T25" s="341"/>
      <c r="U25" s="341"/>
      <c r="V25" s="341"/>
    </row>
    <row r="26" spans="1:22" s="368" customFormat="1">
      <c r="A26" s="336"/>
      <c r="B26" s="515">
        <v>2</v>
      </c>
      <c r="C26" s="109" t="s">
        <v>1129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91">
        <f>F24*2</f>
        <v>4</v>
      </c>
      <c r="G26" s="360">
        <f ca="1">IF(ISERROR(OFFSET('HARGA SATUAN'!$I$6,MATCH(RAB!C26,'HARGA SATUAN'!$C$7:$C$1492,0),0)),0,OFFSET('HARGA SATUAN'!$I$6,MATCH(RAB!C26,'HARGA SATUAN'!$C$7:$C$1492,0),0))</f>
        <v>176900</v>
      </c>
      <c r="H26" s="361">
        <f t="shared" ca="1" si="16"/>
        <v>707600</v>
      </c>
      <c r="I26" s="361">
        <f t="shared" ca="1" si="17"/>
        <v>0</v>
      </c>
      <c r="J26" s="361">
        <f t="shared" ca="1" si="18"/>
        <v>0</v>
      </c>
      <c r="K26" s="362">
        <f t="shared" ca="1" si="19"/>
        <v>707600</v>
      </c>
      <c r="L26" s="367"/>
      <c r="M26" s="367"/>
      <c r="N26" s="367"/>
      <c r="O26" s="363"/>
      <c r="P26" s="363"/>
      <c r="Q26" s="344"/>
      <c r="R26" s="336"/>
      <c r="S26" s="364"/>
      <c r="T26" s="341"/>
      <c r="U26" s="341"/>
      <c r="V26" s="341"/>
    </row>
    <row r="27" spans="1:22" s="368" customFormat="1">
      <c r="A27" s="336"/>
      <c r="B27" s="515">
        <v>3</v>
      </c>
      <c r="C27" s="516" t="s">
        <v>28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91">
        <f>F24*3</f>
        <v>6</v>
      </c>
      <c r="G27" s="360">
        <f ca="1">IF(ISERROR(OFFSET('HARGA SATUAN'!$I$6,MATCH(RAB!C27,'HARGA SATUAN'!$C$7:$C$1492,0),0)),0,OFFSET('HARGA SATUAN'!$I$6,MATCH(RAB!C27,'HARGA SATUAN'!$C$7:$C$1492,0),0))</f>
        <v>26500</v>
      </c>
      <c r="H27" s="361">
        <f t="shared" ca="1" si="16"/>
        <v>0</v>
      </c>
      <c r="I27" s="361">
        <f t="shared" ca="1" si="17"/>
        <v>159000</v>
      </c>
      <c r="J27" s="361">
        <f t="shared" ca="1" si="18"/>
        <v>0</v>
      </c>
      <c r="K27" s="362">
        <f t="shared" ca="1" si="19"/>
        <v>159000</v>
      </c>
      <c r="L27" s="367"/>
      <c r="M27" s="367"/>
      <c r="N27" s="367"/>
      <c r="O27" s="363"/>
      <c r="P27" s="363"/>
      <c r="Q27" s="344"/>
      <c r="R27" s="336"/>
      <c r="S27" s="364"/>
      <c r="T27" s="341"/>
      <c r="U27" s="341"/>
      <c r="V27" s="341"/>
    </row>
    <row r="28" spans="1:22" s="368" customFormat="1">
      <c r="A28" s="336"/>
      <c r="B28" s="515">
        <v>4</v>
      </c>
      <c r="C28" s="516" t="s">
        <v>163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91">
        <f>F24*2</f>
        <v>4</v>
      </c>
      <c r="G28" s="360">
        <f ca="1">IF(ISERROR(OFFSET('HARGA SATUAN'!$I$6,MATCH(RAB!C28,'HARGA SATUAN'!$C$7:$C$1492,0),0)),0,OFFSET('HARGA SATUAN'!$I$6,MATCH(RAB!C28,'HARGA SATUAN'!$C$7:$C$1492,0),0))</f>
        <v>7938</v>
      </c>
      <c r="H28" s="361">
        <f t="shared" ca="1" si="16"/>
        <v>0</v>
      </c>
      <c r="I28" s="361">
        <f t="shared" ca="1" si="17"/>
        <v>31752</v>
      </c>
      <c r="J28" s="361">
        <f t="shared" ca="1" si="18"/>
        <v>0</v>
      </c>
      <c r="K28" s="362">
        <f t="shared" ca="1" si="19"/>
        <v>31752</v>
      </c>
      <c r="L28" s="367"/>
      <c r="M28" s="367"/>
      <c r="N28" s="367"/>
      <c r="O28" s="363"/>
      <c r="P28" s="363"/>
      <c r="Q28" s="344"/>
      <c r="R28" s="336"/>
      <c r="S28" s="364"/>
      <c r="T28" s="341"/>
      <c r="U28" s="341"/>
      <c r="V28" s="341"/>
    </row>
    <row r="29" spans="1:22" s="368" customFormat="1">
      <c r="A29" s="336"/>
      <c r="B29" s="515">
        <v>5</v>
      </c>
      <c r="C29" s="516" t="s">
        <v>168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91">
        <f>F24*1</f>
        <v>2</v>
      </c>
      <c r="G29" s="360">
        <f ca="1">IF(ISERROR(OFFSET('HARGA SATUAN'!$I$6,MATCH(RAB!C29,'HARGA SATUAN'!$C$7:$C$1492,0),0)),0,OFFSET('HARGA SATUAN'!$I$6,MATCH(RAB!C29,'HARGA SATUAN'!$C$7:$C$1492,0),0))</f>
        <v>33600</v>
      </c>
      <c r="H29" s="361">
        <f t="shared" ca="1" si="16"/>
        <v>0</v>
      </c>
      <c r="I29" s="361">
        <f t="shared" ca="1" si="17"/>
        <v>67200</v>
      </c>
      <c r="J29" s="361">
        <f t="shared" ca="1" si="18"/>
        <v>0</v>
      </c>
      <c r="K29" s="362">
        <f t="shared" ca="1" si="19"/>
        <v>67200</v>
      </c>
      <c r="L29" s="367"/>
      <c r="M29" s="367"/>
      <c r="N29" s="367"/>
      <c r="O29" s="363"/>
      <c r="P29" s="363"/>
      <c r="Q29" s="344"/>
      <c r="R29" s="336"/>
      <c r="S29" s="364"/>
      <c r="T29" s="341"/>
      <c r="U29" s="341"/>
      <c r="V29" s="341"/>
    </row>
    <row r="30" spans="1:22" s="368" customFormat="1">
      <c r="A30" s="336"/>
      <c r="B30" s="515">
        <v>6</v>
      </c>
      <c r="C30" s="516" t="s">
        <v>173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1">
        <f>F24*2</f>
        <v>4</v>
      </c>
      <c r="G30" s="360">
        <f ca="1">IF(ISERROR(OFFSET('HARGA SATUAN'!$I$6,MATCH(RAB!C30,'HARGA SATUAN'!$C$7:$C$1492,0),0)),0,OFFSET('HARGA SATUAN'!$I$6,MATCH(RAB!C30,'HARGA SATUAN'!$C$7:$C$1492,0),0))</f>
        <v>45000</v>
      </c>
      <c r="H30" s="361">
        <f t="shared" ca="1" si="16"/>
        <v>0</v>
      </c>
      <c r="I30" s="361">
        <f t="shared" ca="1" si="17"/>
        <v>180000</v>
      </c>
      <c r="J30" s="361">
        <f t="shared" ca="1" si="18"/>
        <v>0</v>
      </c>
      <c r="K30" s="362">
        <f t="shared" ca="1" si="19"/>
        <v>180000</v>
      </c>
      <c r="L30" s="367"/>
      <c r="M30" s="367"/>
      <c r="N30" s="367"/>
      <c r="O30" s="363"/>
      <c r="P30" s="363"/>
      <c r="Q30" s="344"/>
      <c r="R30" s="336"/>
      <c r="S30" s="364"/>
      <c r="T30" s="341"/>
      <c r="U30" s="341"/>
      <c r="V30" s="341"/>
    </row>
    <row r="31" spans="1:22" s="368" customFormat="1">
      <c r="A31" s="336"/>
      <c r="B31" s="515">
        <v>7</v>
      </c>
      <c r="C31" s="516" t="s">
        <v>178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91">
        <f>F24*1</f>
        <v>2</v>
      </c>
      <c r="G31" s="360">
        <f ca="1">IF(ISERROR(OFFSET('HARGA SATUAN'!$I$6,MATCH(RAB!C31,'HARGA SATUAN'!$C$7:$C$1492,0),0)),0,OFFSET('HARGA SATUAN'!$I$6,MATCH(RAB!C31,'HARGA SATUAN'!$C$7:$C$1492,0),0))</f>
        <v>95000</v>
      </c>
      <c r="H31" s="361">
        <f t="shared" ca="1" si="16"/>
        <v>0</v>
      </c>
      <c r="I31" s="361">
        <f t="shared" ca="1" si="17"/>
        <v>190000</v>
      </c>
      <c r="J31" s="361">
        <f t="shared" ca="1" si="18"/>
        <v>0</v>
      </c>
      <c r="K31" s="362">
        <f t="shared" ca="1" si="19"/>
        <v>190000</v>
      </c>
      <c r="L31" s="367"/>
      <c r="M31" s="367"/>
      <c r="N31" s="367"/>
      <c r="O31" s="363"/>
      <c r="P31" s="363"/>
      <c r="Q31" s="344"/>
      <c r="R31" s="336"/>
      <c r="S31" s="364"/>
      <c r="T31" s="341"/>
      <c r="U31" s="341"/>
      <c r="V31" s="341"/>
    </row>
    <row r="32" spans="1:22" s="368" customFormat="1">
      <c r="A32" s="336"/>
      <c r="B32" s="515">
        <v>8</v>
      </c>
      <c r="C32" s="516" t="s">
        <v>593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91">
        <f>F24*1</f>
        <v>2</v>
      </c>
      <c r="G32" s="360">
        <f ca="1">IF(ISERROR(OFFSET('HARGA SATUAN'!$I$6,MATCH(RAB!C32,'HARGA SATUAN'!$C$7:$C$1492,0),0)),0,OFFSET('HARGA SATUAN'!$I$6,MATCH(RAB!C32,'HARGA SATUAN'!$C$7:$C$1492,0),0))</f>
        <v>380500</v>
      </c>
      <c r="H32" s="361">
        <f t="shared" ca="1" si="16"/>
        <v>0</v>
      </c>
      <c r="I32" s="361">
        <f t="shared" ca="1" si="17"/>
        <v>761000</v>
      </c>
      <c r="J32" s="361">
        <f t="shared" ca="1" si="18"/>
        <v>0</v>
      </c>
      <c r="K32" s="362">
        <f t="shared" ca="1" si="19"/>
        <v>761000</v>
      </c>
      <c r="L32" s="367"/>
      <c r="M32" s="367"/>
      <c r="N32" s="367"/>
      <c r="O32" s="363"/>
      <c r="P32" s="363"/>
      <c r="Q32" s="344"/>
      <c r="R32" s="336"/>
      <c r="S32" s="364"/>
      <c r="T32" s="341"/>
      <c r="U32" s="341"/>
      <c r="V32" s="341"/>
    </row>
    <row r="33" spans="1:22" s="368" customFormat="1">
      <c r="A33" s="336"/>
      <c r="B33" s="515">
        <v>9</v>
      </c>
      <c r="C33" s="516" t="s">
        <v>217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91">
        <f>F24*4</f>
        <v>8</v>
      </c>
      <c r="G33" s="360">
        <f ca="1">IF(ISERROR(OFFSET('HARGA SATUAN'!$I$6,MATCH(RAB!C33,'HARGA SATUAN'!$C$7:$C$1492,0),0)),0,OFFSET('HARGA SATUAN'!$I$6,MATCH(RAB!C33,'HARGA SATUAN'!$C$7:$C$1492,0),0))</f>
        <v>11400</v>
      </c>
      <c r="H33" s="361">
        <f t="shared" ca="1" si="16"/>
        <v>0</v>
      </c>
      <c r="I33" s="361">
        <f t="shared" ca="1" si="17"/>
        <v>91200</v>
      </c>
      <c r="J33" s="361">
        <f t="shared" ca="1" si="18"/>
        <v>0</v>
      </c>
      <c r="K33" s="362">
        <f t="shared" ca="1" si="19"/>
        <v>91200</v>
      </c>
      <c r="L33" s="367"/>
      <c r="M33" s="367"/>
      <c r="N33" s="367"/>
      <c r="O33" s="363"/>
      <c r="P33" s="363"/>
      <c r="Q33" s="344"/>
      <c r="R33" s="336"/>
      <c r="S33" s="364"/>
      <c r="T33" s="341"/>
      <c r="U33" s="341"/>
      <c r="V33" s="341"/>
    </row>
    <row r="34" spans="1:22" s="368" customFormat="1">
      <c r="A34" s="336"/>
      <c r="B34" s="515">
        <v>10</v>
      </c>
      <c r="C34" s="516" t="s">
        <v>247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91">
        <f>F24*1</f>
        <v>2</v>
      </c>
      <c r="G34" s="360">
        <f ca="1">IF(ISERROR(OFFSET('HARGA SATUAN'!$I$6,MATCH(RAB!C34,'HARGA SATUAN'!$C$7:$C$1492,0),0)),0,OFFSET('HARGA SATUAN'!$I$6,MATCH(RAB!C34,'HARGA SATUAN'!$C$7:$C$1492,0),0))</f>
        <v>57690</v>
      </c>
      <c r="H34" s="361">
        <f t="shared" ca="1" si="16"/>
        <v>0</v>
      </c>
      <c r="I34" s="361">
        <f t="shared" ca="1" si="17"/>
        <v>115380</v>
      </c>
      <c r="J34" s="361">
        <f t="shared" ca="1" si="18"/>
        <v>0</v>
      </c>
      <c r="K34" s="362">
        <f t="shared" ca="1" si="19"/>
        <v>115380</v>
      </c>
      <c r="L34" s="367"/>
      <c r="M34" s="367"/>
      <c r="N34" s="367"/>
      <c r="O34" s="363"/>
      <c r="P34" s="363"/>
      <c r="Q34" s="344"/>
      <c r="R34" s="336"/>
      <c r="S34" s="364"/>
      <c r="T34" s="341"/>
      <c r="U34" s="341"/>
      <c r="V34" s="341"/>
    </row>
    <row r="35" spans="1:22" s="368" customFormat="1">
      <c r="A35" s="336"/>
      <c r="B35" s="515">
        <v>11</v>
      </c>
      <c r="C35" s="516" t="s">
        <v>264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91">
        <f>F24*1</f>
        <v>2</v>
      </c>
      <c r="G35" s="360">
        <f ca="1">IF(ISERROR(OFFSET('HARGA SATUAN'!$I$6,MATCH(RAB!C35,'HARGA SATUAN'!$C$7:$C$1492,0),0)),0,OFFSET('HARGA SATUAN'!$I$6,MATCH(RAB!C35,'HARGA SATUAN'!$C$7:$C$1492,0),0))</f>
        <v>28000</v>
      </c>
      <c r="H35" s="361">
        <f t="shared" ca="1" si="16"/>
        <v>0</v>
      </c>
      <c r="I35" s="361">
        <f t="shared" ca="1" si="17"/>
        <v>56000</v>
      </c>
      <c r="J35" s="361">
        <f t="shared" ca="1" si="18"/>
        <v>0</v>
      </c>
      <c r="K35" s="362">
        <f t="shared" ca="1" si="19"/>
        <v>56000</v>
      </c>
      <c r="L35" s="367"/>
      <c r="M35" s="367"/>
      <c r="N35" s="367"/>
      <c r="O35" s="363"/>
      <c r="P35" s="363"/>
      <c r="Q35" s="344"/>
      <c r="R35" s="336"/>
      <c r="S35" s="364"/>
      <c r="T35" s="341"/>
      <c r="U35" s="341"/>
      <c r="V35" s="341"/>
    </row>
    <row r="36" spans="1:22" s="368" customFormat="1">
      <c r="A36" s="336"/>
      <c r="B36" s="515">
        <v>12</v>
      </c>
      <c r="C36" s="516" t="s">
        <v>38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Mtr</v>
      </c>
      <c r="F36" s="491">
        <f>6.2*F24</f>
        <v>12.4</v>
      </c>
      <c r="G36" s="360">
        <f ca="1">IF(ISERROR(OFFSET('HARGA SATUAN'!$I$6,MATCH(RAB!C36,'HARGA SATUAN'!$C$7:$C$1492,0),0)),0,OFFSET('HARGA SATUAN'!$I$6,MATCH(RAB!C36,'HARGA SATUAN'!$C$7:$C$1492,0),0))</f>
        <v>8550</v>
      </c>
      <c r="H36" s="361">
        <f t="shared" ca="1" si="16"/>
        <v>0</v>
      </c>
      <c r="I36" s="361">
        <f t="shared" ca="1" si="17"/>
        <v>106020</v>
      </c>
      <c r="J36" s="361">
        <f t="shared" ca="1" si="18"/>
        <v>0</v>
      </c>
      <c r="K36" s="362">
        <f t="shared" ca="1" si="19"/>
        <v>106020</v>
      </c>
      <c r="L36" s="367"/>
      <c r="M36" s="367"/>
      <c r="N36" s="367"/>
      <c r="O36" s="363"/>
      <c r="P36" s="363"/>
      <c r="Q36" s="344"/>
      <c r="R36" s="336"/>
      <c r="S36" s="364"/>
      <c r="T36" s="341"/>
      <c r="U36" s="341"/>
      <c r="V36" s="341"/>
    </row>
    <row r="37" spans="1:22" s="368" customFormat="1">
      <c r="A37" s="336"/>
      <c r="B37" s="515">
        <v>13</v>
      </c>
      <c r="C37" s="516" t="s">
        <v>26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91">
        <f>F24*5</f>
        <v>10</v>
      </c>
      <c r="G37" s="360">
        <f ca="1">IF(ISERROR(OFFSET('HARGA SATUAN'!$I$6,MATCH(RAB!C37,'HARGA SATUAN'!$C$7:$C$1492,0),0)),0,OFFSET('HARGA SATUAN'!$I$6,MATCH(RAB!C37,'HARGA SATUAN'!$C$7:$C$1492,0),0))</f>
        <v>2500</v>
      </c>
      <c r="H37" s="361">
        <f t="shared" ca="1" si="16"/>
        <v>0</v>
      </c>
      <c r="I37" s="361">
        <f t="shared" ca="1" si="17"/>
        <v>25000</v>
      </c>
      <c r="J37" s="361">
        <f t="shared" ca="1" si="18"/>
        <v>0</v>
      </c>
      <c r="K37" s="362">
        <f t="shared" ca="1" si="19"/>
        <v>25000</v>
      </c>
      <c r="L37" s="367"/>
      <c r="M37" s="367"/>
      <c r="N37" s="367"/>
      <c r="O37" s="363"/>
      <c r="P37" s="363"/>
      <c r="Q37" s="344"/>
      <c r="R37" s="336"/>
      <c r="S37" s="364"/>
      <c r="T37" s="341"/>
      <c r="U37" s="341"/>
      <c r="V37" s="341"/>
    </row>
    <row r="38" spans="1:22" s="368" customFormat="1">
      <c r="A38" s="336"/>
      <c r="B38" s="515">
        <v>14</v>
      </c>
      <c r="C38" s="516" t="s">
        <v>687</v>
      </c>
      <c r="D38" s="358" t="str">
        <f ca="1">IF(ISERROR(OFFSET('HARGA SATUAN'!$D$6,MATCH(RAB!C38,'HARGA SATUAN'!$C$7:$C$1492,0),0)),"",OFFSET('HARGA SATUAN'!$D$6,MATCH(RAB!C38,'HARGA SATUAN'!$C$7:$C$1492,0),0))</f>
        <v>JASA</v>
      </c>
      <c r="E38" s="359" t="str">
        <f ca="1">IF(B38="+","Unit",IF(ISERROR(OFFSET('HARGA SATUAN'!$E$6,MATCH(RAB!C38,'HARGA SATUAN'!$C$7:$C$1492,0),0)),"",OFFSET('HARGA SATUAN'!$E$6,MATCH(RAB!C38,'HARGA SATUAN'!$C$7:$C$1492,0),0)))</f>
        <v>Unit</v>
      </c>
      <c r="F38" s="491">
        <f>F24*1</f>
        <v>2</v>
      </c>
      <c r="G38" s="360">
        <f ca="1">IF(ISERROR(OFFSET('HARGA SATUAN'!$I$6,MATCH(RAB!C38,'HARGA SATUAN'!$C$7:$C$1492,0),0)),0,OFFSET('HARGA SATUAN'!$I$6,MATCH(RAB!C38,'HARGA SATUAN'!$C$7:$C$1492,0),0))</f>
        <v>111000</v>
      </c>
      <c r="H38" s="361">
        <f t="shared" ca="1" si="16"/>
        <v>0</v>
      </c>
      <c r="I38" s="361">
        <f t="shared" ca="1" si="17"/>
        <v>0</v>
      </c>
      <c r="J38" s="361">
        <f t="shared" ca="1" si="18"/>
        <v>222000</v>
      </c>
      <c r="K38" s="362">
        <f t="shared" ca="1" si="19"/>
        <v>222000</v>
      </c>
      <c r="L38" s="367"/>
      <c r="M38" s="367"/>
      <c r="N38" s="367"/>
      <c r="O38" s="363"/>
      <c r="P38" s="363"/>
      <c r="Q38" s="344"/>
      <c r="R38" s="336"/>
      <c r="S38" s="364"/>
      <c r="T38" s="341"/>
      <c r="U38" s="341"/>
      <c r="V38" s="341"/>
    </row>
    <row r="39" spans="1:22" s="368" customFormat="1">
      <c r="A39" s="336"/>
      <c r="B39" s="494"/>
      <c r="C39" s="504"/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366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ca="1" si="16"/>
        <v>0</v>
      </c>
      <c r="I39" s="361">
        <f t="shared" ca="1" si="17"/>
        <v>0</v>
      </c>
      <c r="J39" s="361">
        <f t="shared" ca="1" si="18"/>
        <v>0</v>
      </c>
      <c r="K39" s="362">
        <f t="shared" ca="1" si="19"/>
        <v>0</v>
      </c>
      <c r="L39" s="367"/>
      <c r="M39" s="367"/>
      <c r="N39" s="367"/>
      <c r="O39" s="363"/>
      <c r="P39" s="363"/>
      <c r="Q39" s="344"/>
      <c r="R39" s="336"/>
      <c r="S39" s="364"/>
      <c r="T39" s="341"/>
      <c r="U39" s="341"/>
      <c r="V39" s="341"/>
    </row>
    <row r="40" spans="1:22" s="368" customFormat="1">
      <c r="A40" s="336"/>
      <c r="B40" s="515" t="s">
        <v>1035</v>
      </c>
      <c r="C40" s="516" t="s">
        <v>1634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491">
        <v>1</v>
      </c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ref="H40:H65" ca="1" si="20">IF(OR(D40="MDU",D40="MDU-KD"),(IF($O$3="RAB NON MDU","PLN KD",G40*F40)),0)</f>
        <v>0</v>
      </c>
      <c r="I40" s="361">
        <f t="shared" ref="I40:I65" ca="1" si="21">IF(D40="HDW",G40*F40,0)</f>
        <v>0</v>
      </c>
      <c r="J40" s="361">
        <f t="shared" ref="J40:J65" ca="1" si="22">IF(D40="JASA",G40*F40,0)</f>
        <v>0</v>
      </c>
      <c r="K40" s="362">
        <f t="shared" ref="K40:K65" ca="1" si="23">SUM(H40:J40)</f>
        <v>0</v>
      </c>
      <c r="L40" s="367"/>
      <c r="M40" s="367"/>
      <c r="N40" s="367"/>
      <c r="O40" s="363"/>
      <c r="P40" s="363"/>
      <c r="Q40" s="344"/>
      <c r="R40" s="336"/>
      <c r="S40" s="364"/>
      <c r="T40" s="341"/>
      <c r="U40" s="341"/>
      <c r="V40" s="341"/>
    </row>
    <row r="41" spans="1:22" s="368" customFormat="1">
      <c r="A41" s="336"/>
      <c r="B41" s="515">
        <v>1</v>
      </c>
      <c r="C41" s="199" t="s">
        <v>1413</v>
      </c>
      <c r="D41" s="358" t="str">
        <f ca="1">IF(ISERROR(OFFSET('HARGA SATUAN'!$D$6,MATCH(RAB!C41,'HARGA SATUAN'!$C$7:$C$1492,0),0)),"",OFFSET('HARGA SATUAN'!$D$6,MATCH(RAB!C41,'HARGA SATUAN'!$C$7:$C$1492,0),0))</f>
        <v>JASA</v>
      </c>
      <c r="E41" s="359" t="str">
        <f ca="1">IF(B41="+","Unit",IF(ISERROR(OFFSET('HARGA SATUAN'!$E$6,MATCH(RAB!C41,'HARGA SATUAN'!$C$7:$C$1492,0),0)),"",OFFSET('HARGA SATUAN'!$E$6,MATCH(RAB!C41,'HARGA SATUAN'!$C$7:$C$1492,0),0)))</f>
        <v>Set</v>
      </c>
      <c r="F41" s="491">
        <f>F40*3</f>
        <v>3</v>
      </c>
      <c r="G41" s="360">
        <f ca="1">IF(ISERROR(OFFSET('HARGA SATUAN'!$I$6,MATCH(RAB!C41,'HARGA SATUAN'!$C$7:$C$1492,0),0)),0,OFFSET('HARGA SATUAN'!$I$6,MATCH(RAB!C41,'HARGA SATUAN'!$C$7:$C$1492,0),0))</f>
        <v>83595</v>
      </c>
      <c r="H41" s="361">
        <f t="shared" ca="1" si="20"/>
        <v>0</v>
      </c>
      <c r="I41" s="361">
        <f t="shared" ca="1" si="21"/>
        <v>0</v>
      </c>
      <c r="J41" s="361">
        <f t="shared" ca="1" si="22"/>
        <v>250785</v>
      </c>
      <c r="K41" s="362">
        <f t="shared" ca="1" si="23"/>
        <v>250785</v>
      </c>
      <c r="L41" s="367"/>
      <c r="M41" s="367"/>
      <c r="N41" s="367"/>
      <c r="O41" s="363"/>
      <c r="P41" s="363"/>
      <c r="Q41" s="344"/>
      <c r="R41" s="336"/>
      <c r="S41" s="364"/>
      <c r="T41" s="341"/>
      <c r="U41" s="341"/>
      <c r="V41" s="341"/>
    </row>
    <row r="42" spans="1:22" s="368" customFormat="1">
      <c r="A42" s="336"/>
      <c r="B42" s="515">
        <v>2</v>
      </c>
      <c r="C42" s="516" t="s">
        <v>28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491">
        <f>F40*1</f>
        <v>1</v>
      </c>
      <c r="G42" s="360">
        <f ca="1">IF(ISERROR(OFFSET('HARGA SATUAN'!$I$6,MATCH(RAB!C42,'HARGA SATUAN'!$C$7:$C$1492,0),0)),0,OFFSET('HARGA SATUAN'!$I$6,MATCH(RAB!C42,'HARGA SATUAN'!$C$7:$C$1492,0),0))</f>
        <v>26500</v>
      </c>
      <c r="H42" s="361">
        <f t="shared" ca="1" si="20"/>
        <v>0</v>
      </c>
      <c r="I42" s="361">
        <f t="shared" ca="1" si="21"/>
        <v>26500</v>
      </c>
      <c r="J42" s="361">
        <f t="shared" ca="1" si="22"/>
        <v>0</v>
      </c>
      <c r="K42" s="362">
        <f t="shared" ca="1" si="23"/>
        <v>26500</v>
      </c>
      <c r="L42" s="367"/>
      <c r="M42" s="367"/>
      <c r="N42" s="367"/>
      <c r="O42" s="363"/>
      <c r="P42" s="363"/>
      <c r="Q42" s="344"/>
      <c r="R42" s="336"/>
      <c r="S42" s="364"/>
      <c r="T42" s="341"/>
      <c r="U42" s="341"/>
      <c r="V42" s="341"/>
    </row>
    <row r="43" spans="1:22" s="368" customFormat="1">
      <c r="A43" s="336"/>
      <c r="B43" s="515">
        <v>3</v>
      </c>
      <c r="C43" s="516" t="s">
        <v>163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491">
        <f>F40*2</f>
        <v>2</v>
      </c>
      <c r="G43" s="360">
        <f ca="1">IF(ISERROR(OFFSET('HARGA SATUAN'!$I$6,MATCH(RAB!C43,'HARGA SATUAN'!$C$7:$C$1492,0),0)),0,OFFSET('HARGA SATUAN'!$I$6,MATCH(RAB!C43,'HARGA SATUAN'!$C$7:$C$1492,0),0))</f>
        <v>7938</v>
      </c>
      <c r="H43" s="361">
        <f t="shared" ca="1" si="20"/>
        <v>0</v>
      </c>
      <c r="I43" s="361">
        <f t="shared" ca="1" si="21"/>
        <v>15876</v>
      </c>
      <c r="J43" s="361">
        <f t="shared" ca="1" si="22"/>
        <v>0</v>
      </c>
      <c r="K43" s="362">
        <f t="shared" ca="1" si="23"/>
        <v>15876</v>
      </c>
      <c r="L43" s="367"/>
      <c r="M43" s="367"/>
      <c r="N43" s="367"/>
      <c r="O43" s="363"/>
      <c r="P43" s="363"/>
      <c r="Q43" s="344"/>
      <c r="R43" s="336"/>
      <c r="S43" s="364"/>
      <c r="T43" s="341"/>
      <c r="U43" s="341"/>
      <c r="V43" s="341"/>
    </row>
    <row r="44" spans="1:22" s="368" customFormat="1">
      <c r="A44" s="336"/>
      <c r="B44" s="515">
        <v>4</v>
      </c>
      <c r="C44" s="516" t="s">
        <v>173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491">
        <f>F40*2</f>
        <v>2</v>
      </c>
      <c r="G44" s="360">
        <f ca="1">IF(ISERROR(OFFSET('HARGA SATUAN'!$I$6,MATCH(RAB!C44,'HARGA SATUAN'!$C$7:$C$1492,0),0)),0,OFFSET('HARGA SATUAN'!$I$6,MATCH(RAB!C44,'HARGA SATUAN'!$C$7:$C$1492,0),0))</f>
        <v>45000</v>
      </c>
      <c r="H44" s="361">
        <f t="shared" ca="1" si="20"/>
        <v>0</v>
      </c>
      <c r="I44" s="361">
        <f t="shared" ca="1" si="21"/>
        <v>90000</v>
      </c>
      <c r="J44" s="361">
        <f t="shared" ca="1" si="22"/>
        <v>0</v>
      </c>
      <c r="K44" s="362">
        <f t="shared" ca="1" si="23"/>
        <v>90000</v>
      </c>
      <c r="L44" s="367"/>
      <c r="M44" s="367"/>
      <c r="N44" s="367"/>
      <c r="O44" s="363"/>
      <c r="P44" s="363"/>
      <c r="Q44" s="344"/>
      <c r="R44" s="336"/>
      <c r="S44" s="364"/>
      <c r="T44" s="341"/>
      <c r="U44" s="341"/>
      <c r="V44" s="341"/>
    </row>
    <row r="45" spans="1:22" s="368" customFormat="1">
      <c r="A45" s="336"/>
      <c r="B45" s="515">
        <v>5</v>
      </c>
      <c r="C45" s="516" t="s">
        <v>593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491">
        <f>F40*1</f>
        <v>1</v>
      </c>
      <c r="G45" s="360">
        <f ca="1">IF(ISERROR(OFFSET('HARGA SATUAN'!$I$6,MATCH(RAB!C45,'HARGA SATUAN'!$C$7:$C$1492,0),0)),0,OFFSET('HARGA SATUAN'!$I$6,MATCH(RAB!C45,'HARGA SATUAN'!$C$7:$C$1492,0),0))</f>
        <v>380500</v>
      </c>
      <c r="H45" s="361">
        <f t="shared" ca="1" si="20"/>
        <v>0</v>
      </c>
      <c r="I45" s="361">
        <f t="shared" ca="1" si="21"/>
        <v>380500</v>
      </c>
      <c r="J45" s="361">
        <f t="shared" ca="1" si="22"/>
        <v>0</v>
      </c>
      <c r="K45" s="362">
        <f t="shared" ca="1" si="23"/>
        <v>380500</v>
      </c>
      <c r="L45" s="367"/>
      <c r="M45" s="367"/>
      <c r="N45" s="367"/>
      <c r="O45" s="363"/>
      <c r="P45" s="363"/>
      <c r="Q45" s="344"/>
      <c r="R45" s="336"/>
      <c r="S45" s="364"/>
      <c r="T45" s="341"/>
      <c r="U45" s="341"/>
      <c r="V45" s="341"/>
    </row>
    <row r="46" spans="1:22" s="368" customFormat="1">
      <c r="A46" s="336"/>
      <c r="B46" s="515">
        <v>6</v>
      </c>
      <c r="C46" s="516" t="s">
        <v>217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491">
        <f>F40*1</f>
        <v>1</v>
      </c>
      <c r="G46" s="360">
        <f ca="1">IF(ISERROR(OFFSET('HARGA SATUAN'!$I$6,MATCH(RAB!C46,'HARGA SATUAN'!$C$7:$C$1492,0),0)),0,OFFSET('HARGA SATUAN'!$I$6,MATCH(RAB!C46,'HARGA SATUAN'!$C$7:$C$1492,0),0))</f>
        <v>11400</v>
      </c>
      <c r="H46" s="361">
        <f t="shared" ca="1" si="20"/>
        <v>0</v>
      </c>
      <c r="I46" s="361">
        <f t="shared" ca="1" si="21"/>
        <v>11400</v>
      </c>
      <c r="J46" s="361">
        <f t="shared" ca="1" si="22"/>
        <v>0</v>
      </c>
      <c r="K46" s="362">
        <f t="shared" ca="1" si="23"/>
        <v>11400</v>
      </c>
      <c r="L46" s="367"/>
      <c r="M46" s="367"/>
      <c r="N46" s="367"/>
      <c r="O46" s="363"/>
      <c r="P46" s="363"/>
      <c r="Q46" s="344"/>
      <c r="R46" s="336"/>
      <c r="S46" s="364"/>
      <c r="T46" s="341"/>
      <c r="U46" s="341"/>
      <c r="V46" s="341"/>
    </row>
    <row r="47" spans="1:22" s="368" customFormat="1">
      <c r="A47" s="336"/>
      <c r="B47" s="515">
        <v>7</v>
      </c>
      <c r="C47" s="516" t="s">
        <v>247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491">
        <f>F40*1</f>
        <v>1</v>
      </c>
      <c r="G47" s="360">
        <f ca="1">IF(ISERROR(OFFSET('HARGA SATUAN'!$I$6,MATCH(RAB!C47,'HARGA SATUAN'!$C$7:$C$1492,0),0)),0,OFFSET('HARGA SATUAN'!$I$6,MATCH(RAB!C47,'HARGA SATUAN'!$C$7:$C$1492,0),0))</f>
        <v>57690</v>
      </c>
      <c r="H47" s="361">
        <f t="shared" ca="1" si="20"/>
        <v>0</v>
      </c>
      <c r="I47" s="361">
        <f t="shared" ca="1" si="21"/>
        <v>57690</v>
      </c>
      <c r="J47" s="361">
        <f t="shared" ca="1" si="22"/>
        <v>0</v>
      </c>
      <c r="K47" s="362">
        <f t="shared" ca="1" si="23"/>
        <v>57690</v>
      </c>
      <c r="L47" s="367"/>
      <c r="M47" s="367"/>
      <c r="N47" s="367"/>
      <c r="O47" s="363"/>
      <c r="P47" s="363"/>
      <c r="Q47" s="344"/>
      <c r="R47" s="336"/>
      <c r="S47" s="364"/>
      <c r="T47" s="341"/>
      <c r="U47" s="341"/>
      <c r="V47" s="341"/>
    </row>
    <row r="48" spans="1:22" s="368" customFormat="1">
      <c r="A48" s="336"/>
      <c r="B48" s="515">
        <v>8</v>
      </c>
      <c r="C48" s="516" t="s">
        <v>254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491">
        <f>F40*1</f>
        <v>1</v>
      </c>
      <c r="G48" s="360">
        <f ca="1">IF(ISERROR(OFFSET('HARGA SATUAN'!$I$6,MATCH(RAB!C48,'HARGA SATUAN'!$C$7:$C$1492,0),0)),0,OFFSET('HARGA SATUAN'!$I$6,MATCH(RAB!C48,'HARGA SATUAN'!$C$7:$C$1492,0),0))</f>
        <v>51100</v>
      </c>
      <c r="H48" s="361">
        <f t="shared" ca="1" si="20"/>
        <v>0</v>
      </c>
      <c r="I48" s="361">
        <f t="shared" ca="1" si="21"/>
        <v>51100</v>
      </c>
      <c r="J48" s="361">
        <f t="shared" ca="1" si="22"/>
        <v>0</v>
      </c>
      <c r="K48" s="362">
        <f t="shared" ca="1" si="23"/>
        <v>51100</v>
      </c>
      <c r="L48" s="367"/>
      <c r="M48" s="367"/>
      <c r="N48" s="367"/>
      <c r="O48" s="363"/>
      <c r="P48" s="363"/>
      <c r="Q48" s="344"/>
      <c r="R48" s="336"/>
      <c r="S48" s="364"/>
      <c r="T48" s="341"/>
      <c r="U48" s="341"/>
      <c r="V48" s="341"/>
    </row>
    <row r="49" spans="1:22" s="368" customFormat="1">
      <c r="A49" s="336"/>
      <c r="B49" s="515">
        <v>9</v>
      </c>
      <c r="C49" s="516" t="s">
        <v>264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491">
        <f>F40*1</f>
        <v>1</v>
      </c>
      <c r="G49" s="360">
        <f ca="1">IF(ISERROR(OFFSET('HARGA SATUAN'!$I$6,MATCH(RAB!C49,'HARGA SATUAN'!$C$7:$C$1492,0),0)),0,OFFSET('HARGA SATUAN'!$I$6,MATCH(RAB!C49,'HARGA SATUAN'!$C$7:$C$1492,0),0))</f>
        <v>28000</v>
      </c>
      <c r="H49" s="361">
        <f t="shared" ca="1" si="20"/>
        <v>0</v>
      </c>
      <c r="I49" s="361">
        <f t="shared" ca="1" si="21"/>
        <v>28000</v>
      </c>
      <c r="J49" s="361">
        <f t="shared" ca="1" si="22"/>
        <v>0</v>
      </c>
      <c r="K49" s="362">
        <f t="shared" ca="1" si="23"/>
        <v>28000</v>
      </c>
      <c r="L49" s="367"/>
      <c r="M49" s="367"/>
      <c r="N49" s="367"/>
      <c r="O49" s="363"/>
      <c r="P49" s="363"/>
      <c r="Q49" s="344"/>
      <c r="R49" s="336"/>
      <c r="S49" s="364"/>
      <c r="T49" s="341"/>
      <c r="U49" s="341"/>
      <c r="V49" s="341"/>
    </row>
    <row r="50" spans="1:22" s="368" customFormat="1">
      <c r="A50" s="336"/>
      <c r="B50" s="515">
        <v>10</v>
      </c>
      <c r="C50" s="516" t="s">
        <v>38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Mtr</v>
      </c>
      <c r="F50" s="491">
        <f>6.2*F40</f>
        <v>6.2</v>
      </c>
      <c r="G50" s="360">
        <f ca="1">IF(ISERROR(OFFSET('HARGA SATUAN'!$I$6,MATCH(RAB!C50,'HARGA SATUAN'!$C$7:$C$1492,0),0)),0,OFFSET('HARGA SATUAN'!$I$6,MATCH(RAB!C50,'HARGA SATUAN'!$C$7:$C$1492,0),0))</f>
        <v>8550</v>
      </c>
      <c r="H50" s="361">
        <f t="shared" ca="1" si="20"/>
        <v>0</v>
      </c>
      <c r="I50" s="361">
        <f t="shared" ca="1" si="21"/>
        <v>53010</v>
      </c>
      <c r="J50" s="361">
        <f t="shared" ca="1" si="22"/>
        <v>0</v>
      </c>
      <c r="K50" s="362">
        <f t="shared" ca="1" si="23"/>
        <v>53010</v>
      </c>
      <c r="L50" s="367"/>
      <c r="M50" s="367"/>
      <c r="N50" s="367"/>
      <c r="O50" s="363"/>
      <c r="P50" s="363"/>
      <c r="Q50" s="344"/>
      <c r="R50" s="336"/>
      <c r="S50" s="364"/>
      <c r="T50" s="341"/>
      <c r="U50" s="341"/>
      <c r="V50" s="341"/>
    </row>
    <row r="51" spans="1:22" s="368" customFormat="1">
      <c r="A51" s="336"/>
      <c r="B51" s="515">
        <v>11</v>
      </c>
      <c r="C51" s="516" t="s">
        <v>26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491">
        <f>F40*2</f>
        <v>2</v>
      </c>
      <c r="G51" s="360">
        <f ca="1">IF(ISERROR(OFFSET('HARGA SATUAN'!$I$6,MATCH(RAB!C51,'HARGA SATUAN'!$C$7:$C$1492,0),0)),0,OFFSET('HARGA SATUAN'!$I$6,MATCH(RAB!C51,'HARGA SATUAN'!$C$7:$C$1492,0),0))</f>
        <v>2500</v>
      </c>
      <c r="H51" s="361">
        <f t="shared" ca="1" si="20"/>
        <v>0</v>
      </c>
      <c r="I51" s="361">
        <f t="shared" ca="1" si="21"/>
        <v>5000</v>
      </c>
      <c r="J51" s="361">
        <f t="shared" ca="1" si="22"/>
        <v>0</v>
      </c>
      <c r="K51" s="362">
        <f t="shared" ca="1" si="23"/>
        <v>5000</v>
      </c>
      <c r="L51" s="367"/>
      <c r="M51" s="367"/>
      <c r="N51" s="367"/>
      <c r="O51" s="363"/>
      <c r="P51" s="363"/>
      <c r="Q51" s="344"/>
      <c r="R51" s="336"/>
      <c r="S51" s="364"/>
      <c r="T51" s="341"/>
      <c r="U51" s="341"/>
      <c r="V51" s="341"/>
    </row>
    <row r="52" spans="1:22" s="368" customFormat="1">
      <c r="A52" s="336"/>
      <c r="B52" s="515">
        <v>12</v>
      </c>
      <c r="C52" s="516" t="s">
        <v>685</v>
      </c>
      <c r="D52" s="358" t="str">
        <f ca="1">IF(ISERROR(OFFSET('HARGA SATUAN'!$D$6,MATCH(RAB!C52,'HARGA SATUAN'!$C$7:$C$1492,0),0)),"",OFFSET('HARGA SATUAN'!$D$6,MATCH(RAB!C52,'HARGA SATUAN'!$C$7:$C$1492,0),0))</f>
        <v>JASA</v>
      </c>
      <c r="E52" s="359" t="str">
        <f ca="1">IF(B52="+","Unit",IF(ISERROR(OFFSET('HARGA SATUAN'!$E$6,MATCH(RAB!C52,'HARGA SATUAN'!$C$7:$C$1492,0),0)),"",OFFSET('HARGA SATUAN'!$E$6,MATCH(RAB!C52,'HARGA SATUAN'!$C$7:$C$1492,0),0)))</f>
        <v>Unit</v>
      </c>
      <c r="F52" s="491">
        <f>F40*1</f>
        <v>1</v>
      </c>
      <c r="G52" s="360">
        <f ca="1">IF(ISERROR(OFFSET('HARGA SATUAN'!$I$6,MATCH(RAB!C52,'HARGA SATUAN'!$C$7:$C$1492,0),0)),0,OFFSET('HARGA SATUAN'!$I$6,MATCH(RAB!C52,'HARGA SATUAN'!$C$7:$C$1492,0),0))</f>
        <v>99100</v>
      </c>
      <c r="H52" s="361">
        <f t="shared" ca="1" si="20"/>
        <v>0</v>
      </c>
      <c r="I52" s="361">
        <f t="shared" ca="1" si="21"/>
        <v>0</v>
      </c>
      <c r="J52" s="361">
        <f t="shared" ca="1" si="22"/>
        <v>99100</v>
      </c>
      <c r="K52" s="362">
        <f t="shared" ca="1" si="23"/>
        <v>99100</v>
      </c>
      <c r="L52" s="367"/>
      <c r="M52" s="367"/>
      <c r="N52" s="367"/>
      <c r="O52" s="363"/>
      <c r="P52" s="363"/>
      <c r="Q52" s="344"/>
      <c r="R52" s="336"/>
      <c r="S52" s="364"/>
      <c r="T52" s="341"/>
      <c r="U52" s="341"/>
      <c r="V52" s="341"/>
    </row>
    <row r="53" spans="1:22" s="368" customFormat="1">
      <c r="A53" s="336"/>
      <c r="B53" s="494"/>
      <c r="C53" s="504"/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IF(B53="+","Unit",IF(ISERROR(OFFSET('HARGA SATUAN'!$E$6,MATCH(RAB!C53,'HARGA SATUAN'!$C$7:$C$1492,0),0)),"",OFFSET('HARGA SATUAN'!$E$6,MATCH(RAB!C53,'HARGA SATUAN'!$C$7:$C$1492,0),0)))</f>
        <v/>
      </c>
      <c r="F53" s="366"/>
      <c r="G53" s="360">
        <f ca="1">IF(ISERROR(OFFSET('HARGA SATUAN'!$I$6,MATCH(RAB!C53,'HARGA SATUAN'!$C$7:$C$1492,0),0)),0,OFFSET('HARGA SATUAN'!$I$6,MATCH(RAB!C53,'HARGA SATUAN'!$C$7:$C$1492,0),0))</f>
        <v>0</v>
      </c>
      <c r="H53" s="361">
        <f t="shared" ca="1" si="20"/>
        <v>0</v>
      </c>
      <c r="I53" s="361">
        <f t="shared" ca="1" si="21"/>
        <v>0</v>
      </c>
      <c r="J53" s="361">
        <f t="shared" ca="1" si="22"/>
        <v>0</v>
      </c>
      <c r="K53" s="362">
        <f t="shared" ca="1" si="23"/>
        <v>0</v>
      </c>
      <c r="L53" s="367"/>
      <c r="M53" s="367"/>
      <c r="N53" s="367"/>
      <c r="O53" s="363"/>
      <c r="P53" s="363"/>
      <c r="Q53" s="344"/>
      <c r="R53" s="336"/>
      <c r="S53" s="364"/>
      <c r="T53" s="341"/>
      <c r="U53" s="341"/>
      <c r="V53" s="341"/>
    </row>
    <row r="54" spans="1:22" s="368" customFormat="1">
      <c r="A54" s="336"/>
      <c r="B54" s="505" t="s">
        <v>1035</v>
      </c>
      <c r="C54" s="506" t="s">
        <v>1622</v>
      </c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IF(B54="+","Unit",IF(ISERROR(OFFSET('HARGA SATUAN'!$E$6,MATCH(RAB!C54,'HARGA SATUAN'!$C$7:$C$1492,0),0)),"",OFFSET('HARGA SATUAN'!$E$6,MATCH(RAB!C54,'HARGA SATUAN'!$C$7:$C$1492,0),0)))</f>
        <v>Unit</v>
      </c>
      <c r="F54" s="510">
        <v>2</v>
      </c>
      <c r="G54" s="360">
        <f ca="1">IF(ISERROR(OFFSET('HARGA SATUAN'!$I$6,MATCH(RAB!C54,'HARGA SATUAN'!$C$7:$C$1492,0),0)),0,OFFSET('HARGA SATUAN'!$I$6,MATCH(RAB!C54,'HARGA SATUAN'!$C$7:$C$1492,0),0))</f>
        <v>0</v>
      </c>
      <c r="H54" s="361">
        <f t="shared" ca="1" si="20"/>
        <v>0</v>
      </c>
      <c r="I54" s="361">
        <f t="shared" ca="1" si="21"/>
        <v>0</v>
      </c>
      <c r="J54" s="361">
        <f t="shared" ca="1" si="22"/>
        <v>0</v>
      </c>
      <c r="K54" s="362">
        <f t="shared" ca="1" si="23"/>
        <v>0</v>
      </c>
      <c r="L54" s="367"/>
      <c r="M54" s="367"/>
      <c r="N54" s="367"/>
      <c r="O54" s="363"/>
      <c r="P54" s="363"/>
      <c r="Q54" s="344"/>
      <c r="R54" s="336"/>
      <c r="S54" s="364"/>
      <c r="T54" s="341"/>
      <c r="U54" s="341"/>
      <c r="V54" s="341"/>
    </row>
    <row r="55" spans="1:22" s="368" customFormat="1">
      <c r="A55" s="336"/>
      <c r="B55" s="505">
        <v>1</v>
      </c>
      <c r="C55" s="109" t="s">
        <v>1566</v>
      </c>
      <c r="D55" s="358" t="str">
        <f ca="1">IF(ISERROR(OFFSET('HARGA SATUAN'!$D$6,MATCH(RAB!C55,'HARGA SATUAN'!$C$7:$C$1492,0),0)),"",OFFSET('HARGA SATUAN'!$D$6,MATCH(RAB!C55,'HARGA SATUAN'!$C$7:$C$1492,0),0))</f>
        <v>MDU-KD</v>
      </c>
      <c r="E55" s="359" t="str">
        <f ca="1">IF(B55="+","Unit",IF(ISERROR(OFFSET('HARGA SATUAN'!$E$6,MATCH(RAB!C55,'HARGA SATUAN'!$C$7:$C$1492,0),0)),"",OFFSET('HARGA SATUAN'!$E$6,MATCH(RAB!C55,'HARGA SATUAN'!$C$7:$C$1492,0),0)))</f>
        <v>Set</v>
      </c>
      <c r="F55" s="510">
        <f>F54*3</f>
        <v>6</v>
      </c>
      <c r="G55" s="360">
        <f ca="1">IF(ISERROR(OFFSET('HARGA SATUAN'!$I$6,MATCH(RAB!C55,'HARGA SATUAN'!$C$7:$C$1492,0),0)),0,OFFSET('HARGA SATUAN'!$I$6,MATCH(RAB!C55,'HARGA SATUAN'!$C$7:$C$1492,0),0))</f>
        <v>430000</v>
      </c>
      <c r="H55" s="361">
        <f t="shared" ca="1" si="20"/>
        <v>2580000</v>
      </c>
      <c r="I55" s="361">
        <f t="shared" ca="1" si="21"/>
        <v>0</v>
      </c>
      <c r="J55" s="361">
        <f t="shared" ca="1" si="22"/>
        <v>0</v>
      </c>
      <c r="K55" s="362">
        <f t="shared" ca="1" si="23"/>
        <v>2580000</v>
      </c>
      <c r="L55" s="367"/>
      <c r="M55" s="367"/>
      <c r="N55" s="367"/>
      <c r="O55" s="363"/>
      <c r="P55" s="363"/>
      <c r="Q55" s="344"/>
      <c r="R55" s="336"/>
      <c r="S55" s="364"/>
      <c r="T55" s="341"/>
      <c r="U55" s="341"/>
      <c r="V55" s="341"/>
    </row>
    <row r="56" spans="1:22" s="368" customFormat="1">
      <c r="A56" s="336"/>
      <c r="B56" s="505">
        <v>2</v>
      </c>
      <c r="C56" s="506" t="s">
        <v>152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Mtr</v>
      </c>
      <c r="F56" s="510">
        <f>F54*1</f>
        <v>2</v>
      </c>
      <c r="G56" s="360">
        <f ca="1">IF(ISERROR(OFFSET('HARGA SATUAN'!$I$6,MATCH(RAB!C56,'HARGA SATUAN'!$C$7:$C$1492,0),0)),0,OFFSET('HARGA SATUAN'!$I$6,MATCH(RAB!C56,'HARGA SATUAN'!$C$7:$C$1492,0),0))</f>
        <v>7789</v>
      </c>
      <c r="H56" s="361">
        <f t="shared" ca="1" si="20"/>
        <v>0</v>
      </c>
      <c r="I56" s="361">
        <f t="shared" ca="1" si="21"/>
        <v>15578</v>
      </c>
      <c r="J56" s="361">
        <f t="shared" ca="1" si="22"/>
        <v>0</v>
      </c>
      <c r="K56" s="362">
        <f t="shared" ca="1" si="23"/>
        <v>15578</v>
      </c>
      <c r="L56" s="367"/>
      <c r="M56" s="367"/>
      <c r="N56" s="367"/>
      <c r="O56" s="363"/>
      <c r="P56" s="363"/>
      <c r="Q56" s="344"/>
      <c r="R56" s="336"/>
      <c r="S56" s="364"/>
      <c r="T56" s="341"/>
      <c r="U56" s="341"/>
      <c r="V56" s="341"/>
    </row>
    <row r="57" spans="1:22" s="368" customFormat="1">
      <c r="A57" s="336"/>
      <c r="B57" s="505">
        <v>3</v>
      </c>
      <c r="C57" s="506" t="s">
        <v>157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10">
        <f>F54*2</f>
        <v>4</v>
      </c>
      <c r="G57" s="360">
        <f ca="1">IF(ISERROR(OFFSET('HARGA SATUAN'!$I$6,MATCH(RAB!C57,'HARGA SATUAN'!$C$7:$C$1492,0),0)),0,OFFSET('HARGA SATUAN'!$I$6,MATCH(RAB!C57,'HARGA SATUAN'!$C$7:$C$1492,0),0))</f>
        <v>40000</v>
      </c>
      <c r="H57" s="361">
        <f t="shared" ca="1" si="20"/>
        <v>0</v>
      </c>
      <c r="I57" s="361">
        <f t="shared" ca="1" si="21"/>
        <v>160000</v>
      </c>
      <c r="J57" s="361">
        <f t="shared" ca="1" si="22"/>
        <v>0</v>
      </c>
      <c r="K57" s="362">
        <f t="shared" ca="1" si="23"/>
        <v>160000</v>
      </c>
      <c r="L57" s="367"/>
      <c r="M57" s="367"/>
      <c r="N57" s="367"/>
      <c r="O57" s="363"/>
      <c r="P57" s="363"/>
      <c r="Q57" s="344"/>
      <c r="R57" s="336"/>
      <c r="S57" s="364"/>
      <c r="T57" s="341"/>
      <c r="U57" s="341"/>
      <c r="V57" s="341"/>
    </row>
    <row r="58" spans="1:22" s="368" customFormat="1">
      <c r="A58" s="336"/>
      <c r="B58" s="505">
        <v>4</v>
      </c>
      <c r="C58" s="506" t="s">
        <v>28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10">
        <f>F54*1</f>
        <v>2</v>
      </c>
      <c r="G58" s="360">
        <f ca="1">IF(ISERROR(OFFSET('HARGA SATUAN'!$I$6,MATCH(RAB!C58,'HARGA SATUAN'!$C$7:$C$1492,0),0)),0,OFFSET('HARGA SATUAN'!$I$6,MATCH(RAB!C58,'HARGA SATUAN'!$C$7:$C$1492,0),0))</f>
        <v>26500</v>
      </c>
      <c r="H58" s="361">
        <f t="shared" ca="1" si="20"/>
        <v>0</v>
      </c>
      <c r="I58" s="361">
        <f t="shared" ca="1" si="21"/>
        <v>53000</v>
      </c>
      <c r="J58" s="361">
        <f t="shared" ca="1" si="22"/>
        <v>0</v>
      </c>
      <c r="K58" s="362">
        <f t="shared" ca="1" si="23"/>
        <v>53000</v>
      </c>
      <c r="L58" s="367"/>
      <c r="M58" s="367"/>
      <c r="N58" s="367"/>
      <c r="O58" s="363"/>
      <c r="P58" s="363"/>
      <c r="Q58" s="344"/>
      <c r="R58" s="336"/>
      <c r="S58" s="364"/>
      <c r="T58" s="341"/>
      <c r="U58" s="341"/>
      <c r="V58" s="341"/>
    </row>
    <row r="59" spans="1:22" s="368" customFormat="1">
      <c r="A59" s="336"/>
      <c r="B59" s="505">
        <v>5</v>
      </c>
      <c r="C59" s="506" t="s">
        <v>163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10">
        <f>F54*4</f>
        <v>8</v>
      </c>
      <c r="G59" s="360">
        <f ca="1">IF(ISERROR(OFFSET('HARGA SATUAN'!$I$6,MATCH(RAB!C59,'HARGA SATUAN'!$C$7:$C$1492,0),0)),0,OFFSET('HARGA SATUAN'!$I$6,MATCH(RAB!C59,'HARGA SATUAN'!$C$7:$C$1492,0),0))</f>
        <v>7938</v>
      </c>
      <c r="H59" s="361">
        <f t="shared" ca="1" si="20"/>
        <v>0</v>
      </c>
      <c r="I59" s="361">
        <f t="shared" ca="1" si="21"/>
        <v>63504</v>
      </c>
      <c r="J59" s="361">
        <f t="shared" ca="1" si="22"/>
        <v>0</v>
      </c>
      <c r="K59" s="362">
        <f t="shared" ca="1" si="23"/>
        <v>63504</v>
      </c>
      <c r="L59" s="367"/>
      <c r="M59" s="367"/>
      <c r="N59" s="367"/>
      <c r="O59" s="363"/>
      <c r="P59" s="363"/>
      <c r="Q59" s="344"/>
      <c r="R59" s="336"/>
      <c r="S59" s="364"/>
      <c r="T59" s="341"/>
      <c r="U59" s="341"/>
      <c r="V59" s="341"/>
    </row>
    <row r="60" spans="1:22" s="368" customFormat="1">
      <c r="A60" s="336"/>
      <c r="B60" s="505">
        <v>6</v>
      </c>
      <c r="C60" s="506" t="s">
        <v>173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10">
        <f>F54*4</f>
        <v>8</v>
      </c>
      <c r="G60" s="360">
        <f ca="1">IF(ISERROR(OFFSET('HARGA SATUAN'!$I$6,MATCH(RAB!C60,'HARGA SATUAN'!$C$7:$C$1492,0),0)),0,OFFSET('HARGA SATUAN'!$I$6,MATCH(RAB!C60,'HARGA SATUAN'!$C$7:$C$1492,0),0))</f>
        <v>45000</v>
      </c>
      <c r="H60" s="361">
        <f t="shared" ca="1" si="20"/>
        <v>0</v>
      </c>
      <c r="I60" s="361">
        <f t="shared" ca="1" si="21"/>
        <v>360000</v>
      </c>
      <c r="J60" s="361">
        <f t="shared" ca="1" si="22"/>
        <v>0</v>
      </c>
      <c r="K60" s="362">
        <f t="shared" ca="1" si="23"/>
        <v>360000</v>
      </c>
      <c r="L60" s="367"/>
      <c r="M60" s="367"/>
      <c r="N60" s="367"/>
      <c r="O60" s="363"/>
      <c r="P60" s="363"/>
      <c r="Q60" s="344"/>
      <c r="R60" s="336"/>
      <c r="S60" s="364"/>
      <c r="T60" s="341"/>
      <c r="U60" s="341"/>
      <c r="V60" s="341"/>
    </row>
    <row r="61" spans="1:22" s="368" customFormat="1">
      <c r="A61" s="336"/>
      <c r="B61" s="505">
        <v>7</v>
      </c>
      <c r="C61" s="506" t="s">
        <v>179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10">
        <f>F54*1</f>
        <v>2</v>
      </c>
      <c r="G61" s="360">
        <f ca="1">IF(ISERROR(OFFSET('HARGA SATUAN'!$I$6,MATCH(RAB!C61,'HARGA SATUAN'!$C$7:$C$1492,0),0)),0,OFFSET('HARGA SATUAN'!$I$6,MATCH(RAB!C61,'HARGA SATUAN'!$C$7:$C$1492,0),0))</f>
        <v>15500</v>
      </c>
      <c r="H61" s="361">
        <f t="shared" ca="1" si="20"/>
        <v>0</v>
      </c>
      <c r="I61" s="361">
        <f t="shared" ca="1" si="21"/>
        <v>31000</v>
      </c>
      <c r="J61" s="361">
        <f t="shared" ca="1" si="22"/>
        <v>0</v>
      </c>
      <c r="K61" s="362">
        <f t="shared" ca="1" si="23"/>
        <v>31000</v>
      </c>
      <c r="L61" s="367"/>
      <c r="M61" s="367"/>
      <c r="N61" s="367"/>
      <c r="O61" s="363"/>
      <c r="P61" s="363"/>
      <c r="Q61" s="344"/>
      <c r="R61" s="336"/>
      <c r="S61" s="364"/>
      <c r="T61" s="341"/>
      <c r="U61" s="341"/>
      <c r="V61" s="341"/>
    </row>
    <row r="62" spans="1:22" s="368" customFormat="1">
      <c r="A62" s="336"/>
      <c r="B62" s="505">
        <v>8</v>
      </c>
      <c r="C62" s="506" t="s">
        <v>593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10">
        <f>F54*2</f>
        <v>4</v>
      </c>
      <c r="G62" s="360">
        <f ca="1">IF(ISERROR(OFFSET('HARGA SATUAN'!$I$6,MATCH(RAB!C62,'HARGA SATUAN'!$C$7:$C$1492,0),0)),0,OFFSET('HARGA SATUAN'!$I$6,MATCH(RAB!C62,'HARGA SATUAN'!$C$7:$C$1492,0),0))</f>
        <v>380500</v>
      </c>
      <c r="H62" s="361">
        <f t="shared" ca="1" si="20"/>
        <v>0</v>
      </c>
      <c r="I62" s="361">
        <f t="shared" ca="1" si="21"/>
        <v>1522000</v>
      </c>
      <c r="J62" s="361">
        <f t="shared" ca="1" si="22"/>
        <v>0</v>
      </c>
      <c r="K62" s="362">
        <f t="shared" ca="1" si="23"/>
        <v>1522000</v>
      </c>
      <c r="L62" s="367"/>
      <c r="M62" s="367"/>
      <c r="N62" s="367"/>
      <c r="O62" s="363"/>
      <c r="P62" s="363"/>
      <c r="Q62" s="344"/>
      <c r="R62" s="336"/>
      <c r="S62" s="364"/>
      <c r="T62" s="341"/>
      <c r="U62" s="341"/>
      <c r="V62" s="341"/>
    </row>
    <row r="63" spans="1:22" s="368" customFormat="1">
      <c r="A63" s="336"/>
      <c r="B63" s="505">
        <v>9</v>
      </c>
      <c r="C63" s="506" t="s">
        <v>217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510">
        <f>F54*4</f>
        <v>8</v>
      </c>
      <c r="G63" s="360">
        <f ca="1">IF(ISERROR(OFFSET('HARGA SATUAN'!$I$6,MATCH(RAB!C63,'HARGA SATUAN'!$C$7:$C$1492,0),0)),0,OFFSET('HARGA SATUAN'!$I$6,MATCH(RAB!C63,'HARGA SATUAN'!$C$7:$C$1492,0),0))</f>
        <v>11400</v>
      </c>
      <c r="H63" s="361">
        <f t="shared" ca="1" si="20"/>
        <v>0</v>
      </c>
      <c r="I63" s="361">
        <f t="shared" ca="1" si="21"/>
        <v>91200</v>
      </c>
      <c r="J63" s="361">
        <f t="shared" ca="1" si="22"/>
        <v>0</v>
      </c>
      <c r="K63" s="362">
        <f t="shared" ca="1" si="23"/>
        <v>91200</v>
      </c>
      <c r="L63" s="367"/>
      <c r="M63" s="367"/>
      <c r="N63" s="367"/>
      <c r="O63" s="363"/>
      <c r="P63" s="363"/>
      <c r="Q63" s="344"/>
      <c r="R63" s="336"/>
      <c r="S63" s="364"/>
      <c r="T63" s="341"/>
      <c r="U63" s="341"/>
      <c r="V63" s="341"/>
    </row>
    <row r="64" spans="1:22" s="368" customFormat="1">
      <c r="A64" s="336"/>
      <c r="B64" s="505">
        <v>10</v>
      </c>
      <c r="C64" s="506" t="s">
        <v>218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510">
        <f>F54*2</f>
        <v>4</v>
      </c>
      <c r="G64" s="360">
        <f ca="1">IF(ISERROR(OFFSET('HARGA SATUAN'!$I$6,MATCH(RAB!C64,'HARGA SATUAN'!$C$7:$C$1492,0),0)),0,OFFSET('HARGA SATUAN'!$I$6,MATCH(RAB!C64,'HARGA SATUAN'!$C$7:$C$1492,0),0))</f>
        <v>29600</v>
      </c>
      <c r="H64" s="361">
        <f t="shared" ca="1" si="20"/>
        <v>0</v>
      </c>
      <c r="I64" s="361">
        <f t="shared" ca="1" si="21"/>
        <v>118400</v>
      </c>
      <c r="J64" s="361">
        <f t="shared" ca="1" si="22"/>
        <v>0</v>
      </c>
      <c r="K64" s="362">
        <f t="shared" ca="1" si="23"/>
        <v>118400</v>
      </c>
      <c r="L64" s="367"/>
      <c r="M64" s="367"/>
      <c r="N64" s="367"/>
      <c r="O64" s="363"/>
      <c r="P64" s="363"/>
      <c r="Q64" s="344"/>
      <c r="R64" s="336"/>
      <c r="S64" s="364"/>
      <c r="T64" s="341"/>
      <c r="U64" s="341"/>
      <c r="V64" s="341"/>
    </row>
    <row r="65" spans="1:22" s="368" customFormat="1">
      <c r="A65" s="336"/>
      <c r="B65" s="505">
        <v>11</v>
      </c>
      <c r="C65" s="506" t="s">
        <v>223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10">
        <f>F54*1</f>
        <v>2</v>
      </c>
      <c r="G65" s="360">
        <f ca="1">IF(ISERROR(OFFSET('HARGA SATUAN'!$I$6,MATCH(RAB!C65,'HARGA SATUAN'!$C$7:$C$1492,0),0)),0,OFFSET('HARGA SATUAN'!$I$6,MATCH(RAB!C65,'HARGA SATUAN'!$C$7:$C$1492,0),0))</f>
        <v>27815</v>
      </c>
      <c r="H65" s="361">
        <f t="shared" ca="1" si="20"/>
        <v>0</v>
      </c>
      <c r="I65" s="361">
        <f t="shared" ca="1" si="21"/>
        <v>55630</v>
      </c>
      <c r="J65" s="361">
        <f t="shared" ca="1" si="22"/>
        <v>0</v>
      </c>
      <c r="K65" s="362">
        <f t="shared" ca="1" si="23"/>
        <v>55630</v>
      </c>
      <c r="L65" s="367"/>
      <c r="M65" s="367"/>
      <c r="N65" s="367"/>
      <c r="O65" s="363"/>
      <c r="P65" s="363"/>
      <c r="Q65" s="344"/>
      <c r="R65" s="336"/>
      <c r="S65" s="364"/>
      <c r="T65" s="341"/>
      <c r="U65" s="341"/>
      <c r="V65" s="341"/>
    </row>
    <row r="66" spans="1:22">
      <c r="B66" s="505">
        <v>12</v>
      </c>
      <c r="C66" s="506" t="s">
        <v>25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10">
        <f>F54*3</f>
        <v>6</v>
      </c>
      <c r="G66" s="360">
        <f ca="1">IF(ISERROR(OFFSET('HARGA SATUAN'!$I$6,MATCH(RAB!C66,'HARGA SATUAN'!$C$7:$C$1492,0),0)),0,OFFSET('HARGA SATUAN'!$I$6,MATCH(RAB!C66,'HARGA SATUAN'!$C$7:$C$1492,0),0))</f>
        <v>23936</v>
      </c>
      <c r="H66" s="361">
        <f t="shared" ref="H66:H91" ca="1" si="24">IF(OR(D66="MDU",D66="MDU-KD"),(IF($O$3="RAB NON MDU","PLN KD",G66*F66)),0)</f>
        <v>0</v>
      </c>
      <c r="I66" s="361">
        <f t="shared" ref="I66:I91" ca="1" si="25">IF(D66="HDW",G66*F66,0)</f>
        <v>143616</v>
      </c>
      <c r="J66" s="361">
        <f t="shared" ref="J66:J91" ca="1" si="26">IF(D66="JASA",G66*F66,0)</f>
        <v>0</v>
      </c>
      <c r="K66" s="362">
        <f t="shared" ref="K66:K91" ca="1" si="27">SUM(H66:J66)</f>
        <v>143616</v>
      </c>
    </row>
    <row r="67" spans="1:22">
      <c r="B67" s="505">
        <v>13</v>
      </c>
      <c r="C67" s="506" t="s">
        <v>37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510">
        <f>F54*1</f>
        <v>2</v>
      </c>
      <c r="G67" s="360">
        <f ca="1">IF(ISERROR(OFFSET('HARGA SATUAN'!$I$6,MATCH(RAB!C67,'HARGA SATUAN'!$C$7:$C$1492,0),0)),0,OFFSET('HARGA SATUAN'!$I$6,MATCH(RAB!C67,'HARGA SATUAN'!$C$7:$C$1492,0),0))</f>
        <v>63500</v>
      </c>
      <c r="H67" s="361">
        <f t="shared" ca="1" si="24"/>
        <v>0</v>
      </c>
      <c r="I67" s="361">
        <f t="shared" ca="1" si="25"/>
        <v>127000</v>
      </c>
      <c r="J67" s="361">
        <f t="shared" ca="1" si="26"/>
        <v>0</v>
      </c>
      <c r="K67" s="362">
        <f t="shared" ca="1" si="27"/>
        <v>127000</v>
      </c>
    </row>
    <row r="68" spans="1:22">
      <c r="B68" s="505">
        <v>14</v>
      </c>
      <c r="C68" s="506" t="s">
        <v>247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Bh</v>
      </c>
      <c r="F68" s="510">
        <f>F54*1</f>
        <v>2</v>
      </c>
      <c r="G68" s="360">
        <f ca="1">IF(ISERROR(OFFSET('HARGA SATUAN'!$I$6,MATCH(RAB!C68,'HARGA SATUAN'!$C$7:$C$1492,0),0)),0,OFFSET('HARGA SATUAN'!$I$6,MATCH(RAB!C68,'HARGA SATUAN'!$C$7:$C$1492,0),0))</f>
        <v>57690</v>
      </c>
      <c r="H68" s="361">
        <f t="shared" ca="1" si="24"/>
        <v>0</v>
      </c>
      <c r="I68" s="361">
        <f t="shared" ca="1" si="25"/>
        <v>115380</v>
      </c>
      <c r="J68" s="361">
        <f t="shared" ca="1" si="26"/>
        <v>0</v>
      </c>
      <c r="K68" s="362">
        <f t="shared" ca="1" si="27"/>
        <v>115380</v>
      </c>
    </row>
    <row r="69" spans="1:22">
      <c r="B69" s="505">
        <v>15</v>
      </c>
      <c r="C69" s="506" t="s">
        <v>27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510">
        <f>F54*3</f>
        <v>6</v>
      </c>
      <c r="G69" s="360">
        <f ca="1">IF(ISERROR(OFFSET('HARGA SATUAN'!$I$6,MATCH(RAB!C69,'HARGA SATUAN'!$C$7:$C$1492,0),0)),0,OFFSET('HARGA SATUAN'!$I$6,MATCH(RAB!C69,'HARGA SATUAN'!$C$7:$C$1492,0),0))</f>
        <v>16000</v>
      </c>
      <c r="H69" s="361">
        <f t="shared" ca="1" si="24"/>
        <v>0</v>
      </c>
      <c r="I69" s="361">
        <f t="shared" ca="1" si="25"/>
        <v>96000</v>
      </c>
      <c r="J69" s="361">
        <f t="shared" ca="1" si="26"/>
        <v>0</v>
      </c>
      <c r="K69" s="362">
        <f t="shared" ca="1" si="27"/>
        <v>96000</v>
      </c>
    </row>
    <row r="70" spans="1:22">
      <c r="B70" s="505">
        <v>16</v>
      </c>
      <c r="C70" s="506" t="s">
        <v>265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510">
        <f>F54*1</f>
        <v>2</v>
      </c>
      <c r="G70" s="360">
        <f ca="1">IF(ISERROR(OFFSET('HARGA SATUAN'!$I$6,MATCH(RAB!C70,'HARGA SATUAN'!$C$7:$C$1492,0),0)),0,OFFSET('HARGA SATUAN'!$I$6,MATCH(RAB!C70,'HARGA SATUAN'!$C$7:$C$1492,0),0))</f>
        <v>33501.866666666669</v>
      </c>
      <c r="H70" s="361">
        <f t="shared" ca="1" si="24"/>
        <v>0</v>
      </c>
      <c r="I70" s="361">
        <f t="shared" ca="1" si="25"/>
        <v>67003.733333333337</v>
      </c>
      <c r="J70" s="361">
        <f t="shared" ca="1" si="26"/>
        <v>0</v>
      </c>
      <c r="K70" s="362">
        <f t="shared" ca="1" si="27"/>
        <v>67003.733333333337</v>
      </c>
    </row>
    <row r="71" spans="1:22">
      <c r="B71" s="505">
        <v>17</v>
      </c>
      <c r="C71" s="506" t="s">
        <v>26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510">
        <f>F54*11</f>
        <v>22</v>
      </c>
      <c r="G71" s="360">
        <f ca="1">IF(ISERROR(OFFSET('HARGA SATUAN'!$I$6,MATCH(RAB!C71,'HARGA SATUAN'!$C$7:$C$1492,0),0)),0,OFFSET('HARGA SATUAN'!$I$6,MATCH(RAB!C71,'HARGA SATUAN'!$C$7:$C$1492,0),0))</f>
        <v>2500</v>
      </c>
      <c r="H71" s="361">
        <f t="shared" ca="1" si="24"/>
        <v>0</v>
      </c>
      <c r="I71" s="361">
        <f t="shared" ca="1" si="25"/>
        <v>55000</v>
      </c>
      <c r="J71" s="361">
        <f t="shared" ca="1" si="26"/>
        <v>0</v>
      </c>
      <c r="K71" s="362">
        <f t="shared" ca="1" si="27"/>
        <v>55000</v>
      </c>
    </row>
    <row r="72" spans="1:22">
      <c r="B72" s="505">
        <v>18</v>
      </c>
      <c r="C72" s="506" t="s">
        <v>703</v>
      </c>
      <c r="D72" s="358" t="str">
        <f ca="1">IF(ISERROR(OFFSET('HARGA SATUAN'!$D$6,MATCH(RAB!C72,'HARGA SATUAN'!$C$7:$C$1492,0),0)),"",OFFSET('HARGA SATUAN'!$D$6,MATCH(RAB!C72,'HARGA SATUAN'!$C$7:$C$1492,0),0))</f>
        <v>JASA</v>
      </c>
      <c r="E72" s="359" t="str">
        <f ca="1">IF(B72="+","Unit",IF(ISERROR(OFFSET('HARGA SATUAN'!$E$6,MATCH(RAB!C72,'HARGA SATUAN'!$C$7:$C$1492,0),0)),"",OFFSET('HARGA SATUAN'!$E$6,MATCH(RAB!C72,'HARGA SATUAN'!$C$7:$C$1492,0),0)))</f>
        <v>Unit</v>
      </c>
      <c r="F72" s="510">
        <f>F54*1</f>
        <v>2</v>
      </c>
      <c r="G72" s="360">
        <f ca="1">IF(ISERROR(OFFSET('HARGA SATUAN'!$I$6,MATCH(RAB!C72,'HARGA SATUAN'!$C$7:$C$1492,0),0)),0,OFFSET('HARGA SATUAN'!$I$6,MATCH(RAB!C72,'HARGA SATUAN'!$C$7:$C$1492,0),0))</f>
        <v>134700</v>
      </c>
      <c r="H72" s="361">
        <f t="shared" ca="1" si="24"/>
        <v>0</v>
      </c>
      <c r="I72" s="361">
        <f t="shared" ca="1" si="25"/>
        <v>0</v>
      </c>
      <c r="J72" s="361">
        <f t="shared" ca="1" si="26"/>
        <v>269400</v>
      </c>
      <c r="K72" s="362">
        <f t="shared" ca="1" si="27"/>
        <v>269400</v>
      </c>
    </row>
    <row r="73" spans="1:22">
      <c r="B73" s="497"/>
      <c r="C73" s="499"/>
      <c r="D73" s="358" t="str">
        <f ca="1">IF(ISERROR(OFFSET('HARGA SATUAN'!$D$6,MATCH(RAB!C73,'HARGA SATUAN'!$C$7:$C$1492,0),0)),"",OFFSET('HARGA SATUAN'!$D$6,MATCH(RAB!C73,'HARGA SATUAN'!$C$7:$C$1492,0),0))</f>
        <v/>
      </c>
      <c r="E73" s="359" t="str">
        <f ca="1">IF(B73="+","Unit",IF(ISERROR(OFFSET('HARGA SATUAN'!$E$6,MATCH(RAB!C73,'HARGA SATUAN'!$C$7:$C$1492,0),0)),"",OFFSET('HARGA SATUAN'!$E$6,MATCH(RAB!C73,'HARGA SATUAN'!$C$7:$C$1492,0),0)))</f>
        <v/>
      </c>
      <c r="F73" s="366"/>
      <c r="G73" s="360">
        <f ca="1">IF(ISERROR(OFFSET('HARGA SATUAN'!$I$6,MATCH(RAB!C73,'HARGA SATUAN'!$C$7:$C$1492,0),0)),0,OFFSET('HARGA SATUAN'!$I$6,MATCH(RAB!C73,'HARGA SATUAN'!$C$7:$C$1492,0),0))</f>
        <v>0</v>
      </c>
      <c r="H73" s="361">
        <f t="shared" ca="1" si="24"/>
        <v>0</v>
      </c>
      <c r="I73" s="361">
        <f t="shared" ca="1" si="25"/>
        <v>0</v>
      </c>
      <c r="J73" s="361">
        <f t="shared" ca="1" si="26"/>
        <v>0</v>
      </c>
      <c r="K73" s="362">
        <f t="shared" ca="1" si="27"/>
        <v>0</v>
      </c>
    </row>
    <row r="74" spans="1:22">
      <c r="B74" s="515" t="s">
        <v>1035</v>
      </c>
      <c r="C74" s="516" t="s">
        <v>1636</v>
      </c>
      <c r="D74" s="358" t="str">
        <f ca="1">IF(ISERROR(OFFSET('HARGA SATUAN'!$D$6,MATCH(RAB!C74,'HARGA SATUAN'!$C$7:$C$1492,0),0)),"",OFFSET('HARGA SATUAN'!$D$6,MATCH(RAB!C74,'HARGA SATUAN'!$C$7:$C$1492,0),0))</f>
        <v/>
      </c>
      <c r="E74" s="359" t="str">
        <f ca="1">IF(B74="+","Unit",IF(ISERROR(OFFSET('HARGA SATUAN'!$E$6,MATCH(RAB!C74,'HARGA SATUAN'!$C$7:$C$1492,0),0)),"",OFFSET('HARGA SATUAN'!$E$6,MATCH(RAB!C74,'HARGA SATUAN'!$C$7:$C$1492,0),0)))</f>
        <v>Unit</v>
      </c>
      <c r="F74" s="491">
        <v>1</v>
      </c>
      <c r="G74" s="360">
        <f ca="1">IF(ISERROR(OFFSET('HARGA SATUAN'!$I$6,MATCH(RAB!C74,'HARGA SATUAN'!$C$7:$C$1492,0),0)),0,OFFSET('HARGA SATUAN'!$I$6,MATCH(RAB!C74,'HARGA SATUAN'!$C$7:$C$1492,0),0))</f>
        <v>0</v>
      </c>
      <c r="H74" s="361">
        <f t="shared" ref="H74:H80" ca="1" si="28">IF(OR(D74="MDU",D74="MDU-KD"),(IF($O$3="RAB NON MDU","PLN KD",G74*F74)),0)</f>
        <v>0</v>
      </c>
      <c r="I74" s="361">
        <f t="shared" ref="I74:I80" ca="1" si="29">IF(D74="HDW",G74*F74,0)</f>
        <v>0</v>
      </c>
      <c r="J74" s="361">
        <f t="shared" ref="J74:J80" ca="1" si="30">IF(D74="JASA",G74*F74,0)</f>
        <v>0</v>
      </c>
      <c r="K74" s="362">
        <f t="shared" ref="K74:K80" ca="1" si="31">SUM(H74:J74)</f>
        <v>0</v>
      </c>
    </row>
    <row r="75" spans="1:22">
      <c r="B75" s="515">
        <v>1</v>
      </c>
      <c r="C75" s="516" t="s">
        <v>593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491">
        <f>F74*2</f>
        <v>2</v>
      </c>
      <c r="G75" s="360">
        <f ca="1">IF(ISERROR(OFFSET('HARGA SATUAN'!$I$6,MATCH(RAB!C75,'HARGA SATUAN'!$C$7:$C$1492,0),0)),0,OFFSET('HARGA SATUAN'!$I$6,MATCH(RAB!C75,'HARGA SATUAN'!$C$7:$C$1492,0),0))</f>
        <v>380500</v>
      </c>
      <c r="H75" s="361">
        <f t="shared" ca="1" si="28"/>
        <v>0</v>
      </c>
      <c r="I75" s="361">
        <f t="shared" ca="1" si="29"/>
        <v>761000</v>
      </c>
      <c r="J75" s="361">
        <f t="shared" ca="1" si="30"/>
        <v>0</v>
      </c>
      <c r="K75" s="362">
        <f t="shared" ca="1" si="31"/>
        <v>761000</v>
      </c>
    </row>
    <row r="76" spans="1:22">
      <c r="B76" s="515">
        <v>2</v>
      </c>
      <c r="C76" s="516" t="s">
        <v>28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491">
        <f>F74*2</f>
        <v>2</v>
      </c>
      <c r="G76" s="360">
        <f ca="1">IF(ISERROR(OFFSET('HARGA SATUAN'!$I$6,MATCH(RAB!C76,'HARGA SATUAN'!$C$7:$C$1492,0),0)),0,OFFSET('HARGA SATUAN'!$I$6,MATCH(RAB!C76,'HARGA SATUAN'!$C$7:$C$1492,0),0))</f>
        <v>26500</v>
      </c>
      <c r="H76" s="361">
        <f t="shared" ca="1" si="28"/>
        <v>0</v>
      </c>
      <c r="I76" s="361">
        <f t="shared" ca="1" si="29"/>
        <v>53000</v>
      </c>
      <c r="J76" s="361">
        <f t="shared" ca="1" si="30"/>
        <v>0</v>
      </c>
      <c r="K76" s="362">
        <f t="shared" ca="1" si="31"/>
        <v>53000</v>
      </c>
    </row>
    <row r="77" spans="1:22">
      <c r="B77" s="515">
        <v>3</v>
      </c>
      <c r="C77" s="516" t="s">
        <v>26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491">
        <f>F74*2</f>
        <v>2</v>
      </c>
      <c r="G77" s="360">
        <f ca="1">IF(ISERROR(OFFSET('HARGA SATUAN'!$I$6,MATCH(RAB!C77,'HARGA SATUAN'!$C$7:$C$1492,0),0)),0,OFFSET('HARGA SATUAN'!$I$6,MATCH(RAB!C77,'HARGA SATUAN'!$C$7:$C$1492,0),0))</f>
        <v>2500</v>
      </c>
      <c r="H77" s="361">
        <f t="shared" ca="1" si="28"/>
        <v>0</v>
      </c>
      <c r="I77" s="361">
        <f t="shared" ca="1" si="29"/>
        <v>5000</v>
      </c>
      <c r="J77" s="361">
        <f t="shared" ca="1" si="30"/>
        <v>0</v>
      </c>
      <c r="K77" s="362">
        <f t="shared" ca="1" si="31"/>
        <v>5000</v>
      </c>
    </row>
    <row r="78" spans="1:22">
      <c r="B78" s="515">
        <v>4</v>
      </c>
      <c r="C78" s="516" t="s">
        <v>157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491">
        <f>F74*2</f>
        <v>2</v>
      </c>
      <c r="G78" s="360">
        <f ca="1">IF(ISERROR(OFFSET('HARGA SATUAN'!$I$6,MATCH(RAB!C78,'HARGA SATUAN'!$C$7:$C$1492,0),0)),0,OFFSET('HARGA SATUAN'!$I$6,MATCH(RAB!C78,'HARGA SATUAN'!$C$7:$C$1492,0),0))</f>
        <v>40000</v>
      </c>
      <c r="H78" s="361">
        <f t="shared" ca="1" si="28"/>
        <v>0</v>
      </c>
      <c r="I78" s="361">
        <f t="shared" ca="1" si="29"/>
        <v>80000</v>
      </c>
      <c r="J78" s="361">
        <f t="shared" ca="1" si="30"/>
        <v>0</v>
      </c>
      <c r="K78" s="362">
        <f t="shared" ca="1" si="31"/>
        <v>80000</v>
      </c>
    </row>
    <row r="79" spans="1:22">
      <c r="B79" s="515">
        <v>5</v>
      </c>
      <c r="C79" s="516" t="s">
        <v>755</v>
      </c>
      <c r="D79" s="358" t="str">
        <f ca="1">IF(ISERROR(OFFSET('HARGA SATUAN'!$D$6,MATCH(RAB!C79,'HARGA SATUAN'!$C$7:$C$1492,0),0)),"",OFFSET('HARGA SATUAN'!$D$6,MATCH(RAB!C79,'HARGA SATUAN'!$C$7:$C$1492,0),0))</f>
        <v>JASA</v>
      </c>
      <c r="E79" s="359" t="str">
        <f ca="1">IF(B79="+","Unit",IF(ISERROR(OFFSET('HARGA SATUAN'!$E$6,MATCH(RAB!C79,'HARGA SATUAN'!$C$7:$C$1492,0),0)),"",OFFSET('HARGA SATUAN'!$E$6,MATCH(RAB!C79,'HARGA SATUAN'!$C$7:$C$1492,0),0)))</f>
        <v>Unit</v>
      </c>
      <c r="F79" s="491">
        <f>F74*1</f>
        <v>1</v>
      </c>
      <c r="G79" s="360">
        <f ca="1">IF(ISERROR(OFFSET('HARGA SATUAN'!$I$6,MATCH(RAB!C79,'HARGA SATUAN'!$C$7:$C$1492,0),0)),0,OFFSET('HARGA SATUAN'!$I$6,MATCH(RAB!C79,'HARGA SATUAN'!$C$7:$C$1492,0),0))</f>
        <v>69000</v>
      </c>
      <c r="H79" s="361">
        <f t="shared" ca="1" si="28"/>
        <v>0</v>
      </c>
      <c r="I79" s="361">
        <f t="shared" ca="1" si="29"/>
        <v>0</v>
      </c>
      <c r="J79" s="361">
        <f t="shared" ca="1" si="30"/>
        <v>69000</v>
      </c>
      <c r="K79" s="362">
        <f t="shared" ca="1" si="31"/>
        <v>69000</v>
      </c>
    </row>
    <row r="80" spans="1:22">
      <c r="B80" s="497"/>
      <c r="C80" s="499"/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IF(B80="+","Unit",IF(ISERROR(OFFSET('HARGA SATUAN'!$E$6,MATCH(RAB!C80,'HARGA SATUAN'!$C$7:$C$1492,0),0)),"",OFFSET('HARGA SATUAN'!$E$6,MATCH(RAB!C80,'HARGA SATUAN'!$C$7:$C$1492,0),0)))</f>
        <v/>
      </c>
      <c r="F80" s="366"/>
      <c r="G80" s="360">
        <f ca="1">IF(ISERROR(OFFSET('HARGA SATUAN'!$I$6,MATCH(RAB!C80,'HARGA SATUAN'!$C$7:$C$1492,0),0)),0,OFFSET('HARGA SATUAN'!$I$6,MATCH(RAB!C80,'HARGA SATUAN'!$C$7:$C$1492,0),0))</f>
        <v>0</v>
      </c>
      <c r="H80" s="361">
        <f t="shared" ca="1" si="28"/>
        <v>0</v>
      </c>
      <c r="I80" s="361">
        <f t="shared" ca="1" si="29"/>
        <v>0</v>
      </c>
      <c r="J80" s="361">
        <f t="shared" ca="1" si="30"/>
        <v>0</v>
      </c>
      <c r="K80" s="362">
        <f t="shared" ca="1" si="31"/>
        <v>0</v>
      </c>
    </row>
    <row r="81" spans="2:11">
      <c r="B81" s="505" t="s">
        <v>1035</v>
      </c>
      <c r="C81" s="506" t="s">
        <v>1623</v>
      </c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IF(B81="+","Unit",IF(ISERROR(OFFSET('HARGA SATUAN'!$E$6,MATCH(RAB!C81,'HARGA SATUAN'!$C$7:$C$1492,0),0)),"",OFFSET('HARGA SATUAN'!$E$6,MATCH(RAB!C81,'HARGA SATUAN'!$C$7:$C$1492,0),0)))</f>
        <v>Unit</v>
      </c>
      <c r="F81" s="511">
        <v>2</v>
      </c>
      <c r="G81" s="360">
        <f ca="1">IF(ISERROR(OFFSET('HARGA SATUAN'!$I$6,MATCH(RAB!C81,'HARGA SATUAN'!$C$7:$C$1492,0),0)),0,OFFSET('HARGA SATUAN'!$I$6,MATCH(RAB!C81,'HARGA SATUAN'!$C$7:$C$1492,0),0))</f>
        <v>0</v>
      </c>
      <c r="H81" s="361">
        <f t="shared" ca="1" si="24"/>
        <v>0</v>
      </c>
      <c r="I81" s="361">
        <f t="shared" ca="1" si="25"/>
        <v>0</v>
      </c>
      <c r="J81" s="361">
        <f t="shared" ca="1" si="26"/>
        <v>0</v>
      </c>
      <c r="K81" s="362">
        <f t="shared" ca="1" si="27"/>
        <v>0</v>
      </c>
    </row>
    <row r="82" spans="2:11">
      <c r="B82" s="505">
        <v>1</v>
      </c>
      <c r="C82" s="109" t="s">
        <v>1129</v>
      </c>
      <c r="D82" s="358" t="str">
        <f ca="1">IF(ISERROR(OFFSET('HARGA SATUAN'!$D$6,MATCH(RAB!C82,'HARGA SATUAN'!$C$7:$C$1492,0),0)),"",OFFSET('HARGA SATUAN'!$D$6,MATCH(RAB!C82,'HARGA SATUAN'!$C$7:$C$1492,0),0))</f>
        <v>MDU-KD</v>
      </c>
      <c r="E82" s="359" t="str">
        <f ca="1">IF(B82="+","Unit",IF(ISERROR(OFFSET('HARGA SATUAN'!$E$6,MATCH(RAB!C82,'HARGA SATUAN'!$C$7:$C$1492,0),0)),"",OFFSET('HARGA SATUAN'!$E$6,MATCH(RAB!C82,'HARGA SATUAN'!$C$7:$C$1492,0),0)))</f>
        <v>Bh</v>
      </c>
      <c r="F82" s="511">
        <f>F81*1</f>
        <v>2</v>
      </c>
      <c r="G82" s="360">
        <f ca="1">IF(ISERROR(OFFSET('HARGA SATUAN'!$I$6,MATCH(RAB!C82,'HARGA SATUAN'!$C$7:$C$1492,0),0)),0,OFFSET('HARGA SATUAN'!$I$6,MATCH(RAB!C82,'HARGA SATUAN'!$C$7:$C$1492,0),0))</f>
        <v>176900</v>
      </c>
      <c r="H82" s="361">
        <f t="shared" ca="1" si="24"/>
        <v>353800</v>
      </c>
      <c r="I82" s="361">
        <f t="shared" ca="1" si="25"/>
        <v>0</v>
      </c>
      <c r="J82" s="361">
        <f t="shared" ca="1" si="26"/>
        <v>0</v>
      </c>
      <c r="K82" s="362">
        <f t="shared" ca="1" si="27"/>
        <v>353800</v>
      </c>
    </row>
    <row r="83" spans="2:11">
      <c r="B83" s="505">
        <v>2</v>
      </c>
      <c r="C83" s="506" t="s">
        <v>26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511">
        <f>F81*2</f>
        <v>4</v>
      </c>
      <c r="G83" s="360">
        <f ca="1">IF(ISERROR(OFFSET('HARGA SATUAN'!$I$6,MATCH(RAB!C83,'HARGA SATUAN'!$C$7:$C$1492,0),0)),0,OFFSET('HARGA SATUAN'!$I$6,MATCH(RAB!C83,'HARGA SATUAN'!$C$7:$C$1492,0),0))</f>
        <v>2500</v>
      </c>
      <c r="H83" s="361">
        <f t="shared" ca="1" si="24"/>
        <v>0</v>
      </c>
      <c r="I83" s="361">
        <f t="shared" ca="1" si="25"/>
        <v>10000</v>
      </c>
      <c r="J83" s="361">
        <f t="shared" ca="1" si="26"/>
        <v>0</v>
      </c>
      <c r="K83" s="362">
        <f t="shared" ca="1" si="27"/>
        <v>10000</v>
      </c>
    </row>
    <row r="84" spans="2:11">
      <c r="B84" s="505">
        <v>3</v>
      </c>
      <c r="C84" s="506" t="s">
        <v>38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Mtr</v>
      </c>
      <c r="F84" s="511">
        <f>F82*1.8</f>
        <v>3.6</v>
      </c>
      <c r="G84" s="360">
        <f ca="1">IF(ISERROR(OFFSET('HARGA SATUAN'!$I$6,MATCH(RAB!C84,'HARGA SATUAN'!$C$7:$C$1492,0),0)),0,OFFSET('HARGA SATUAN'!$I$6,MATCH(RAB!C84,'HARGA SATUAN'!$C$7:$C$1492,0),0))</f>
        <v>8550</v>
      </c>
      <c r="H84" s="361">
        <f t="shared" ca="1" si="24"/>
        <v>0</v>
      </c>
      <c r="I84" s="361">
        <f t="shared" ca="1" si="25"/>
        <v>30780</v>
      </c>
      <c r="J84" s="361">
        <f t="shared" ca="1" si="26"/>
        <v>0</v>
      </c>
      <c r="K84" s="362">
        <f t="shared" ca="1" si="27"/>
        <v>30780</v>
      </c>
    </row>
    <row r="85" spans="2:11">
      <c r="B85" s="505">
        <v>4</v>
      </c>
      <c r="C85" s="506" t="s">
        <v>744</v>
      </c>
      <c r="D85" s="358" t="str">
        <f ca="1">IF(ISERROR(OFFSET('HARGA SATUAN'!$D$6,MATCH(RAB!C85,'HARGA SATUAN'!$C$7:$C$1492,0),0)),"",OFFSET('HARGA SATUAN'!$D$6,MATCH(RAB!C85,'HARGA SATUAN'!$C$7:$C$1492,0),0))</f>
        <v>JASA</v>
      </c>
      <c r="E85" s="359" t="str">
        <f ca="1">IF(B85="+","Unit",IF(ISERROR(OFFSET('HARGA SATUAN'!$E$6,MATCH(RAB!C85,'HARGA SATUAN'!$C$7:$C$1492,0),0)),"",OFFSET('HARGA SATUAN'!$E$6,MATCH(RAB!C85,'HARGA SATUAN'!$C$7:$C$1492,0),0)))</f>
        <v>Unit</v>
      </c>
      <c r="F85" s="511">
        <f>F81*1</f>
        <v>2</v>
      </c>
      <c r="G85" s="360">
        <f ca="1">IF(ISERROR(OFFSET('HARGA SATUAN'!$I$6,MATCH(RAB!C85,'HARGA SATUAN'!$C$7:$C$1492,0),0)),0,OFFSET('HARGA SATUAN'!$I$6,MATCH(RAB!C85,'HARGA SATUAN'!$C$7:$C$1492,0),0))</f>
        <v>31200</v>
      </c>
      <c r="H85" s="361">
        <f t="shared" ca="1" si="24"/>
        <v>0</v>
      </c>
      <c r="I85" s="361">
        <f t="shared" ca="1" si="25"/>
        <v>0</v>
      </c>
      <c r="J85" s="361">
        <f t="shared" ca="1" si="26"/>
        <v>62400</v>
      </c>
      <c r="K85" s="362">
        <f t="shared" ca="1" si="27"/>
        <v>62400</v>
      </c>
    </row>
    <row r="86" spans="2:11">
      <c r="B86" s="505"/>
      <c r="C86" s="506"/>
      <c r="D86" s="358" t="str">
        <f ca="1">IF(ISERROR(OFFSET('HARGA SATUAN'!$D$6,MATCH(RAB!C86,'HARGA SATUAN'!$C$7:$C$1492,0),0)),"",OFFSET('HARGA SATUAN'!$D$6,MATCH(RAB!C86,'HARGA SATUAN'!$C$7:$C$1492,0),0))</f>
        <v/>
      </c>
      <c r="E86" s="359" t="str">
        <f ca="1">IF(B86="+","Unit",IF(ISERROR(OFFSET('HARGA SATUAN'!$E$6,MATCH(RAB!C86,'HARGA SATUAN'!$C$7:$C$1492,0),0)),"",OFFSET('HARGA SATUAN'!$E$6,MATCH(RAB!C86,'HARGA SATUAN'!$C$7:$C$1492,0),0)))</f>
        <v/>
      </c>
      <c r="F86" s="366"/>
      <c r="G86" s="360">
        <f ca="1">IF(ISERROR(OFFSET('HARGA SATUAN'!$I$6,MATCH(RAB!C86,'HARGA SATUAN'!$C$7:$C$1492,0),0)),0,OFFSET('HARGA SATUAN'!$I$6,MATCH(RAB!C86,'HARGA SATUAN'!$C$7:$C$1492,0),0))</f>
        <v>0</v>
      </c>
      <c r="H86" s="361">
        <f t="shared" ca="1" si="24"/>
        <v>0</v>
      </c>
      <c r="I86" s="361">
        <f t="shared" ca="1" si="25"/>
        <v>0</v>
      </c>
      <c r="J86" s="361">
        <f t="shared" ca="1" si="26"/>
        <v>0</v>
      </c>
      <c r="K86" s="362">
        <f t="shared" ca="1" si="27"/>
        <v>0</v>
      </c>
    </row>
    <row r="87" spans="2:11">
      <c r="B87" s="497">
        <v>1</v>
      </c>
      <c r="C87" s="109" t="s">
        <v>65</v>
      </c>
      <c r="D87" s="358" t="str">
        <f ca="1">IF(ISERROR(OFFSET('HARGA SATUAN'!$D$6,MATCH(RAB!C87,'HARGA SATUAN'!$C$7:$C$1492,0),0)),"",OFFSET('HARGA SATUAN'!$D$6,MATCH(RAB!C87,'HARGA SATUAN'!$C$7:$C$1492,0),0))</f>
        <v>MDU-KD</v>
      </c>
      <c r="E87" s="359" t="str">
        <f ca="1">IF(B87="+","Unit",IF(ISERROR(OFFSET('HARGA SATUAN'!$E$6,MATCH(RAB!C87,'HARGA SATUAN'!$C$7:$C$1492,0),0)),"",OFFSET('HARGA SATUAN'!$E$6,MATCH(RAB!C87,'HARGA SATUAN'!$C$7:$C$1492,0),0)))</f>
        <v>Mtr</v>
      </c>
      <c r="F87" s="366">
        <v>360</v>
      </c>
      <c r="G87" s="360">
        <f ca="1">IF(ISERROR(OFFSET('HARGA SATUAN'!$I$6,MATCH(RAB!C87,'HARGA SATUAN'!$C$7:$C$1492,0),0)),0,OFFSET('HARGA SATUAN'!$I$6,MATCH(RAB!C87,'HARGA SATUAN'!$C$7:$C$1492,0),0))</f>
        <v>14200</v>
      </c>
      <c r="H87" s="361">
        <f t="shared" ca="1" si="24"/>
        <v>5112000</v>
      </c>
      <c r="I87" s="361">
        <f t="shared" ca="1" si="25"/>
        <v>0</v>
      </c>
      <c r="J87" s="361">
        <f t="shared" ca="1" si="26"/>
        <v>0</v>
      </c>
      <c r="K87" s="362">
        <f t="shared" ca="1" si="27"/>
        <v>5112000</v>
      </c>
    </row>
    <row r="88" spans="2:11">
      <c r="B88" s="497">
        <v>2</v>
      </c>
      <c r="C88" s="109" t="s">
        <v>323</v>
      </c>
      <c r="D88" s="358" t="str">
        <f ca="1">IF(ISERROR(OFFSET('HARGA SATUAN'!$D$6,MATCH(RAB!C88,'HARGA SATUAN'!$C$7:$C$1492,0),0)),"",OFFSET('HARGA SATUAN'!$D$6,MATCH(RAB!C88,'HARGA SATUAN'!$C$7:$C$1492,0),0))</f>
        <v>JASA</v>
      </c>
      <c r="E88" s="359" t="str">
        <f ca="1">IF(B88="+","Unit",IF(ISERROR(OFFSET('HARGA SATUAN'!$E$6,MATCH(RAB!C88,'HARGA SATUAN'!$C$7:$C$1492,0),0)),"",OFFSET('HARGA SATUAN'!$E$6,MATCH(RAB!C88,'HARGA SATUAN'!$C$7:$C$1492,0),0)))</f>
        <v>Per 50 m</v>
      </c>
      <c r="F88" s="366">
        <f>F87/200</f>
        <v>1.8</v>
      </c>
      <c r="G88" s="360">
        <f ca="1">IF(ISERROR(OFFSET('HARGA SATUAN'!$I$6,MATCH(RAB!C88,'HARGA SATUAN'!$C$7:$C$1492,0),0)),0,OFFSET('HARGA SATUAN'!$I$6,MATCH(RAB!C88,'HARGA SATUAN'!$C$7:$C$1492,0),0))</f>
        <v>330110</v>
      </c>
      <c r="H88" s="361">
        <f t="shared" ca="1" si="24"/>
        <v>0</v>
      </c>
      <c r="I88" s="361">
        <f t="shared" ca="1" si="25"/>
        <v>0</v>
      </c>
      <c r="J88" s="361">
        <f t="shared" ca="1" si="26"/>
        <v>594198</v>
      </c>
      <c r="K88" s="362">
        <f t="shared" ca="1" si="27"/>
        <v>594198</v>
      </c>
    </row>
    <row r="89" spans="2:11">
      <c r="B89" s="497"/>
      <c r="C89" s="499"/>
      <c r="D89" s="358" t="str">
        <f ca="1">IF(ISERROR(OFFSET('HARGA SATUAN'!$D$6,MATCH(RAB!C89,'HARGA SATUAN'!$C$7:$C$1492,0),0)),"",OFFSET('HARGA SATUAN'!$D$6,MATCH(RAB!C89,'HARGA SATUAN'!$C$7:$C$1492,0),0))</f>
        <v/>
      </c>
      <c r="E89" s="359" t="str">
        <f ca="1">IF(B89="+","Unit",IF(ISERROR(OFFSET('HARGA SATUAN'!$E$6,MATCH(RAB!C89,'HARGA SATUAN'!$C$7:$C$1492,0),0)),"",OFFSET('HARGA SATUAN'!$E$6,MATCH(RAB!C89,'HARGA SATUAN'!$C$7:$C$1492,0),0)))</f>
        <v/>
      </c>
      <c r="F89" s="366"/>
      <c r="G89" s="360">
        <f ca="1">IF(ISERROR(OFFSET('HARGA SATUAN'!$I$6,MATCH(RAB!C89,'HARGA SATUAN'!$C$7:$C$1492,0),0)),0,OFFSET('HARGA SATUAN'!$I$6,MATCH(RAB!C89,'HARGA SATUAN'!$C$7:$C$1492,0),0))</f>
        <v>0</v>
      </c>
      <c r="H89" s="361">
        <f t="shared" ca="1" si="24"/>
        <v>0</v>
      </c>
      <c r="I89" s="361">
        <f t="shared" ca="1" si="25"/>
        <v>0</v>
      </c>
      <c r="J89" s="361">
        <f t="shared" ca="1" si="26"/>
        <v>0</v>
      </c>
      <c r="K89" s="362">
        <f t="shared" ca="1" si="27"/>
        <v>0</v>
      </c>
    </row>
    <row r="90" spans="2:11">
      <c r="B90" s="500" t="s">
        <v>524</v>
      </c>
      <c r="C90" s="501" t="s">
        <v>1624</v>
      </c>
      <c r="D90" s="358" t="str">
        <f ca="1">IF(ISERROR(OFFSET('HARGA SATUAN'!$D$6,MATCH(RAB!C90,'HARGA SATUAN'!$C$7:$C$1492,0),0)),"",OFFSET('HARGA SATUAN'!$D$6,MATCH(RAB!C90,'HARGA SATUAN'!$C$7:$C$1492,0),0))</f>
        <v/>
      </c>
      <c r="E90" s="359" t="str">
        <f ca="1">IF(B90="+","Unit",IF(ISERROR(OFFSET('HARGA SATUAN'!$E$6,MATCH(RAB!C90,'HARGA SATUAN'!$C$7:$C$1492,0),0)),"",OFFSET('HARGA SATUAN'!$E$6,MATCH(RAB!C90,'HARGA SATUAN'!$C$7:$C$1492,0),0)))</f>
        <v/>
      </c>
      <c r="F90" s="366"/>
      <c r="G90" s="360">
        <f ca="1">IF(ISERROR(OFFSET('HARGA SATUAN'!$I$6,MATCH(RAB!C90,'HARGA SATUAN'!$C$7:$C$1492,0),0)),0,OFFSET('HARGA SATUAN'!$I$6,MATCH(RAB!C90,'HARGA SATUAN'!$C$7:$C$1492,0),0))</f>
        <v>0</v>
      </c>
      <c r="H90" s="361">
        <f t="shared" ca="1" si="24"/>
        <v>0</v>
      </c>
      <c r="I90" s="361">
        <f t="shared" ca="1" si="25"/>
        <v>0</v>
      </c>
      <c r="J90" s="361">
        <f t="shared" ca="1" si="26"/>
        <v>0</v>
      </c>
      <c r="K90" s="362">
        <f t="shared" ca="1" si="27"/>
        <v>0</v>
      </c>
    </row>
    <row r="91" spans="2:11">
      <c r="B91" s="500"/>
      <c r="C91" s="501"/>
      <c r="D91" s="358" t="str">
        <f ca="1">IF(ISERROR(OFFSET('HARGA SATUAN'!$D$6,MATCH(RAB!C91,'HARGA SATUAN'!$C$7:$C$1492,0),0)),"",OFFSET('HARGA SATUAN'!$D$6,MATCH(RAB!C91,'HARGA SATUAN'!$C$7:$C$1492,0),0))</f>
        <v/>
      </c>
      <c r="E91" s="359" t="str">
        <f ca="1">IF(B91="+","Unit",IF(ISERROR(OFFSET('HARGA SATUAN'!$E$6,MATCH(RAB!C91,'HARGA SATUAN'!$C$7:$C$1492,0),0)),"",OFFSET('HARGA SATUAN'!$E$6,MATCH(RAB!C91,'HARGA SATUAN'!$C$7:$C$1492,0),0)))</f>
        <v/>
      </c>
      <c r="F91" s="366"/>
      <c r="G91" s="360">
        <f ca="1">IF(ISERROR(OFFSET('HARGA SATUAN'!$I$6,MATCH(RAB!C91,'HARGA SATUAN'!$C$7:$C$1492,0),0)),0,OFFSET('HARGA SATUAN'!$I$6,MATCH(RAB!C91,'HARGA SATUAN'!$C$7:$C$1492,0),0))</f>
        <v>0</v>
      </c>
      <c r="H91" s="361">
        <f t="shared" ca="1" si="24"/>
        <v>0</v>
      </c>
      <c r="I91" s="361">
        <f t="shared" ca="1" si="25"/>
        <v>0</v>
      </c>
      <c r="J91" s="361">
        <f t="shared" ca="1" si="26"/>
        <v>0</v>
      </c>
      <c r="K91" s="362">
        <f t="shared" ca="1" si="27"/>
        <v>0</v>
      </c>
    </row>
    <row r="92" spans="2:11">
      <c r="B92" s="512" t="s">
        <v>1035</v>
      </c>
      <c r="C92" s="513" t="s">
        <v>1629</v>
      </c>
      <c r="D92" s="358" t="str">
        <f ca="1">IF(ISERROR(OFFSET('HARGA SATUAN'!$D$6,MATCH(RAB!C92,'HARGA SATUAN'!$C$7:$C$1492,0),0)),"",OFFSET('HARGA SATUAN'!$D$6,MATCH(RAB!C92,'HARGA SATUAN'!$C$7:$C$1492,0),0))</f>
        <v/>
      </c>
      <c r="E92" s="359" t="str">
        <f ca="1">IF(B92="+","Unit",IF(ISERROR(OFFSET('HARGA SATUAN'!$E$6,MATCH(RAB!C92,'HARGA SATUAN'!$C$7:$C$1492,0),0)),"",OFFSET('HARGA SATUAN'!$E$6,MATCH(RAB!C92,'HARGA SATUAN'!$C$7:$C$1492,0),0)))</f>
        <v>Unit</v>
      </c>
      <c r="F92" s="491">
        <v>1</v>
      </c>
      <c r="G92" s="360">
        <f ca="1">IF(ISERROR(OFFSET('HARGA SATUAN'!$I$6,MATCH(RAB!C92,'HARGA SATUAN'!$C$7:$C$1492,0),0)),0,OFFSET('HARGA SATUAN'!$I$6,MATCH(RAB!C92,'HARGA SATUAN'!$C$7:$C$1492,0),0))</f>
        <v>0</v>
      </c>
      <c r="H92" s="361">
        <f t="shared" ref="H92:H109" ca="1" si="32">IF(OR(D92="MDU",D92="MDU-KD"),(IF($O$3="RAB NON MDU","PLN KD",G92*F92)),0)</f>
        <v>0</v>
      </c>
      <c r="I92" s="361">
        <f t="shared" ref="I92:I109" ca="1" si="33">IF(D92="HDW",G92*F92,0)</f>
        <v>0</v>
      </c>
      <c r="J92" s="361">
        <f t="shared" ref="J92:J109" ca="1" si="34">IF(D92="JASA",G92*F92,0)</f>
        <v>0</v>
      </c>
      <c r="K92" s="362">
        <f t="shared" ref="K92:K109" ca="1" si="35">SUM(H92:J92)</f>
        <v>0</v>
      </c>
    </row>
    <row r="93" spans="2:11">
      <c r="B93" s="512">
        <v>1</v>
      </c>
      <c r="C93" s="109" t="s">
        <v>1147</v>
      </c>
      <c r="D93" s="358" t="str">
        <f ca="1">IF(ISERROR(OFFSET('HARGA SATUAN'!$D$6,MATCH(RAB!C93,'HARGA SATUAN'!$C$7:$C$1492,0),0)),"",OFFSET('HARGA SATUAN'!$D$6,MATCH(RAB!C93,'HARGA SATUAN'!$C$7:$C$1492,0),0))</f>
        <v>MDU-KD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491">
        <f>F92*1</f>
        <v>1</v>
      </c>
      <c r="G93" s="360">
        <f ca="1">IF(ISERROR(OFFSET('HARGA SATUAN'!$I$6,MATCH(RAB!C93,'HARGA SATUAN'!$C$7:$C$1492,0),0)),0,OFFSET('HARGA SATUAN'!$I$6,MATCH(RAB!C93,'HARGA SATUAN'!$C$7:$C$1492,0),0))</f>
        <v>56838600</v>
      </c>
      <c r="H93" s="361">
        <f t="shared" ca="1" si="32"/>
        <v>56838600</v>
      </c>
      <c r="I93" s="361">
        <f t="shared" ca="1" si="33"/>
        <v>0</v>
      </c>
      <c r="J93" s="361">
        <f t="shared" ca="1" si="34"/>
        <v>0</v>
      </c>
      <c r="K93" s="362">
        <f t="shared" ca="1" si="35"/>
        <v>56838600</v>
      </c>
    </row>
    <row r="94" spans="2:11">
      <c r="B94" s="488">
        <v>2</v>
      </c>
      <c r="C94" s="507" t="s">
        <v>1617</v>
      </c>
      <c r="D94" s="358" t="str">
        <f ca="1">IF(ISERROR(OFFSET('HARGA SATUAN'!$D$6,MATCH(RAB!C94,'HARGA SATUAN'!$C$7:$C$1492,0),0)),"",OFFSET('HARGA SATUAN'!$D$6,MATCH(RAB!C94,'HARGA SATUAN'!$C$7:$C$1492,0),0))</f>
        <v/>
      </c>
      <c r="E94" s="359" t="str">
        <f ca="1">IF(B94="+","Unit",IF(ISERROR(OFFSET('HARGA SATUAN'!$E$6,MATCH(RAB!C94,'HARGA SATUAN'!$C$7:$C$1492,0),0)),"",OFFSET('HARGA SATUAN'!$E$6,MATCH(RAB!C94,'HARGA SATUAN'!$C$7:$C$1492,0),0)))</f>
        <v/>
      </c>
      <c r="F94" s="508"/>
      <c r="G94" s="360">
        <f ca="1">IF(ISERROR(OFFSET('HARGA SATUAN'!$I$6,MATCH(RAB!C94,'HARGA SATUAN'!$C$7:$C$1492,0),0)),0,OFFSET('HARGA SATUAN'!$I$6,MATCH(RAB!C94,'HARGA SATUAN'!$C$7:$C$1492,0),0))</f>
        <v>0</v>
      </c>
      <c r="H94" s="361">
        <f t="shared" ca="1" si="32"/>
        <v>0</v>
      </c>
      <c r="I94" s="361">
        <f t="shared" ca="1" si="33"/>
        <v>0</v>
      </c>
      <c r="J94" s="361">
        <f t="shared" ca="1" si="34"/>
        <v>0</v>
      </c>
      <c r="K94" s="362">
        <f t="shared" ca="1" si="35"/>
        <v>0</v>
      </c>
    </row>
    <row r="95" spans="2:11">
      <c r="B95" s="512"/>
      <c r="C95" s="507" t="s">
        <v>65</v>
      </c>
      <c r="D95" s="358" t="str">
        <f ca="1">IF(ISERROR(OFFSET('HARGA SATUAN'!$D$6,MATCH(RAB!C95,'HARGA SATUAN'!$C$7:$C$1492,0),0)),"",OFFSET('HARGA SATUAN'!$D$6,MATCH(RAB!C95,'HARGA SATUAN'!$C$7:$C$1492,0),0))</f>
        <v>MDU-KD</v>
      </c>
      <c r="E95" s="359" t="str">
        <f ca="1">IF(B95="+","Unit",IF(ISERROR(OFFSET('HARGA SATUAN'!$E$6,MATCH(RAB!C95,'HARGA SATUAN'!$C$7:$C$1492,0),0)),"",OFFSET('HARGA SATUAN'!$E$6,MATCH(RAB!C95,'HARGA SATUAN'!$C$7:$C$1492,0),0)))</f>
        <v>Mtr</v>
      </c>
      <c r="F95" s="491">
        <f>F92*(3*3)</f>
        <v>9</v>
      </c>
      <c r="G95" s="360">
        <f ca="1">IF(ISERROR(OFFSET('HARGA SATUAN'!$I$6,MATCH(RAB!C95,'HARGA SATUAN'!$C$7:$C$1492,0),0)),0,OFFSET('HARGA SATUAN'!$I$6,MATCH(RAB!C95,'HARGA SATUAN'!$C$7:$C$1492,0),0))</f>
        <v>14200</v>
      </c>
      <c r="H95" s="361">
        <f t="shared" ca="1" si="32"/>
        <v>127800</v>
      </c>
      <c r="I95" s="361">
        <f t="shared" ca="1" si="33"/>
        <v>0</v>
      </c>
      <c r="J95" s="361">
        <f t="shared" ca="1" si="34"/>
        <v>0</v>
      </c>
      <c r="K95" s="362">
        <f t="shared" ca="1" si="35"/>
        <v>127800</v>
      </c>
    </row>
    <row r="96" spans="2:11">
      <c r="B96" s="512"/>
      <c r="C96" s="109" t="s">
        <v>1460</v>
      </c>
      <c r="D96" s="358" t="str">
        <f ca="1">IF(ISERROR(OFFSET('HARGA SATUAN'!$D$6,MATCH(RAB!C96,'HARGA SATUAN'!$C$7:$C$1492,0),0)),"",OFFSET('HARGA SATUAN'!$D$6,MATCH(RAB!C96,'HARGA SATUAN'!$C$7:$C$1492,0),0))</f>
        <v>MDU-KD</v>
      </c>
      <c r="E96" s="359" t="str">
        <f ca="1">IF(B96="+","Unit",IF(ISERROR(OFFSET('HARGA SATUAN'!$E$6,MATCH(RAB!C96,'HARGA SATUAN'!$C$7:$C$1492,0),0)),"",OFFSET('HARGA SATUAN'!$E$6,MATCH(RAB!C96,'HARGA SATUAN'!$C$7:$C$1492,0),0)))</f>
        <v>Mtr</v>
      </c>
      <c r="F96" s="491">
        <f>F92*3</f>
        <v>3</v>
      </c>
      <c r="G96" s="360">
        <f ca="1">IF(ISERROR(OFFSET('HARGA SATUAN'!$I$6,MATCH(RAB!C96,'HARGA SATUAN'!$C$7:$C$1492,0),0)),0,OFFSET('HARGA SATUAN'!$I$6,MATCH(RAB!C96,'HARGA SATUAN'!$C$7:$C$1492,0),0))</f>
        <v>54500</v>
      </c>
      <c r="H96" s="361">
        <f t="shared" ca="1" si="32"/>
        <v>163500</v>
      </c>
      <c r="I96" s="361">
        <f t="shared" ca="1" si="33"/>
        <v>0</v>
      </c>
      <c r="J96" s="361">
        <f t="shared" ca="1" si="34"/>
        <v>0</v>
      </c>
      <c r="K96" s="362">
        <f t="shared" ca="1" si="35"/>
        <v>163500</v>
      </c>
    </row>
    <row r="97" spans="2:11">
      <c r="B97" s="512">
        <v>3</v>
      </c>
      <c r="C97" s="109" t="s">
        <v>559</v>
      </c>
      <c r="D97" s="358" t="str">
        <f ca="1">IF(ISERROR(OFFSET('HARGA SATUAN'!$D$6,MATCH(RAB!C97,'HARGA SATUAN'!$C$7:$C$1492,0),0)),"",OFFSET('HARGA SATUAN'!$D$6,MATCH(RAB!C97,'HARGA SATUAN'!$C$7:$C$1492,0),0))</f>
        <v>MDU-KD</v>
      </c>
      <c r="E97" s="359" t="str">
        <f ca="1">IF(B97="+","Unit",IF(ISERROR(OFFSET('HARGA SATUAN'!$E$6,MATCH(RAB!C97,'HARGA SATUAN'!$C$7:$C$1492,0),0)),"",OFFSET('HARGA SATUAN'!$E$6,MATCH(RAB!C97,'HARGA SATUAN'!$C$7:$C$1492,0),0)))</f>
        <v>Bh</v>
      </c>
      <c r="F97" s="491">
        <f>F92*3</f>
        <v>3</v>
      </c>
      <c r="G97" s="360">
        <f ca="1">IF(ISERROR(OFFSET('HARGA SATUAN'!$I$6,MATCH(RAB!C97,'HARGA SATUAN'!$C$7:$C$1492,0),0)),0,OFFSET('HARGA SATUAN'!$I$6,MATCH(RAB!C97,'HARGA SATUAN'!$C$7:$C$1492,0),0))</f>
        <v>725900</v>
      </c>
      <c r="H97" s="361">
        <f t="shared" ca="1" si="32"/>
        <v>2177700</v>
      </c>
      <c r="I97" s="361">
        <f t="shared" ca="1" si="33"/>
        <v>0</v>
      </c>
      <c r="J97" s="361">
        <f t="shared" ca="1" si="34"/>
        <v>0</v>
      </c>
      <c r="K97" s="362">
        <f t="shared" ca="1" si="35"/>
        <v>2177700</v>
      </c>
    </row>
    <row r="98" spans="2:11">
      <c r="B98" s="512">
        <v>4</v>
      </c>
      <c r="C98" s="513" t="s">
        <v>535</v>
      </c>
      <c r="D98" s="358" t="str">
        <f ca="1">IF(ISERROR(OFFSET('HARGA SATUAN'!$D$6,MATCH(RAB!C98,'HARGA SATUAN'!$C$7:$C$1492,0),0)),"",OFFSET('HARGA SATUAN'!$D$6,MATCH(RAB!C98,'HARGA SATUAN'!$C$7:$C$1492,0),0))</f>
        <v>MDU-KD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491">
        <f>F92*3</f>
        <v>3</v>
      </c>
      <c r="G98" s="360">
        <f ca="1">IF(ISERROR(OFFSET('HARGA SATUAN'!$I$6,MATCH(RAB!C98,'HARGA SATUAN'!$C$7:$C$1492,0),0)),0,OFFSET('HARGA SATUAN'!$I$6,MATCH(RAB!C98,'HARGA SATUAN'!$C$7:$C$1492,0),0))</f>
        <v>848250</v>
      </c>
      <c r="H98" s="361">
        <f t="shared" ca="1" si="32"/>
        <v>2544750</v>
      </c>
      <c r="I98" s="361">
        <f t="shared" ca="1" si="33"/>
        <v>0</v>
      </c>
      <c r="J98" s="361">
        <f t="shared" ca="1" si="34"/>
        <v>0</v>
      </c>
      <c r="K98" s="362">
        <f t="shared" ca="1" si="35"/>
        <v>2544750</v>
      </c>
    </row>
    <row r="99" spans="2:11">
      <c r="B99" s="512">
        <v>5</v>
      </c>
      <c r="C99" s="513" t="s">
        <v>55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Bh</v>
      </c>
      <c r="F99" s="491">
        <f>F92*3</f>
        <v>3</v>
      </c>
      <c r="G99" s="360">
        <f ca="1">IF(ISERROR(OFFSET('HARGA SATUAN'!$I$6,MATCH(RAB!C99,'HARGA SATUAN'!$C$7:$C$1492,0),0)),0,OFFSET('HARGA SATUAN'!$I$6,MATCH(RAB!C99,'HARGA SATUAN'!$C$7:$C$1492,0),0))</f>
        <v>18000</v>
      </c>
      <c r="H99" s="361">
        <f t="shared" ca="1" si="32"/>
        <v>0</v>
      </c>
      <c r="I99" s="361">
        <f t="shared" ca="1" si="33"/>
        <v>54000</v>
      </c>
      <c r="J99" s="361">
        <f t="shared" ca="1" si="34"/>
        <v>0</v>
      </c>
      <c r="K99" s="362">
        <f t="shared" ca="1" si="35"/>
        <v>54000</v>
      </c>
    </row>
    <row r="100" spans="2:11">
      <c r="B100" s="512">
        <v>6</v>
      </c>
      <c r="C100" s="109" t="s">
        <v>1570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Bh</v>
      </c>
      <c r="F100" s="491">
        <f>F92*13</f>
        <v>13</v>
      </c>
      <c r="G100" s="360">
        <f ca="1">IF(ISERROR(OFFSET('HARGA SATUAN'!$I$6,MATCH(RAB!C100,'HARGA SATUAN'!$C$7:$C$1492,0),0)),0,OFFSET('HARGA SATUAN'!$I$6,MATCH(RAB!C100,'HARGA SATUAN'!$C$7:$C$1492,0),0))</f>
        <v>49000</v>
      </c>
      <c r="H100" s="361">
        <f t="shared" ca="1" si="32"/>
        <v>0</v>
      </c>
      <c r="I100" s="361">
        <f t="shared" ca="1" si="33"/>
        <v>637000</v>
      </c>
      <c r="J100" s="361">
        <f t="shared" ca="1" si="34"/>
        <v>0</v>
      </c>
      <c r="K100" s="362">
        <f t="shared" ca="1" si="35"/>
        <v>637000</v>
      </c>
    </row>
    <row r="101" spans="2:11">
      <c r="B101" s="512">
        <v>7</v>
      </c>
      <c r="C101" s="513" t="s">
        <v>163</v>
      </c>
      <c r="D101" s="358" t="str">
        <f ca="1">IF(ISERROR(OFFSET('HARGA SATUAN'!$D$6,MATCH(RAB!C101,'HARGA SATUAN'!$C$7:$C$1492,0),0)),"",OFFSET('HARGA SATUAN'!$D$6,MATCH(RAB!C101,'HARGA SATUAN'!$C$7:$C$1492,0),0))</f>
        <v>HDW</v>
      </c>
      <c r="E101" s="359" t="str">
        <f ca="1">IF(B101="+","Unit",IF(ISERROR(OFFSET('HARGA SATUAN'!$E$6,MATCH(RAB!C101,'HARGA SATUAN'!$C$7:$C$1492,0),0)),"",OFFSET('HARGA SATUAN'!$E$6,MATCH(RAB!C101,'HARGA SATUAN'!$C$7:$C$1492,0),0)))</f>
        <v>Bh</v>
      </c>
      <c r="F101" s="491">
        <f>F92*22</f>
        <v>22</v>
      </c>
      <c r="G101" s="360">
        <f ca="1">IF(ISERROR(OFFSET('HARGA SATUAN'!$I$6,MATCH(RAB!C101,'HARGA SATUAN'!$C$7:$C$1492,0),0)),0,OFFSET('HARGA SATUAN'!$I$6,MATCH(RAB!C101,'HARGA SATUAN'!$C$7:$C$1492,0),0))</f>
        <v>7938</v>
      </c>
      <c r="H101" s="361">
        <f t="shared" ca="1" si="32"/>
        <v>0</v>
      </c>
      <c r="I101" s="361">
        <f t="shared" ca="1" si="33"/>
        <v>174636</v>
      </c>
      <c r="J101" s="361">
        <f t="shared" ca="1" si="34"/>
        <v>0</v>
      </c>
      <c r="K101" s="362">
        <f t="shared" ca="1" si="35"/>
        <v>174636</v>
      </c>
    </row>
    <row r="102" spans="2:11" ht="30">
      <c r="B102" s="512">
        <v>8</v>
      </c>
      <c r="C102" s="513" t="s">
        <v>176</v>
      </c>
      <c r="D102" s="358" t="str">
        <f ca="1">IF(ISERROR(OFFSET('HARGA SATUAN'!$D$6,MATCH(RAB!C102,'HARGA SATUAN'!$C$7:$C$1492,0),0)),"",OFFSET('HARGA SATUAN'!$D$6,MATCH(RAB!C102,'HARGA SATUAN'!$C$7:$C$1492,0),0))</f>
        <v>HDW</v>
      </c>
      <c r="E102" s="359" t="str">
        <f ca="1">IF(B102="+","Unit",IF(ISERROR(OFFSET('HARGA SATUAN'!$E$6,MATCH(RAB!C102,'HARGA SATUAN'!$C$7:$C$1492,0),0)),"",OFFSET('HARGA SATUAN'!$E$6,MATCH(RAB!C102,'HARGA SATUAN'!$C$7:$C$1492,0),0)))</f>
        <v>Bh</v>
      </c>
      <c r="F102" s="491">
        <f>F92*1</f>
        <v>1</v>
      </c>
      <c r="G102" s="360">
        <f ca="1">IF(ISERROR(OFFSET('HARGA SATUAN'!$I$6,MATCH(RAB!C102,'HARGA SATUAN'!$C$7:$C$1492,0),0)),0,OFFSET('HARGA SATUAN'!$I$6,MATCH(RAB!C102,'HARGA SATUAN'!$C$7:$C$1492,0),0))</f>
        <v>404600</v>
      </c>
      <c r="H102" s="361">
        <f t="shared" ca="1" si="32"/>
        <v>0</v>
      </c>
      <c r="I102" s="361">
        <f t="shared" ca="1" si="33"/>
        <v>404600</v>
      </c>
      <c r="J102" s="361">
        <f t="shared" ca="1" si="34"/>
        <v>0</v>
      </c>
      <c r="K102" s="362">
        <f t="shared" ca="1" si="35"/>
        <v>404600</v>
      </c>
    </row>
    <row r="103" spans="2:11">
      <c r="B103" s="512">
        <v>9</v>
      </c>
      <c r="C103" s="513" t="s">
        <v>184</v>
      </c>
      <c r="D103" s="358" t="str">
        <f ca="1">IF(ISERROR(OFFSET('HARGA SATUAN'!$D$6,MATCH(RAB!C103,'HARGA SATUAN'!$C$7:$C$1492,0),0)),"",OFFSET('HARGA SATUAN'!$D$6,MATCH(RAB!C103,'HARGA SATUAN'!$C$7:$C$1492,0),0))</f>
        <v>HDW</v>
      </c>
      <c r="E103" s="359" t="str">
        <f ca="1">IF(B103="+","Unit",IF(ISERROR(OFFSET('HARGA SATUAN'!$E$6,MATCH(RAB!C103,'HARGA SATUAN'!$C$7:$C$1492,0),0)),"",OFFSET('HARGA SATUAN'!$E$6,MATCH(RAB!C103,'HARGA SATUAN'!$C$7:$C$1492,0),0)))</f>
        <v>Bh</v>
      </c>
      <c r="F103" s="491">
        <f>F92*3</f>
        <v>3</v>
      </c>
      <c r="G103" s="360">
        <f ca="1">IF(ISERROR(OFFSET('HARGA SATUAN'!$I$6,MATCH(RAB!C103,'HARGA SATUAN'!$C$7:$C$1492,0),0)),0,OFFSET('HARGA SATUAN'!$I$6,MATCH(RAB!C103,'HARGA SATUAN'!$C$7:$C$1492,0),0))</f>
        <v>15900</v>
      </c>
      <c r="H103" s="361">
        <f t="shared" ca="1" si="32"/>
        <v>0</v>
      </c>
      <c r="I103" s="361">
        <f t="shared" ca="1" si="33"/>
        <v>47700</v>
      </c>
      <c r="J103" s="361">
        <f t="shared" ca="1" si="34"/>
        <v>0</v>
      </c>
      <c r="K103" s="362">
        <f t="shared" ca="1" si="35"/>
        <v>47700</v>
      </c>
    </row>
    <row r="104" spans="2:11">
      <c r="B104" s="512">
        <v>10</v>
      </c>
      <c r="C104" s="513" t="s">
        <v>592</v>
      </c>
      <c r="D104" s="358" t="str">
        <f ca="1">IF(ISERROR(OFFSET('HARGA SATUAN'!$D$6,MATCH(RAB!C104,'HARGA SATUAN'!$C$7:$C$1492,0),0)),"",OFFSET('HARGA SATUAN'!$D$6,MATCH(RAB!C104,'HARGA SATUAN'!$C$7:$C$1492,0),0))</f>
        <v>HDW</v>
      </c>
      <c r="E104" s="359" t="str">
        <f ca="1">IF(B104="+","Unit",IF(ISERROR(OFFSET('HARGA SATUAN'!$E$6,MATCH(RAB!C104,'HARGA SATUAN'!$C$7:$C$1492,0),0)),"",OFFSET('HARGA SATUAN'!$E$6,MATCH(RAB!C104,'HARGA SATUAN'!$C$7:$C$1492,0),0)))</f>
        <v>Bh</v>
      </c>
      <c r="F104" s="491">
        <f>F92*5</f>
        <v>5</v>
      </c>
      <c r="G104" s="360">
        <f ca="1">IF(ISERROR(OFFSET('HARGA SATUAN'!$I$6,MATCH(RAB!C104,'HARGA SATUAN'!$C$7:$C$1492,0),0)),0,OFFSET('HARGA SATUAN'!$I$6,MATCH(RAB!C104,'HARGA SATUAN'!$C$7:$C$1492,0),0))</f>
        <v>283100</v>
      </c>
      <c r="H104" s="361">
        <f t="shared" ca="1" si="32"/>
        <v>0</v>
      </c>
      <c r="I104" s="361">
        <f t="shared" ca="1" si="33"/>
        <v>1415500</v>
      </c>
      <c r="J104" s="361">
        <f t="shared" ca="1" si="34"/>
        <v>0</v>
      </c>
      <c r="K104" s="362">
        <f t="shared" ca="1" si="35"/>
        <v>1415500</v>
      </c>
    </row>
    <row r="105" spans="2:11">
      <c r="B105" s="512">
        <v>11</v>
      </c>
      <c r="C105" s="513" t="s">
        <v>593</v>
      </c>
      <c r="D105" s="358" t="str">
        <f ca="1">IF(ISERROR(OFFSET('HARGA SATUAN'!$D$6,MATCH(RAB!C105,'HARGA SATUAN'!$C$7:$C$1492,0),0)),"",OFFSET('HARGA SATUAN'!$D$6,MATCH(RAB!C105,'HARGA SATUAN'!$C$7:$C$1492,0),0))</f>
        <v>HDW</v>
      </c>
      <c r="E105" s="359" t="str">
        <f ca="1">IF(B105="+","Unit",IF(ISERROR(OFFSET('HARGA SATUAN'!$E$6,MATCH(RAB!C105,'HARGA SATUAN'!$C$7:$C$1492,0),0)),"",OFFSET('HARGA SATUAN'!$E$6,MATCH(RAB!C105,'HARGA SATUAN'!$C$7:$C$1492,0),0)))</f>
        <v>Bh</v>
      </c>
      <c r="F105" s="491">
        <f>F92*4</f>
        <v>4</v>
      </c>
      <c r="G105" s="360">
        <f ca="1">IF(ISERROR(OFFSET('HARGA SATUAN'!$I$6,MATCH(RAB!C105,'HARGA SATUAN'!$C$7:$C$1492,0),0)),0,OFFSET('HARGA SATUAN'!$I$6,MATCH(RAB!C105,'HARGA SATUAN'!$C$7:$C$1492,0),0))</f>
        <v>380500</v>
      </c>
      <c r="H105" s="361">
        <f t="shared" ca="1" si="32"/>
        <v>0</v>
      </c>
      <c r="I105" s="361">
        <f t="shared" ca="1" si="33"/>
        <v>1522000</v>
      </c>
      <c r="J105" s="361">
        <f t="shared" ca="1" si="34"/>
        <v>0</v>
      </c>
      <c r="K105" s="362">
        <f t="shared" ca="1" si="35"/>
        <v>1522000</v>
      </c>
    </row>
    <row r="106" spans="2:11">
      <c r="B106" s="512">
        <v>12</v>
      </c>
      <c r="C106" s="513" t="s">
        <v>208</v>
      </c>
      <c r="D106" s="358" t="str">
        <f ca="1">IF(ISERROR(OFFSET('HARGA SATUAN'!$D$6,MATCH(RAB!C106,'HARGA SATUAN'!$C$7:$C$1492,0),0)),"",OFFSET('HARGA SATUAN'!$D$6,MATCH(RAB!C106,'HARGA SATUAN'!$C$7:$C$1492,0),0))</f>
        <v>HDW</v>
      </c>
      <c r="E106" s="359" t="str">
        <f ca="1">IF(B106="+","Unit",IF(ISERROR(OFFSET('HARGA SATUAN'!$E$6,MATCH(RAB!C106,'HARGA SATUAN'!$C$7:$C$1492,0),0)),"",OFFSET('HARGA SATUAN'!$E$6,MATCH(RAB!C106,'HARGA SATUAN'!$C$7:$C$1492,0),0)))</f>
        <v>Bh</v>
      </c>
      <c r="F106" s="491">
        <f>F92*3</f>
        <v>3</v>
      </c>
      <c r="G106" s="360">
        <f ca="1">IF(ISERROR(OFFSET('HARGA SATUAN'!$I$6,MATCH(RAB!C106,'HARGA SATUAN'!$C$7:$C$1492,0),0)),0,OFFSET('HARGA SATUAN'!$I$6,MATCH(RAB!C106,'HARGA SATUAN'!$C$7:$C$1492,0),0))</f>
        <v>173400</v>
      </c>
      <c r="H106" s="361">
        <f t="shared" ca="1" si="32"/>
        <v>0</v>
      </c>
      <c r="I106" s="361">
        <f t="shared" ca="1" si="33"/>
        <v>520200</v>
      </c>
      <c r="J106" s="361">
        <f t="shared" ca="1" si="34"/>
        <v>0</v>
      </c>
      <c r="K106" s="362">
        <f t="shared" ca="1" si="35"/>
        <v>520200</v>
      </c>
    </row>
    <row r="107" spans="2:11">
      <c r="B107" s="512">
        <v>13</v>
      </c>
      <c r="C107" s="513" t="s">
        <v>247</v>
      </c>
      <c r="D107" s="358" t="str">
        <f ca="1">IF(ISERROR(OFFSET('HARGA SATUAN'!$D$6,MATCH(RAB!C107,'HARGA SATUAN'!$C$7:$C$1492,0),0)),"",OFFSET('HARGA SATUAN'!$D$6,MATCH(RAB!C107,'HARGA SATUAN'!$C$7:$C$1492,0),0))</f>
        <v>HDW</v>
      </c>
      <c r="E107" s="359" t="str">
        <f ca="1">IF(B107="+","Unit",IF(ISERROR(OFFSET('HARGA SATUAN'!$E$6,MATCH(RAB!C107,'HARGA SATUAN'!$C$7:$C$1492,0),0)),"",OFFSET('HARGA SATUAN'!$E$6,MATCH(RAB!C107,'HARGA SATUAN'!$C$7:$C$1492,0),0)))</f>
        <v>Bh</v>
      </c>
      <c r="F107" s="491">
        <f>F92*1</f>
        <v>1</v>
      </c>
      <c r="G107" s="360">
        <f ca="1">IF(ISERROR(OFFSET('HARGA SATUAN'!$I$6,MATCH(RAB!C107,'HARGA SATUAN'!$C$7:$C$1492,0),0)),0,OFFSET('HARGA SATUAN'!$I$6,MATCH(RAB!C107,'HARGA SATUAN'!$C$7:$C$1492,0),0))</f>
        <v>57690</v>
      </c>
      <c r="H107" s="361">
        <f t="shared" ca="1" si="32"/>
        <v>0</v>
      </c>
      <c r="I107" s="361">
        <f t="shared" ca="1" si="33"/>
        <v>57690</v>
      </c>
      <c r="J107" s="361">
        <f t="shared" ca="1" si="34"/>
        <v>0</v>
      </c>
      <c r="K107" s="362">
        <f t="shared" ca="1" si="35"/>
        <v>57690</v>
      </c>
    </row>
    <row r="108" spans="2:11">
      <c r="B108" s="512">
        <v>14</v>
      </c>
      <c r="C108" s="513" t="s">
        <v>234</v>
      </c>
      <c r="D108" s="358" t="str">
        <f ca="1">IF(ISERROR(OFFSET('HARGA SATUAN'!$D$6,MATCH(RAB!C108,'HARGA SATUAN'!$C$7:$C$1492,0),0)),"",OFFSET('HARGA SATUAN'!$D$6,MATCH(RAB!C108,'HARGA SATUAN'!$C$7:$C$1492,0),0))</f>
        <v>HDW</v>
      </c>
      <c r="E108" s="359" t="str">
        <f ca="1">IF(B108="+","Unit",IF(ISERROR(OFFSET('HARGA SATUAN'!$E$6,MATCH(RAB!C108,'HARGA SATUAN'!$C$7:$C$1492,0),0)),"",OFFSET('HARGA SATUAN'!$E$6,MATCH(RAB!C108,'HARGA SATUAN'!$C$7:$C$1492,0),0)))</f>
        <v>Bh</v>
      </c>
      <c r="F108" s="491">
        <f>F92*2</f>
        <v>2</v>
      </c>
      <c r="G108" s="360">
        <f ca="1">IF(ISERROR(OFFSET('HARGA SATUAN'!$I$6,MATCH(RAB!C108,'HARGA SATUAN'!$C$7:$C$1492,0),0)),0,OFFSET('HARGA SATUAN'!$I$6,MATCH(RAB!C108,'HARGA SATUAN'!$C$7:$C$1492,0),0))</f>
        <v>67500</v>
      </c>
      <c r="H108" s="361">
        <f t="shared" ca="1" si="32"/>
        <v>0</v>
      </c>
      <c r="I108" s="361">
        <f t="shared" ca="1" si="33"/>
        <v>135000</v>
      </c>
      <c r="J108" s="361">
        <f t="shared" ca="1" si="34"/>
        <v>0</v>
      </c>
      <c r="K108" s="362">
        <f t="shared" ca="1" si="35"/>
        <v>135000</v>
      </c>
    </row>
    <row r="109" spans="2:11">
      <c r="B109" s="512">
        <v>15</v>
      </c>
      <c r="C109" s="513" t="s">
        <v>267</v>
      </c>
      <c r="D109" s="358" t="str">
        <f ca="1">IF(ISERROR(OFFSET('HARGA SATUAN'!$D$6,MATCH(RAB!C109,'HARGA SATUAN'!$C$7:$C$1492,0),0)),"",OFFSET('HARGA SATUAN'!$D$6,MATCH(RAB!C109,'HARGA SATUAN'!$C$7:$C$1492,0),0))</f>
        <v>HDW</v>
      </c>
      <c r="E109" s="359" t="str">
        <f ca="1">IF(B109="+","Unit",IF(ISERROR(OFFSET('HARGA SATUAN'!$E$6,MATCH(RAB!C109,'HARGA SATUAN'!$C$7:$C$1492,0),0)),"",OFFSET('HARGA SATUAN'!$E$6,MATCH(RAB!C109,'HARGA SATUAN'!$C$7:$C$1492,0),0)))</f>
        <v>Bh</v>
      </c>
      <c r="F109" s="491">
        <f>F92*2</f>
        <v>2</v>
      </c>
      <c r="G109" s="360">
        <f ca="1">IF(ISERROR(OFFSET('HARGA SATUAN'!$I$6,MATCH(RAB!C109,'HARGA SATUAN'!$C$7:$C$1492,0),0)),0,OFFSET('HARGA SATUAN'!$I$6,MATCH(RAB!C109,'HARGA SATUAN'!$C$7:$C$1492,0),0))</f>
        <v>129000</v>
      </c>
      <c r="H109" s="361">
        <f t="shared" ca="1" si="32"/>
        <v>0</v>
      </c>
      <c r="I109" s="361">
        <f t="shared" ca="1" si="33"/>
        <v>258000</v>
      </c>
      <c r="J109" s="361">
        <f t="shared" ca="1" si="34"/>
        <v>0</v>
      </c>
      <c r="K109" s="362">
        <f t="shared" ca="1" si="35"/>
        <v>258000</v>
      </c>
    </row>
    <row r="110" spans="2:11">
      <c r="B110" s="512">
        <v>16</v>
      </c>
      <c r="C110" s="513" t="s">
        <v>607</v>
      </c>
      <c r="D110" s="358" t="str">
        <f ca="1">IF(ISERROR(OFFSET('HARGA SATUAN'!$D$6,MATCH(RAB!C110,'HARGA SATUAN'!$C$7:$C$1492,0),0)),"",OFFSET('HARGA SATUAN'!$D$6,MATCH(RAB!C110,'HARGA SATUAN'!$C$7:$C$1492,0),0))</f>
        <v>HDW</v>
      </c>
      <c r="E110" s="359" t="str">
        <f ca="1">IF(B110="+","Unit",IF(ISERROR(OFFSET('HARGA SATUAN'!$E$6,MATCH(RAB!C110,'HARGA SATUAN'!$C$7:$C$1492,0),0)),"",OFFSET('HARGA SATUAN'!$E$6,MATCH(RAB!C110,'HARGA SATUAN'!$C$7:$C$1492,0),0)))</f>
        <v>Bh</v>
      </c>
      <c r="F110" s="491">
        <f>F92*4</f>
        <v>4</v>
      </c>
      <c r="G110" s="360">
        <f ca="1">IF(ISERROR(OFFSET('HARGA SATUAN'!$I$6,MATCH(RAB!C110,'HARGA SATUAN'!$C$7:$C$1492,0),0)),0,OFFSET('HARGA SATUAN'!$I$6,MATCH(RAB!C110,'HARGA SATUAN'!$C$7:$C$1492,0),0))</f>
        <v>250000</v>
      </c>
      <c r="H110" s="361">
        <f t="shared" ref="H110:H111" ca="1" si="36">IF(OR(D110="MDU",D110="MDU-KD"),(IF($O$3="RAB NON MDU","PLN KD",G110*F110)),0)</f>
        <v>0</v>
      </c>
      <c r="I110" s="361">
        <f t="shared" ref="I110:I111" ca="1" si="37">IF(D110="HDW",G110*F110,0)</f>
        <v>1000000</v>
      </c>
      <c r="J110" s="361">
        <f t="shared" ref="J110:J111" ca="1" si="38">IF(D110="JASA",G110*F110,0)</f>
        <v>0</v>
      </c>
      <c r="K110" s="362">
        <f t="shared" ref="K110:K111" ca="1" si="39">SUM(H110:J110)</f>
        <v>1000000</v>
      </c>
    </row>
    <row r="111" spans="2:11">
      <c r="B111" s="512">
        <v>17</v>
      </c>
      <c r="C111" s="513" t="s">
        <v>784</v>
      </c>
      <c r="D111" s="358" t="str">
        <f ca="1">IF(ISERROR(OFFSET('HARGA SATUAN'!$D$6,MATCH(RAB!C111,'HARGA SATUAN'!$C$7:$C$1492,0),0)),"",OFFSET('HARGA SATUAN'!$D$6,MATCH(RAB!C111,'HARGA SATUAN'!$C$7:$C$1492,0),0))</f>
        <v>JASA</v>
      </c>
      <c r="E111" s="359" t="str">
        <f ca="1">IF(B111="+","Unit",IF(ISERROR(OFFSET('HARGA SATUAN'!$E$6,MATCH(RAB!C111,'HARGA SATUAN'!$C$7:$C$1492,0),0)),"",OFFSET('HARGA SATUAN'!$E$6,MATCH(RAB!C111,'HARGA SATUAN'!$C$7:$C$1492,0),0)))</f>
        <v>Unit</v>
      </c>
      <c r="F111" s="491">
        <f>F92*1</f>
        <v>1</v>
      </c>
      <c r="G111" s="360">
        <f ca="1">IF(ISERROR(OFFSET('HARGA SATUAN'!$I$6,MATCH(RAB!C111,'HARGA SATUAN'!$C$7:$C$1492,0),0)),0,OFFSET('HARGA SATUAN'!$I$6,MATCH(RAB!C111,'HARGA SATUAN'!$C$7:$C$1492,0),0))</f>
        <v>2953300</v>
      </c>
      <c r="H111" s="361">
        <f t="shared" ca="1" si="36"/>
        <v>0</v>
      </c>
      <c r="I111" s="361">
        <f t="shared" ca="1" si="37"/>
        <v>0</v>
      </c>
      <c r="J111" s="361">
        <f t="shared" ca="1" si="38"/>
        <v>2953300</v>
      </c>
      <c r="K111" s="362">
        <f t="shared" ca="1" si="39"/>
        <v>2953300</v>
      </c>
    </row>
    <row r="112" spans="2:11">
      <c r="B112" s="512"/>
      <c r="C112" s="513"/>
      <c r="D112" s="358"/>
      <c r="E112" s="359"/>
      <c r="F112" s="491"/>
      <c r="G112" s="360"/>
      <c r="H112" s="361"/>
      <c r="I112" s="361"/>
      <c r="J112" s="361"/>
      <c r="K112" s="362"/>
    </row>
    <row r="113" spans="2:11">
      <c r="B113" s="488" t="s">
        <v>1035</v>
      </c>
      <c r="C113" s="490" t="s">
        <v>1618</v>
      </c>
      <c r="D113" s="358" t="str">
        <f ca="1">IF(ISERROR(OFFSET('HARGA SATUAN'!$D$6,MATCH(RAB!C113,'HARGA SATUAN'!$C$7:$C$1492,0),0)),"",OFFSET('HARGA SATUAN'!$D$6,MATCH(RAB!C113,'HARGA SATUAN'!$C$7:$C$1492,0),0))</f>
        <v/>
      </c>
      <c r="E113" s="359" t="str">
        <f ca="1">IF(B113="+","Unit",IF(ISERROR(OFFSET('HARGA SATUAN'!$E$6,MATCH(RAB!C113,'HARGA SATUAN'!$C$7:$C$1492,0),0)),"",OFFSET('HARGA SATUAN'!$E$6,MATCH(RAB!C113,'HARGA SATUAN'!$C$7:$C$1492,0),0)))</f>
        <v>Unit</v>
      </c>
      <c r="F113" s="491">
        <v>2</v>
      </c>
      <c r="G113" s="360">
        <f ca="1">IF(ISERROR(OFFSET('HARGA SATUAN'!$I$6,MATCH(RAB!C113,'HARGA SATUAN'!$C$7:$C$1492,0),0)),0,OFFSET('HARGA SATUAN'!$I$6,MATCH(RAB!C113,'HARGA SATUAN'!$C$7:$C$1492,0),0))</f>
        <v>0</v>
      </c>
      <c r="H113" s="361">
        <f t="shared" ref="H113:H123" ca="1" si="40">IF(OR(D113="MDU",D113="MDU-KD"),(IF($O$3="RAB NON MDU","PLN KD",G113*F113)),0)</f>
        <v>0</v>
      </c>
      <c r="I113" s="361">
        <f t="shared" ref="I113:I123" ca="1" si="41">IF(D113="HDW",G113*F113,0)</f>
        <v>0</v>
      </c>
      <c r="J113" s="361">
        <f t="shared" ref="J113:J123" ca="1" si="42">IF(D113="JASA",G113*F113,0)</f>
        <v>0</v>
      </c>
      <c r="K113" s="362">
        <f t="shared" ref="K113:K123" ca="1" si="43">SUM(H113:J113)</f>
        <v>0</v>
      </c>
    </row>
    <row r="114" spans="2:11">
      <c r="B114" s="488">
        <v>1</v>
      </c>
      <c r="C114" s="489" t="s">
        <v>29</v>
      </c>
      <c r="D114" s="358" t="str">
        <f ca="1">IF(ISERROR(OFFSET('HARGA SATUAN'!$D$6,MATCH(RAB!C114,'HARGA SATUAN'!$C$7:$C$1492,0),0)),"",OFFSET('HARGA SATUAN'!$D$6,MATCH(RAB!C114,'HARGA SATUAN'!$C$7:$C$1492,0),0))</f>
        <v>HDW</v>
      </c>
      <c r="E114" s="359" t="str">
        <f ca="1">IF(B114="+","Unit",IF(ISERROR(OFFSET('HARGA SATUAN'!$E$6,MATCH(RAB!C114,'HARGA SATUAN'!$C$7:$C$1492,0),0)),"",OFFSET('HARGA SATUAN'!$E$6,MATCH(RAB!C114,'HARGA SATUAN'!$C$7:$C$1492,0),0)))</f>
        <v>Bh</v>
      </c>
      <c r="F114" s="491">
        <f>F113*1</f>
        <v>2</v>
      </c>
      <c r="G114" s="360">
        <f ca="1">IF(ISERROR(OFFSET('HARGA SATUAN'!$I$6,MATCH(RAB!C114,'HARGA SATUAN'!$C$7:$C$1492,0),0)),0,OFFSET('HARGA SATUAN'!$I$6,MATCH(RAB!C114,'HARGA SATUAN'!$C$7:$C$1492,0),0))</f>
        <v>185200</v>
      </c>
      <c r="H114" s="361">
        <f t="shared" ca="1" si="40"/>
        <v>0</v>
      </c>
      <c r="I114" s="361">
        <f t="shared" ca="1" si="41"/>
        <v>370400</v>
      </c>
      <c r="J114" s="361">
        <f t="shared" ca="1" si="42"/>
        <v>0</v>
      </c>
      <c r="K114" s="362">
        <f t="shared" ca="1" si="43"/>
        <v>370400</v>
      </c>
    </row>
    <row r="115" spans="2:11">
      <c r="B115" s="505">
        <v>2</v>
      </c>
      <c r="C115" s="506" t="s">
        <v>30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Bh</v>
      </c>
      <c r="F115" s="491">
        <f>F113*1</f>
        <v>2</v>
      </c>
      <c r="G115" s="360">
        <f ca="1">IF(ISERROR(OFFSET('HARGA SATUAN'!$I$6,MATCH(RAB!C115,'HARGA SATUAN'!$C$7:$C$1492,0),0)),0,OFFSET('HARGA SATUAN'!$I$6,MATCH(RAB!C115,'HARGA SATUAN'!$C$7:$C$1492,0),0))</f>
        <v>47459</v>
      </c>
      <c r="H115" s="361">
        <f t="shared" ca="1" si="40"/>
        <v>0</v>
      </c>
      <c r="I115" s="361">
        <f t="shared" ca="1" si="41"/>
        <v>94918</v>
      </c>
      <c r="J115" s="361">
        <f t="shared" ca="1" si="42"/>
        <v>0</v>
      </c>
      <c r="K115" s="362">
        <f t="shared" ca="1" si="43"/>
        <v>94918</v>
      </c>
    </row>
    <row r="116" spans="2:11">
      <c r="B116" s="505">
        <v>3</v>
      </c>
      <c r="C116" s="506" t="s">
        <v>31</v>
      </c>
      <c r="D116" s="358" t="str">
        <f ca="1">IF(ISERROR(OFFSET('HARGA SATUAN'!$D$6,MATCH(RAB!C116,'HARGA SATUAN'!$C$7:$C$1492,0),0)),"",OFFSET('HARGA SATUAN'!$D$6,MATCH(RAB!C116,'HARGA SATUAN'!$C$7:$C$1492,0),0))</f>
        <v>HDW</v>
      </c>
      <c r="E116" s="359" t="str">
        <f ca="1">IF(B116="+","Unit",IF(ISERROR(OFFSET('HARGA SATUAN'!$E$6,MATCH(RAB!C116,'HARGA SATUAN'!$C$7:$C$1492,0),0)),"",OFFSET('HARGA SATUAN'!$E$6,MATCH(RAB!C116,'HARGA SATUAN'!$C$7:$C$1492,0),0)))</f>
        <v>Bh</v>
      </c>
      <c r="F116" s="491">
        <f>F113*1</f>
        <v>2</v>
      </c>
      <c r="G116" s="360">
        <f ca="1">IF(ISERROR(OFFSET('HARGA SATUAN'!$I$6,MATCH(RAB!C116,'HARGA SATUAN'!$C$7:$C$1492,0),0)),0,OFFSET('HARGA SATUAN'!$I$6,MATCH(RAB!C116,'HARGA SATUAN'!$C$7:$C$1492,0),0))</f>
        <v>4880</v>
      </c>
      <c r="H116" s="361">
        <f t="shared" ca="1" si="40"/>
        <v>0</v>
      </c>
      <c r="I116" s="361">
        <f t="shared" ca="1" si="41"/>
        <v>9760</v>
      </c>
      <c r="J116" s="361">
        <f t="shared" ca="1" si="42"/>
        <v>0</v>
      </c>
      <c r="K116" s="362">
        <f t="shared" ca="1" si="43"/>
        <v>9760</v>
      </c>
    </row>
    <row r="117" spans="2:11">
      <c r="B117" s="505">
        <v>4</v>
      </c>
      <c r="C117" s="506" t="s">
        <v>32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Mtr</v>
      </c>
      <c r="F117" s="491">
        <f>F113*10</f>
        <v>20</v>
      </c>
      <c r="G117" s="360">
        <f ca="1">IF(ISERROR(OFFSET('HARGA SATUAN'!$I$6,MATCH(RAB!C117,'HARGA SATUAN'!$C$7:$C$1492,0),0)),0,OFFSET('HARGA SATUAN'!$I$6,MATCH(RAB!C117,'HARGA SATUAN'!$C$7:$C$1492,0),0))</f>
        <v>30000</v>
      </c>
      <c r="H117" s="361">
        <f t="shared" ca="1" si="40"/>
        <v>0</v>
      </c>
      <c r="I117" s="361">
        <f t="shared" ca="1" si="41"/>
        <v>600000</v>
      </c>
      <c r="J117" s="361">
        <f t="shared" ca="1" si="42"/>
        <v>0</v>
      </c>
      <c r="K117" s="362">
        <f t="shared" ca="1" si="43"/>
        <v>600000</v>
      </c>
    </row>
    <row r="118" spans="2:11">
      <c r="B118" s="505">
        <v>5</v>
      </c>
      <c r="C118" s="506" t="s">
        <v>33</v>
      </c>
      <c r="D118" s="358" t="str">
        <f ca="1">IF(ISERROR(OFFSET('HARGA SATUAN'!$D$6,MATCH(RAB!C118,'HARGA SATUAN'!$C$7:$C$1492,0),0)),"",OFFSET('HARGA SATUAN'!$D$6,MATCH(RAB!C118,'HARGA SATUAN'!$C$7:$C$1492,0),0))</f>
        <v>HDW</v>
      </c>
      <c r="E118" s="359" t="str">
        <f ca="1">IF(B118="+","Unit",IF(ISERROR(OFFSET('HARGA SATUAN'!$E$6,MATCH(RAB!C118,'HARGA SATUAN'!$C$7:$C$1492,0),0)),"",OFFSET('HARGA SATUAN'!$E$6,MATCH(RAB!C118,'HARGA SATUAN'!$C$7:$C$1492,0),0)))</f>
        <v>Bh</v>
      </c>
      <c r="F118" s="491">
        <f>F113*2</f>
        <v>4</v>
      </c>
      <c r="G118" s="360">
        <f ca="1">IF(ISERROR(OFFSET('HARGA SATUAN'!$I$6,MATCH(RAB!C118,'HARGA SATUAN'!$C$7:$C$1492,0),0)),0,OFFSET('HARGA SATUAN'!$I$6,MATCH(RAB!C118,'HARGA SATUAN'!$C$7:$C$1492,0),0))</f>
        <v>9500</v>
      </c>
      <c r="H118" s="361">
        <f t="shared" ca="1" si="40"/>
        <v>0</v>
      </c>
      <c r="I118" s="361">
        <f t="shared" ca="1" si="41"/>
        <v>38000</v>
      </c>
      <c r="J118" s="361">
        <f t="shared" ca="1" si="42"/>
        <v>0</v>
      </c>
      <c r="K118" s="362">
        <f t="shared" ca="1" si="43"/>
        <v>38000</v>
      </c>
    </row>
    <row r="119" spans="2:11">
      <c r="B119" s="505">
        <v>6</v>
      </c>
      <c r="C119" s="506" t="s">
        <v>34</v>
      </c>
      <c r="D119" s="358" t="str">
        <f ca="1">IF(ISERROR(OFFSET('HARGA SATUAN'!$D$6,MATCH(RAB!C119,'HARGA SATUAN'!$C$7:$C$1492,0),0)),"",OFFSET('HARGA SATUAN'!$D$6,MATCH(RAB!C119,'HARGA SATUAN'!$C$7:$C$1492,0),0))</f>
        <v>HDW</v>
      </c>
      <c r="E119" s="359" t="str">
        <f ca="1">IF(B119="+","Unit",IF(ISERROR(OFFSET('HARGA SATUAN'!$E$6,MATCH(RAB!C119,'HARGA SATUAN'!$C$7:$C$1492,0),0)),"",OFFSET('HARGA SATUAN'!$E$6,MATCH(RAB!C119,'HARGA SATUAN'!$C$7:$C$1492,0),0)))</f>
        <v>Bh</v>
      </c>
      <c r="F119" s="491">
        <f>F113*5.5</f>
        <v>11</v>
      </c>
      <c r="G119" s="360">
        <f ca="1">IF(ISERROR(OFFSET('HARGA SATUAN'!$I$6,MATCH(RAB!C119,'HARGA SATUAN'!$C$7:$C$1492,0),0)),0,OFFSET('HARGA SATUAN'!$I$6,MATCH(RAB!C119,'HARGA SATUAN'!$C$7:$C$1492,0),0))</f>
        <v>6100</v>
      </c>
      <c r="H119" s="361">
        <f t="shared" ca="1" si="40"/>
        <v>0</v>
      </c>
      <c r="I119" s="361">
        <f t="shared" ca="1" si="41"/>
        <v>67100</v>
      </c>
      <c r="J119" s="361">
        <f t="shared" ca="1" si="42"/>
        <v>0</v>
      </c>
      <c r="K119" s="362">
        <f t="shared" ca="1" si="43"/>
        <v>67100</v>
      </c>
    </row>
    <row r="120" spans="2:11">
      <c r="B120" s="505">
        <v>7</v>
      </c>
      <c r="C120" s="506" t="s">
        <v>35</v>
      </c>
      <c r="D120" s="358" t="str">
        <f ca="1">IF(ISERROR(OFFSET('HARGA SATUAN'!$D$6,MATCH(RAB!C120,'HARGA SATUAN'!$C$7:$C$1492,0),0)),"",OFFSET('HARGA SATUAN'!$D$6,MATCH(RAB!C120,'HARGA SATUAN'!$C$7:$C$1492,0),0))</f>
        <v>HDW</v>
      </c>
      <c r="E120" s="359" t="str">
        <f ca="1">IF(B120="+","Unit",IF(ISERROR(OFFSET('HARGA SATUAN'!$E$6,MATCH(RAB!C120,'HARGA SATUAN'!$C$7:$C$1492,0),0)),"",OFFSET('HARGA SATUAN'!$E$6,MATCH(RAB!C120,'HARGA SATUAN'!$C$7:$C$1492,0),0)))</f>
        <v>Bh</v>
      </c>
      <c r="F120" s="491">
        <f>F113*6</f>
        <v>12</v>
      </c>
      <c r="G120" s="360">
        <f ca="1">IF(ISERROR(OFFSET('HARGA SATUAN'!$I$6,MATCH(RAB!C120,'HARGA SATUAN'!$C$7:$C$1492,0),0)),0,OFFSET('HARGA SATUAN'!$I$6,MATCH(RAB!C120,'HARGA SATUAN'!$C$7:$C$1492,0),0))</f>
        <v>2300</v>
      </c>
      <c r="H120" s="361">
        <f t="shared" ca="1" si="40"/>
        <v>0</v>
      </c>
      <c r="I120" s="361">
        <f t="shared" ca="1" si="41"/>
        <v>27600</v>
      </c>
      <c r="J120" s="361">
        <f t="shared" ca="1" si="42"/>
        <v>0</v>
      </c>
      <c r="K120" s="362">
        <f t="shared" ca="1" si="43"/>
        <v>27600</v>
      </c>
    </row>
    <row r="121" spans="2:11">
      <c r="B121" s="505">
        <v>8</v>
      </c>
      <c r="C121" s="506" t="s">
        <v>1619</v>
      </c>
      <c r="D121" s="358" t="str">
        <f ca="1">IF(ISERROR(OFFSET('HARGA SATUAN'!$D$6,MATCH(RAB!C121,'HARGA SATUAN'!$C$7:$C$1492,0),0)),"",OFFSET('HARGA SATUAN'!$D$6,MATCH(RAB!C121,'HARGA SATUAN'!$C$7:$C$1492,0),0))</f>
        <v>HDW</v>
      </c>
      <c r="E121" s="359" t="str">
        <f ca="1">IF(B121="+","Unit",IF(ISERROR(OFFSET('HARGA SATUAN'!$E$6,MATCH(RAB!C121,'HARGA SATUAN'!$C$7:$C$1492,0),0)),"",OFFSET('HARGA SATUAN'!$E$6,MATCH(RAB!C121,'HARGA SATUAN'!$C$7:$C$1492,0),0)))</f>
        <v>Mtr</v>
      </c>
      <c r="F121" s="491">
        <f>F113*4.8</f>
        <v>9.6</v>
      </c>
      <c r="G121" s="360">
        <f ca="1">IF(ISERROR(OFFSET('HARGA SATUAN'!$I$6,MATCH(RAB!C121,'HARGA SATUAN'!$C$7:$C$1492,0),0)),0,OFFSET('HARGA SATUAN'!$I$6,MATCH(RAB!C121,'HARGA SATUAN'!$C$7:$C$1492,0),0))</f>
        <v>23310</v>
      </c>
      <c r="H121" s="361">
        <f t="shared" ca="1" si="40"/>
        <v>0</v>
      </c>
      <c r="I121" s="361">
        <f t="shared" ca="1" si="41"/>
        <v>223776</v>
      </c>
      <c r="J121" s="361">
        <f t="shared" ca="1" si="42"/>
        <v>0</v>
      </c>
      <c r="K121" s="362">
        <f t="shared" ca="1" si="43"/>
        <v>223776</v>
      </c>
    </row>
    <row r="122" spans="2:11">
      <c r="B122" s="505">
        <v>9</v>
      </c>
      <c r="C122" s="506" t="s">
        <v>736</v>
      </c>
      <c r="D122" s="358" t="str">
        <f ca="1">IF(ISERROR(OFFSET('HARGA SATUAN'!$D$6,MATCH(RAB!C122,'HARGA SATUAN'!$C$7:$C$1492,0),0)),"",OFFSET('HARGA SATUAN'!$D$6,MATCH(RAB!C122,'HARGA SATUAN'!$C$7:$C$1492,0),0))</f>
        <v>JASA</v>
      </c>
      <c r="E122" s="359" t="str">
        <f ca="1">IF(B122="+","Unit",IF(ISERROR(OFFSET('HARGA SATUAN'!$E$6,MATCH(RAB!C122,'HARGA SATUAN'!$C$7:$C$1492,0),0)),"",OFFSET('HARGA SATUAN'!$E$6,MATCH(RAB!C122,'HARGA SATUAN'!$C$7:$C$1492,0),0)))</f>
        <v>Unit</v>
      </c>
      <c r="F122" s="491">
        <f>F113*1</f>
        <v>2</v>
      </c>
      <c r="G122" s="360">
        <f ca="1">IF(ISERROR(OFFSET('HARGA SATUAN'!$I$6,MATCH(RAB!C122,'HARGA SATUAN'!$C$7:$C$1492,0),0)),0,OFFSET('HARGA SATUAN'!$I$6,MATCH(RAB!C122,'HARGA SATUAN'!$C$7:$C$1492,0),0))</f>
        <v>65400</v>
      </c>
      <c r="H122" s="361">
        <f t="shared" ca="1" si="40"/>
        <v>0</v>
      </c>
      <c r="I122" s="361">
        <f t="shared" ca="1" si="41"/>
        <v>0</v>
      </c>
      <c r="J122" s="361">
        <f t="shared" ca="1" si="42"/>
        <v>130800</v>
      </c>
      <c r="K122" s="362">
        <f t="shared" ca="1" si="43"/>
        <v>130800</v>
      </c>
    </row>
    <row r="123" spans="2:11">
      <c r="B123" s="500"/>
      <c r="C123" s="501"/>
      <c r="D123" s="358" t="str">
        <f ca="1">IF(ISERROR(OFFSET('HARGA SATUAN'!$D$6,MATCH(RAB!C123,'HARGA SATUAN'!$C$7:$C$1492,0),0)),"",OFFSET('HARGA SATUAN'!$D$6,MATCH(RAB!C123,'HARGA SATUAN'!$C$7:$C$1492,0),0))</f>
        <v/>
      </c>
      <c r="E123" s="359" t="str">
        <f ca="1">IF(B123="+","Unit",IF(ISERROR(OFFSET('HARGA SATUAN'!$E$6,MATCH(RAB!C123,'HARGA SATUAN'!$C$7:$C$1492,0),0)),"",OFFSET('HARGA SATUAN'!$E$6,MATCH(RAB!C123,'HARGA SATUAN'!$C$7:$C$1492,0),0)))</f>
        <v/>
      </c>
      <c r="F123" s="491"/>
      <c r="G123" s="360">
        <f ca="1">IF(ISERROR(OFFSET('HARGA SATUAN'!$I$6,MATCH(RAB!C123,'HARGA SATUAN'!$C$7:$C$1492,0),0)),0,OFFSET('HARGA SATUAN'!$I$6,MATCH(RAB!C123,'HARGA SATUAN'!$C$7:$C$1492,0),0))</f>
        <v>0</v>
      </c>
      <c r="H123" s="361">
        <f t="shared" ca="1" si="40"/>
        <v>0</v>
      </c>
      <c r="I123" s="361">
        <f t="shared" ca="1" si="41"/>
        <v>0</v>
      </c>
      <c r="J123" s="361">
        <f t="shared" ca="1" si="42"/>
        <v>0</v>
      </c>
      <c r="K123" s="362">
        <f t="shared" ca="1" si="43"/>
        <v>0</v>
      </c>
    </row>
    <row r="124" spans="2:11">
      <c r="B124" s="500" t="s">
        <v>524</v>
      </c>
      <c r="C124" s="501" t="s">
        <v>1455</v>
      </c>
      <c r="D124" s="358" t="str">
        <f ca="1">IF(ISERROR(OFFSET('HARGA SATUAN'!$D$6,MATCH(RAB!C124,'HARGA SATUAN'!$C$7:$C$1492,0),0)),"",OFFSET('HARGA SATUAN'!$D$6,MATCH(RAB!C124,'HARGA SATUAN'!$C$7:$C$1492,0),0))</f>
        <v/>
      </c>
      <c r="E124" s="359" t="str">
        <f ca="1">IF(B124="+","Unit",IF(ISERROR(OFFSET('HARGA SATUAN'!$E$6,MATCH(RAB!C124,'HARGA SATUAN'!$C$7:$C$1492,0),0)),"",OFFSET('HARGA SATUAN'!$E$6,MATCH(RAB!C124,'HARGA SATUAN'!$C$7:$C$1492,0),0)))</f>
        <v/>
      </c>
      <c r="F124" s="491"/>
      <c r="G124" s="360">
        <f ca="1">IF(ISERROR(OFFSET('HARGA SATUAN'!$I$6,MATCH(RAB!C124,'HARGA SATUAN'!$C$7:$C$1492,0),0)),0,OFFSET('HARGA SATUAN'!$I$6,MATCH(RAB!C124,'HARGA SATUAN'!$C$7:$C$1492,0),0))</f>
        <v>0</v>
      </c>
      <c r="H124" s="361">
        <f t="shared" ref="H124:H125" ca="1" si="44">IF(OR(D124="MDU",D124="MDU-KD"),(IF($O$3="RAB NON MDU","PLN KD",G124*F124)),0)</f>
        <v>0</v>
      </c>
      <c r="I124" s="361">
        <f t="shared" ref="I124:I125" ca="1" si="45">IF(D124="HDW",G124*F124,0)</f>
        <v>0</v>
      </c>
      <c r="J124" s="361">
        <f t="shared" ref="J124:J125" ca="1" si="46">IF(D124="JASA",G124*F124,0)</f>
        <v>0</v>
      </c>
      <c r="K124" s="362">
        <f t="shared" ref="K124:K125" ca="1" si="47">SUM(H124:J124)</f>
        <v>0</v>
      </c>
    </row>
    <row r="125" spans="2:11">
      <c r="B125" s="500"/>
      <c r="C125" s="501"/>
      <c r="D125" s="358" t="str">
        <f ca="1">IF(ISERROR(OFFSET('HARGA SATUAN'!$D$6,MATCH(RAB!C125,'HARGA SATUAN'!$C$7:$C$1492,0),0)),"",OFFSET('HARGA SATUAN'!$D$6,MATCH(RAB!C125,'HARGA SATUAN'!$C$7:$C$1492,0),0))</f>
        <v/>
      </c>
      <c r="E125" s="359" t="str">
        <f ca="1">IF(B125="+","Unit",IF(ISERROR(OFFSET('HARGA SATUAN'!$E$6,MATCH(RAB!C125,'HARGA SATUAN'!$C$7:$C$1492,0),0)),"",OFFSET('HARGA SATUAN'!$E$6,MATCH(RAB!C125,'HARGA SATUAN'!$C$7:$C$1492,0),0)))</f>
        <v/>
      </c>
      <c r="F125" s="491"/>
      <c r="G125" s="360">
        <f ca="1">IF(ISERROR(OFFSET('HARGA SATUAN'!$I$6,MATCH(RAB!C125,'HARGA SATUAN'!$C$7:$C$1492,0),0)),0,OFFSET('HARGA SATUAN'!$I$6,MATCH(RAB!C125,'HARGA SATUAN'!$C$7:$C$1492,0),0))</f>
        <v>0</v>
      </c>
      <c r="H125" s="361">
        <f t="shared" ca="1" si="44"/>
        <v>0</v>
      </c>
      <c r="I125" s="361">
        <f t="shared" ca="1" si="45"/>
        <v>0</v>
      </c>
      <c r="J125" s="361">
        <f t="shared" ca="1" si="46"/>
        <v>0</v>
      </c>
      <c r="K125" s="362">
        <f t="shared" ca="1" si="47"/>
        <v>0</v>
      </c>
    </row>
    <row r="126" spans="2:11">
      <c r="B126" s="492" t="s">
        <v>1035</v>
      </c>
      <c r="C126" s="493" t="s">
        <v>1630</v>
      </c>
      <c r="D126" s="358" t="str">
        <f ca="1">IF(ISERROR(OFFSET('HARGA SATUAN'!$D$6,MATCH(RAB!C126,'HARGA SATUAN'!$C$7:$C$1492,0),0)),"",OFFSET('HARGA SATUAN'!$D$6,MATCH(RAB!C126,'HARGA SATUAN'!$C$7:$C$1492,0),0))</f>
        <v/>
      </c>
      <c r="E126" s="359" t="str">
        <f ca="1">IF(B126="+","Unit",IF(ISERROR(OFFSET('HARGA SATUAN'!$E$6,MATCH(RAB!C126,'HARGA SATUAN'!$C$7:$C$1492,0),0)),"",OFFSET('HARGA SATUAN'!$E$6,MATCH(RAB!C126,'HARGA SATUAN'!$C$7:$C$1492,0),0)))</f>
        <v>Unit</v>
      </c>
      <c r="F126" s="510">
        <v>1</v>
      </c>
      <c r="G126" s="360">
        <f ca="1">IF(ISERROR(OFFSET('HARGA SATUAN'!$I$6,MATCH(RAB!C126,'HARGA SATUAN'!$C$7:$C$1492,0),0)),0,OFFSET('HARGA SATUAN'!$I$6,MATCH(RAB!C126,'HARGA SATUAN'!$C$7:$C$1492,0),0))</f>
        <v>0</v>
      </c>
      <c r="H126" s="361">
        <f t="shared" ref="H126:H148" ca="1" si="48">IF(OR(D126="MDU",D126="MDU-KD"),(IF($O$3="RAB NON MDU","PLN KD",G126*F126)),0)</f>
        <v>0</v>
      </c>
      <c r="I126" s="361">
        <f t="shared" ref="I126:I148" ca="1" si="49">IF(D126="HDW",G126*F126,0)</f>
        <v>0</v>
      </c>
      <c r="J126" s="361">
        <f t="shared" ref="J126:J148" ca="1" si="50">IF(D126="JASA",G126*F126,0)</f>
        <v>0</v>
      </c>
      <c r="K126" s="362">
        <f t="shared" ref="K126:K148" ca="1" si="51">SUM(H126:J126)</f>
        <v>0</v>
      </c>
    </row>
    <row r="127" spans="2:11" ht="30">
      <c r="B127" s="512">
        <v>1</v>
      </c>
      <c r="C127" s="109" t="s">
        <v>1196</v>
      </c>
      <c r="D127" s="358" t="str">
        <f ca="1">IF(ISERROR(OFFSET('HARGA SATUAN'!$D$6,MATCH(RAB!C127,'HARGA SATUAN'!$C$7:$C$1492,0),0)),"",OFFSET('HARGA SATUAN'!$D$6,MATCH(RAB!C127,'HARGA SATUAN'!$C$7:$C$1492,0),0))</f>
        <v>MDU-KD</v>
      </c>
      <c r="E127" s="359" t="str">
        <f ca="1">IF(B127="+","Unit",IF(ISERROR(OFFSET('HARGA SATUAN'!$E$6,MATCH(RAB!C127,'HARGA SATUAN'!$C$7:$C$1492,0),0)),"",OFFSET('HARGA SATUAN'!$E$6,MATCH(RAB!C127,'HARGA SATUAN'!$C$7:$C$1492,0),0)))</f>
        <v>Bh</v>
      </c>
      <c r="F127" s="510">
        <f>F126*1</f>
        <v>1</v>
      </c>
      <c r="G127" s="360">
        <f ca="1">IF(ISERROR(OFFSET('HARGA SATUAN'!$I$6,MATCH(RAB!C127,'HARGA SATUAN'!$C$7:$C$1492,0),0)),0,OFFSET('HARGA SATUAN'!$I$6,MATCH(RAB!C127,'HARGA SATUAN'!$C$7:$C$1492,0),0))</f>
        <v>1504200</v>
      </c>
      <c r="H127" s="361">
        <f t="shared" ca="1" si="48"/>
        <v>1504200</v>
      </c>
      <c r="I127" s="361">
        <f t="shared" ca="1" si="49"/>
        <v>0</v>
      </c>
      <c r="J127" s="361">
        <f t="shared" ca="1" si="50"/>
        <v>0</v>
      </c>
      <c r="K127" s="362">
        <f t="shared" ca="1" si="51"/>
        <v>1504200</v>
      </c>
    </row>
    <row r="128" spans="2:11">
      <c r="B128" s="512">
        <v>2</v>
      </c>
      <c r="C128" s="514" t="s">
        <v>518</v>
      </c>
      <c r="D128" s="358" t="str">
        <f ca="1">IF(ISERROR(OFFSET('HARGA SATUAN'!$D$6,MATCH(RAB!C128,'HARGA SATUAN'!$C$7:$C$1492,0),0)),"",OFFSET('HARGA SATUAN'!$D$6,MATCH(RAB!C128,'HARGA SATUAN'!$C$7:$C$1492,0),0))</f>
        <v>MDU-KD</v>
      </c>
      <c r="E128" s="359" t="str">
        <f ca="1">IF(B128="+","Unit",IF(ISERROR(OFFSET('HARGA SATUAN'!$E$6,MATCH(RAB!C128,'HARGA SATUAN'!$C$7:$C$1492,0),0)),"",OFFSET('HARGA SATUAN'!$E$6,MATCH(RAB!C128,'HARGA SATUAN'!$C$7:$C$1492,0),0)))</f>
        <v>Unit</v>
      </c>
      <c r="F128" s="510">
        <f>F126*1</f>
        <v>1</v>
      </c>
      <c r="G128" s="360">
        <f ca="1">IF(ISERROR(OFFSET('HARGA SATUAN'!$I$6,MATCH(RAB!C128,'HARGA SATUAN'!$C$7:$C$1492,0),0)),0,OFFSET('HARGA SATUAN'!$I$6,MATCH(RAB!C128,'HARGA SATUAN'!$C$7:$C$1492,0),0))</f>
        <v>14217900</v>
      </c>
      <c r="H128" s="361">
        <f t="shared" ca="1" si="48"/>
        <v>14217900</v>
      </c>
      <c r="I128" s="361">
        <f t="shared" ca="1" si="49"/>
        <v>0</v>
      </c>
      <c r="J128" s="361">
        <f t="shared" ca="1" si="50"/>
        <v>0</v>
      </c>
      <c r="K128" s="362">
        <f t="shared" ca="1" si="51"/>
        <v>14217900</v>
      </c>
    </row>
    <row r="129" spans="2:11">
      <c r="B129" s="512">
        <v>3</v>
      </c>
      <c r="C129" s="514" t="s">
        <v>1142</v>
      </c>
      <c r="D129" s="358" t="str">
        <f ca="1">IF(ISERROR(OFFSET('HARGA SATUAN'!$D$6,MATCH(RAB!C129,'HARGA SATUAN'!$C$7:$C$1492,0),0)),"",OFFSET('HARGA SATUAN'!$D$6,MATCH(RAB!C129,'HARGA SATUAN'!$C$7:$C$1492,0),0))</f>
        <v>HDW</v>
      </c>
      <c r="E129" s="359" t="str">
        <f ca="1">IF(B129="+","Unit",IF(ISERROR(OFFSET('HARGA SATUAN'!$E$6,MATCH(RAB!C129,'HARGA SATUAN'!$C$7:$C$1492,0),0)),"",OFFSET('HARGA SATUAN'!$E$6,MATCH(RAB!C129,'HARGA SATUAN'!$C$7:$C$1492,0),0)))</f>
        <v>Unit</v>
      </c>
      <c r="F129" s="510">
        <f>F126*1</f>
        <v>1</v>
      </c>
      <c r="G129" s="360">
        <f ca="1">IF(ISERROR(OFFSET('HARGA SATUAN'!$I$6,MATCH(RAB!C129,'HARGA SATUAN'!$C$7:$C$1492,0),0)),0,OFFSET('HARGA SATUAN'!$I$6,MATCH(RAB!C129,'HARGA SATUAN'!$C$7:$C$1492,0),0))</f>
        <v>1113900</v>
      </c>
      <c r="H129" s="361">
        <f t="shared" ca="1" si="48"/>
        <v>0</v>
      </c>
      <c r="I129" s="361">
        <f t="shared" ca="1" si="49"/>
        <v>1113900</v>
      </c>
      <c r="J129" s="361">
        <f t="shared" ca="1" si="50"/>
        <v>0</v>
      </c>
      <c r="K129" s="362">
        <f t="shared" ca="1" si="51"/>
        <v>1113900</v>
      </c>
    </row>
    <row r="130" spans="2:11">
      <c r="B130" s="512">
        <v>4</v>
      </c>
      <c r="C130" s="109" t="s">
        <v>80</v>
      </c>
      <c r="D130" s="358" t="str">
        <f ca="1">IF(ISERROR(OFFSET('HARGA SATUAN'!$D$6,MATCH(RAB!C130,'HARGA SATUAN'!$C$7:$C$1492,0),0)),"",OFFSET('HARGA SATUAN'!$D$6,MATCH(RAB!C130,'HARGA SATUAN'!$C$7:$C$1492,0),0))</f>
        <v>MDU-KD</v>
      </c>
      <c r="E130" s="359" t="str">
        <f ca="1">IF(B130="+","Unit",IF(ISERROR(OFFSET('HARGA SATUAN'!$E$6,MATCH(RAB!C130,'HARGA SATUAN'!$C$7:$C$1492,0),0)),"",OFFSET('HARGA SATUAN'!$E$6,MATCH(RAB!C130,'HARGA SATUAN'!$C$7:$C$1492,0),0)))</f>
        <v>Mtr</v>
      </c>
      <c r="F130" s="510">
        <v>44</v>
      </c>
      <c r="G130" s="360">
        <f ca="1">IF(ISERROR(OFFSET('HARGA SATUAN'!$I$6,MATCH(RAB!C130,'HARGA SATUAN'!$C$7:$C$1492,0),0)),0,OFFSET('HARGA SATUAN'!$I$6,MATCH(RAB!C130,'HARGA SATUAN'!$C$7:$C$1492,0),0))</f>
        <v>94700</v>
      </c>
      <c r="H130" s="361">
        <f t="shared" ca="1" si="48"/>
        <v>4166800</v>
      </c>
      <c r="I130" s="361">
        <f t="shared" ca="1" si="49"/>
        <v>0</v>
      </c>
      <c r="J130" s="361">
        <f t="shared" ca="1" si="50"/>
        <v>0</v>
      </c>
      <c r="K130" s="362">
        <f t="shared" ca="1" si="51"/>
        <v>4166800</v>
      </c>
    </row>
    <row r="131" spans="2:11">
      <c r="B131" s="512">
        <v>5</v>
      </c>
      <c r="C131" s="514" t="s">
        <v>799</v>
      </c>
      <c r="D131" s="358" t="str">
        <f ca="1">IF(ISERROR(OFFSET('HARGA SATUAN'!$D$6,MATCH(RAB!C131,'HARGA SATUAN'!$C$7:$C$1492,0),0)),"",OFFSET('HARGA SATUAN'!$D$6,MATCH(RAB!C131,'HARGA SATUAN'!$C$7:$C$1492,0),0))</f>
        <v>JASA</v>
      </c>
      <c r="E131" s="359" t="str">
        <f ca="1">IF(B131="+","Unit",IF(ISERROR(OFFSET('HARGA SATUAN'!$E$6,MATCH(RAB!C131,'HARGA SATUAN'!$C$7:$C$1492,0),0)),"",OFFSET('HARGA SATUAN'!$E$6,MATCH(RAB!C131,'HARGA SATUAN'!$C$7:$C$1492,0),0)))</f>
        <v>Unit</v>
      </c>
      <c r="F131" s="510">
        <f>F126*1</f>
        <v>1</v>
      </c>
      <c r="G131" s="360">
        <f ca="1">IF(ISERROR(OFFSET('HARGA SATUAN'!$I$6,MATCH(RAB!C131,'HARGA SATUAN'!$C$7:$C$1492,0),0)),0,OFFSET('HARGA SATUAN'!$I$6,MATCH(RAB!C131,'HARGA SATUAN'!$C$7:$C$1492,0),0))</f>
        <v>106400</v>
      </c>
      <c r="H131" s="361">
        <f t="shared" ca="1" si="48"/>
        <v>0</v>
      </c>
      <c r="I131" s="361">
        <f t="shared" ca="1" si="49"/>
        <v>0</v>
      </c>
      <c r="J131" s="361">
        <f t="shared" ca="1" si="50"/>
        <v>106400</v>
      </c>
      <c r="K131" s="362">
        <f t="shared" ca="1" si="51"/>
        <v>106400</v>
      </c>
    </row>
    <row r="132" spans="2:11">
      <c r="B132" s="497"/>
      <c r="C132" s="499"/>
      <c r="D132" s="358" t="str">
        <f ca="1">IF(ISERROR(OFFSET('HARGA SATUAN'!$D$6,MATCH(RAB!C132,'HARGA SATUAN'!$C$7:$C$1492,0),0)),"",OFFSET('HARGA SATUAN'!$D$6,MATCH(RAB!C132,'HARGA SATUAN'!$C$7:$C$1492,0),0))</f>
        <v/>
      </c>
      <c r="E132" s="359" t="str">
        <f ca="1">IF(B132="+","Unit",IF(ISERROR(OFFSET('HARGA SATUAN'!$E$6,MATCH(RAB!C132,'HARGA SATUAN'!$C$7:$C$1492,0),0)),"",OFFSET('HARGA SATUAN'!$E$6,MATCH(RAB!C132,'HARGA SATUAN'!$C$7:$C$1492,0),0)))</f>
        <v/>
      </c>
      <c r="F132" s="502"/>
      <c r="G132" s="360">
        <f ca="1">IF(ISERROR(OFFSET('HARGA SATUAN'!$I$6,MATCH(RAB!C132,'HARGA SATUAN'!$C$7:$C$1492,0),0)),0,OFFSET('HARGA SATUAN'!$I$6,MATCH(RAB!C132,'HARGA SATUAN'!$C$7:$C$1492,0),0))</f>
        <v>0</v>
      </c>
      <c r="H132" s="361">
        <f t="shared" ca="1" si="48"/>
        <v>0</v>
      </c>
      <c r="I132" s="361">
        <f t="shared" ca="1" si="49"/>
        <v>0</v>
      </c>
      <c r="J132" s="361">
        <f t="shared" ca="1" si="50"/>
        <v>0</v>
      </c>
      <c r="K132" s="362">
        <f t="shared" ca="1" si="51"/>
        <v>0</v>
      </c>
    </row>
    <row r="133" spans="2:11">
      <c r="B133" s="505" t="s">
        <v>1035</v>
      </c>
      <c r="C133" s="509" t="s">
        <v>1620</v>
      </c>
      <c r="D133" s="358" t="str">
        <f ca="1">IF(ISERROR(OFFSET('HARGA SATUAN'!$D$6,MATCH(RAB!C133,'HARGA SATUAN'!$C$7:$C$1492,0),0)),"",OFFSET('HARGA SATUAN'!$D$6,MATCH(RAB!C133,'HARGA SATUAN'!$C$7:$C$1492,0),0))</f>
        <v/>
      </c>
      <c r="E133" s="359" t="str">
        <f ca="1">IF(B133="+","Unit",IF(ISERROR(OFFSET('HARGA SATUAN'!$E$6,MATCH(RAB!C133,'HARGA SATUAN'!$C$7:$C$1492,0),0)),"",OFFSET('HARGA SATUAN'!$E$6,MATCH(RAB!C133,'HARGA SATUAN'!$C$7:$C$1492,0),0)))</f>
        <v>Unit</v>
      </c>
      <c r="F133" s="510">
        <v>1</v>
      </c>
      <c r="G133" s="360">
        <f ca="1">IF(ISERROR(OFFSET('HARGA SATUAN'!$I$6,MATCH(RAB!C133,'HARGA SATUAN'!$C$7:$C$1492,0),0)),0,OFFSET('HARGA SATUAN'!$I$6,MATCH(RAB!C133,'HARGA SATUAN'!$C$7:$C$1492,0),0))</f>
        <v>0</v>
      </c>
      <c r="H133" s="361">
        <f t="shared" ca="1" si="48"/>
        <v>0</v>
      </c>
      <c r="I133" s="361">
        <f t="shared" ca="1" si="49"/>
        <v>0</v>
      </c>
      <c r="J133" s="361">
        <f t="shared" ca="1" si="50"/>
        <v>0</v>
      </c>
      <c r="K133" s="362">
        <f t="shared" ca="1" si="51"/>
        <v>0</v>
      </c>
    </row>
    <row r="134" spans="2:11">
      <c r="B134" s="505">
        <v>1</v>
      </c>
      <c r="C134" s="509" t="s">
        <v>115</v>
      </c>
      <c r="D134" s="358" t="str">
        <f ca="1">IF(ISERROR(OFFSET('HARGA SATUAN'!$D$6,MATCH(RAB!C134,'HARGA SATUAN'!$C$7:$C$1492,0),0)),"",OFFSET('HARGA SATUAN'!$D$6,MATCH(RAB!C134,'HARGA SATUAN'!$C$7:$C$1492,0),0))</f>
        <v>HDW</v>
      </c>
      <c r="E134" s="359" t="str">
        <f ca="1">IF(B134="+","Unit",IF(ISERROR(OFFSET('HARGA SATUAN'!$E$6,MATCH(RAB!C134,'HARGA SATUAN'!$C$7:$C$1492,0),0)),"",OFFSET('HARGA SATUAN'!$E$6,MATCH(RAB!C134,'HARGA SATUAN'!$C$7:$C$1492,0),0)))</f>
        <v>Set</v>
      </c>
      <c r="F134" s="510">
        <f>F133*1</f>
        <v>1</v>
      </c>
      <c r="G134" s="360">
        <f ca="1">IF(ISERROR(OFFSET('HARGA SATUAN'!$I$6,MATCH(RAB!C134,'HARGA SATUAN'!$C$7:$C$1492,0),0)),0,OFFSET('HARGA SATUAN'!$I$6,MATCH(RAB!C134,'HARGA SATUAN'!$C$7:$C$1492,0),0))</f>
        <v>11500</v>
      </c>
      <c r="H134" s="361">
        <f t="shared" ca="1" si="48"/>
        <v>0</v>
      </c>
      <c r="I134" s="361">
        <f t="shared" ca="1" si="49"/>
        <v>11500</v>
      </c>
      <c r="J134" s="361">
        <f t="shared" ca="1" si="50"/>
        <v>0</v>
      </c>
      <c r="K134" s="362">
        <f t="shared" ca="1" si="51"/>
        <v>11500</v>
      </c>
    </row>
    <row r="135" spans="2:11">
      <c r="B135" s="505">
        <v>2</v>
      </c>
      <c r="C135" s="509" t="s">
        <v>145</v>
      </c>
      <c r="D135" s="358" t="str">
        <f ca="1">IF(ISERROR(OFFSET('HARGA SATUAN'!$D$6,MATCH(RAB!C135,'HARGA SATUAN'!$C$7:$C$1492,0),0)),"",OFFSET('HARGA SATUAN'!$D$6,MATCH(RAB!C135,'HARGA SATUAN'!$C$7:$C$1492,0),0))</f>
        <v>HDW</v>
      </c>
      <c r="E135" s="359" t="str">
        <f ca="1">IF(B135="+","Unit",IF(ISERROR(OFFSET('HARGA SATUAN'!$E$6,MATCH(RAB!C135,'HARGA SATUAN'!$C$7:$C$1492,0),0)),"",OFFSET('HARGA SATUAN'!$E$6,MATCH(RAB!C135,'HARGA SATUAN'!$C$7:$C$1492,0),0)))</f>
        <v>Set</v>
      </c>
      <c r="F135" s="510">
        <f>F133*1</f>
        <v>1</v>
      </c>
      <c r="G135" s="360">
        <f ca="1">IF(ISERROR(OFFSET('HARGA SATUAN'!$I$6,MATCH(RAB!C135,'HARGA SATUAN'!$C$7:$C$1492,0),0)),0,OFFSET('HARGA SATUAN'!$I$6,MATCH(RAB!C135,'HARGA SATUAN'!$C$7:$C$1492,0),0))</f>
        <v>6200</v>
      </c>
      <c r="H135" s="361">
        <f t="shared" ca="1" si="48"/>
        <v>0</v>
      </c>
      <c r="I135" s="361">
        <f t="shared" ca="1" si="49"/>
        <v>6200</v>
      </c>
      <c r="J135" s="361">
        <f t="shared" ca="1" si="50"/>
        <v>0</v>
      </c>
      <c r="K135" s="362">
        <f t="shared" ca="1" si="51"/>
        <v>6200</v>
      </c>
    </row>
    <row r="136" spans="2:11">
      <c r="B136" s="505">
        <v>3</v>
      </c>
      <c r="C136" s="509" t="s">
        <v>587</v>
      </c>
      <c r="D136" s="358" t="str">
        <f ca="1">IF(ISERROR(OFFSET('HARGA SATUAN'!$D$6,MATCH(RAB!C136,'HARGA SATUAN'!$C$7:$C$1492,0),0)),"",OFFSET('HARGA SATUAN'!$D$6,MATCH(RAB!C136,'HARGA SATUAN'!$C$7:$C$1492,0),0))</f>
        <v>HDW</v>
      </c>
      <c r="E136" s="359" t="str">
        <f ca="1">IF(B136="+","Unit",IF(ISERROR(OFFSET('HARGA SATUAN'!$E$6,MATCH(RAB!C136,'HARGA SATUAN'!$C$7:$C$1492,0),0)),"",OFFSET('HARGA SATUAN'!$E$6,MATCH(RAB!C136,'HARGA SATUAN'!$C$7:$C$1492,0),0)))</f>
        <v>Btg</v>
      </c>
      <c r="F136" s="510">
        <f>F133*1</f>
        <v>1</v>
      </c>
      <c r="G136" s="360">
        <f ca="1">IF(ISERROR(OFFSET('HARGA SATUAN'!$I$6,MATCH(RAB!C136,'HARGA SATUAN'!$C$7:$C$1492,0),0)),0,OFFSET('HARGA SATUAN'!$I$6,MATCH(RAB!C136,'HARGA SATUAN'!$C$7:$C$1492,0),0))</f>
        <v>45796</v>
      </c>
      <c r="H136" s="361">
        <f t="shared" ca="1" si="48"/>
        <v>0</v>
      </c>
      <c r="I136" s="361">
        <f t="shared" ca="1" si="49"/>
        <v>45796</v>
      </c>
      <c r="J136" s="361">
        <f t="shared" ca="1" si="50"/>
        <v>0</v>
      </c>
      <c r="K136" s="362">
        <f t="shared" ca="1" si="51"/>
        <v>45796</v>
      </c>
    </row>
    <row r="137" spans="2:11">
      <c r="B137" s="505">
        <v>4</v>
      </c>
      <c r="C137" s="509" t="s">
        <v>118</v>
      </c>
      <c r="D137" s="358" t="str">
        <f ca="1">IF(ISERROR(OFFSET('HARGA SATUAN'!$D$6,MATCH(RAB!C137,'HARGA SATUAN'!$C$7:$C$1492,0),0)),"",OFFSET('HARGA SATUAN'!$D$6,MATCH(RAB!C137,'HARGA SATUAN'!$C$7:$C$1492,0),0))</f>
        <v>HDW</v>
      </c>
      <c r="E137" s="359" t="str">
        <f ca="1">IF(B137="+","Unit",IF(ISERROR(OFFSET('HARGA SATUAN'!$E$6,MATCH(RAB!C137,'HARGA SATUAN'!$C$7:$C$1492,0),0)),"",OFFSET('HARGA SATUAN'!$E$6,MATCH(RAB!C137,'HARGA SATUAN'!$C$7:$C$1492,0),0)))</f>
        <v>Set</v>
      </c>
      <c r="F137" s="510">
        <f>F133*1</f>
        <v>1</v>
      </c>
      <c r="G137" s="360">
        <f ca="1">IF(ISERROR(OFFSET('HARGA SATUAN'!$I$6,MATCH(RAB!C137,'HARGA SATUAN'!$C$7:$C$1492,0),0)),0,OFFSET('HARGA SATUAN'!$I$6,MATCH(RAB!C137,'HARGA SATUAN'!$C$7:$C$1492,0),0))</f>
        <v>5300</v>
      </c>
      <c r="H137" s="361">
        <f t="shared" ca="1" si="48"/>
        <v>0</v>
      </c>
      <c r="I137" s="361">
        <f t="shared" ca="1" si="49"/>
        <v>5300</v>
      </c>
      <c r="J137" s="361">
        <f t="shared" ca="1" si="50"/>
        <v>0</v>
      </c>
      <c r="K137" s="362">
        <f t="shared" ca="1" si="51"/>
        <v>5300</v>
      </c>
    </row>
    <row r="138" spans="2:11">
      <c r="B138" s="505">
        <v>5</v>
      </c>
      <c r="C138" s="509" t="s">
        <v>117</v>
      </c>
      <c r="D138" s="358" t="str">
        <f ca="1">IF(ISERROR(OFFSET('HARGA SATUAN'!$D$6,MATCH(RAB!C138,'HARGA SATUAN'!$C$7:$C$1492,0),0)),"",OFFSET('HARGA SATUAN'!$D$6,MATCH(RAB!C138,'HARGA SATUAN'!$C$7:$C$1492,0),0))</f>
        <v>HDW</v>
      </c>
      <c r="E138" s="359" t="str">
        <f ca="1">IF(B138="+","Unit",IF(ISERROR(OFFSET('HARGA SATUAN'!$E$6,MATCH(RAB!C138,'HARGA SATUAN'!$C$7:$C$1492,0),0)),"",OFFSET('HARGA SATUAN'!$E$6,MATCH(RAB!C138,'HARGA SATUAN'!$C$7:$C$1492,0),0)))</f>
        <v>Bh</v>
      </c>
      <c r="F138" s="510">
        <f>F133*1</f>
        <v>1</v>
      </c>
      <c r="G138" s="360">
        <f ca="1">IF(ISERROR(OFFSET('HARGA SATUAN'!$I$6,MATCH(RAB!C138,'HARGA SATUAN'!$C$7:$C$1492,0),0)),0,OFFSET('HARGA SATUAN'!$I$6,MATCH(RAB!C138,'HARGA SATUAN'!$C$7:$C$1492,0),0))</f>
        <v>58600</v>
      </c>
      <c r="H138" s="361">
        <f t="shared" ca="1" si="48"/>
        <v>0</v>
      </c>
      <c r="I138" s="361">
        <f t="shared" ca="1" si="49"/>
        <v>58600</v>
      </c>
      <c r="J138" s="361">
        <f t="shared" ca="1" si="50"/>
        <v>0</v>
      </c>
      <c r="K138" s="362">
        <f t="shared" ca="1" si="51"/>
        <v>58600</v>
      </c>
    </row>
    <row r="139" spans="2:11">
      <c r="B139" s="505">
        <v>6</v>
      </c>
      <c r="C139" s="109" t="s">
        <v>1155</v>
      </c>
      <c r="D139" s="358" t="str">
        <f ca="1">IF(ISERROR(OFFSET('HARGA SATUAN'!$D$6,MATCH(RAB!C139,'HARGA SATUAN'!$C$7:$C$1492,0),0)),"",OFFSET('HARGA SATUAN'!$D$6,MATCH(RAB!C139,'HARGA SATUAN'!$C$7:$C$1492,0),0))</f>
        <v>HDW</v>
      </c>
      <c r="E139" s="359" t="str">
        <f ca="1">IF(B139="+","Unit",IF(ISERROR(OFFSET('HARGA SATUAN'!$E$6,MATCH(RAB!C139,'HARGA SATUAN'!$C$7:$C$1492,0),0)),"",OFFSET('HARGA SATUAN'!$E$6,MATCH(RAB!C139,'HARGA SATUAN'!$C$7:$C$1492,0),0)))</f>
        <v>Set</v>
      </c>
      <c r="F139" s="510">
        <f>F133*2</f>
        <v>2</v>
      </c>
      <c r="G139" s="360">
        <f ca="1">IF(ISERROR(OFFSET('HARGA SATUAN'!$I$6,MATCH(RAB!C139,'HARGA SATUAN'!$C$7:$C$1492,0),0)),0,OFFSET('HARGA SATUAN'!$I$6,MATCH(RAB!C139,'HARGA SATUAN'!$C$7:$C$1492,0),0))</f>
        <v>2900</v>
      </c>
      <c r="H139" s="361">
        <f t="shared" ca="1" si="48"/>
        <v>0</v>
      </c>
      <c r="I139" s="361">
        <f t="shared" ca="1" si="49"/>
        <v>5800</v>
      </c>
      <c r="J139" s="361">
        <f t="shared" ca="1" si="50"/>
        <v>0</v>
      </c>
      <c r="K139" s="362">
        <f t="shared" ca="1" si="51"/>
        <v>5800</v>
      </c>
    </row>
    <row r="140" spans="2:11">
      <c r="B140" s="505">
        <v>7</v>
      </c>
      <c r="C140" s="509" t="s">
        <v>119</v>
      </c>
      <c r="D140" s="358" t="str">
        <f ca="1">IF(ISERROR(OFFSET('HARGA SATUAN'!$D$6,MATCH(RAB!C140,'HARGA SATUAN'!$C$7:$C$1492,0),0)),"",OFFSET('HARGA SATUAN'!$D$6,MATCH(RAB!C140,'HARGA SATUAN'!$C$7:$C$1492,0),0))</f>
        <v>HDW</v>
      </c>
      <c r="E140" s="359" t="str">
        <f ca="1">IF(B140="+","Unit",IF(ISERROR(OFFSET('HARGA SATUAN'!$E$6,MATCH(RAB!C140,'HARGA SATUAN'!$C$7:$C$1492,0),0)),"",OFFSET('HARGA SATUAN'!$E$6,MATCH(RAB!C140,'HARGA SATUAN'!$C$7:$C$1492,0),0)))</f>
        <v>Set</v>
      </c>
      <c r="F140" s="510">
        <f>F133*4</f>
        <v>4</v>
      </c>
      <c r="G140" s="360">
        <f ca="1">IF(ISERROR(OFFSET('HARGA SATUAN'!$I$6,MATCH(RAB!C140,'HARGA SATUAN'!$C$7:$C$1492,0),0)),0,OFFSET('HARGA SATUAN'!$I$6,MATCH(RAB!C140,'HARGA SATUAN'!$C$7:$C$1492,0),0))</f>
        <v>8900</v>
      </c>
      <c r="H140" s="361">
        <f t="shared" ca="1" si="48"/>
        <v>0</v>
      </c>
      <c r="I140" s="361">
        <f t="shared" ca="1" si="49"/>
        <v>35600</v>
      </c>
      <c r="J140" s="361">
        <f t="shared" ca="1" si="50"/>
        <v>0</v>
      </c>
      <c r="K140" s="362">
        <f t="shared" ca="1" si="51"/>
        <v>35600</v>
      </c>
    </row>
    <row r="141" spans="2:11">
      <c r="B141" s="497"/>
      <c r="C141" s="499"/>
      <c r="D141" s="358" t="str">
        <f ca="1">IF(ISERROR(OFFSET('HARGA SATUAN'!$D$6,MATCH(RAB!C141,'HARGA SATUAN'!$C$7:$C$1492,0),0)),"",OFFSET('HARGA SATUAN'!$D$6,MATCH(RAB!C141,'HARGA SATUAN'!$C$7:$C$1492,0),0))</f>
        <v/>
      </c>
      <c r="E141" s="359" t="str">
        <f ca="1">IF(B141="+","Unit",IF(ISERROR(OFFSET('HARGA SATUAN'!$E$6,MATCH(RAB!C141,'HARGA SATUAN'!$C$7:$C$1492,0),0)),"",OFFSET('HARGA SATUAN'!$E$6,MATCH(RAB!C141,'HARGA SATUAN'!$C$7:$C$1492,0),0)))</f>
        <v/>
      </c>
      <c r="F141" s="502"/>
      <c r="G141" s="360">
        <f ca="1">IF(ISERROR(OFFSET('HARGA SATUAN'!$I$6,MATCH(RAB!C141,'HARGA SATUAN'!$C$7:$C$1492,0),0)),0,OFFSET('HARGA SATUAN'!$I$6,MATCH(RAB!C141,'HARGA SATUAN'!$C$7:$C$1492,0),0))</f>
        <v>0</v>
      </c>
      <c r="H141" s="361">
        <f t="shared" ca="1" si="48"/>
        <v>0</v>
      </c>
      <c r="I141" s="361">
        <f t="shared" ca="1" si="49"/>
        <v>0</v>
      </c>
      <c r="J141" s="361">
        <f t="shared" ca="1" si="50"/>
        <v>0</v>
      </c>
      <c r="K141" s="362">
        <f t="shared" ca="1" si="51"/>
        <v>0</v>
      </c>
    </row>
    <row r="142" spans="2:11">
      <c r="B142" s="497" t="s">
        <v>1035</v>
      </c>
      <c r="C142" s="498" t="s">
        <v>1616</v>
      </c>
      <c r="D142" s="358" t="str">
        <f ca="1">IF(ISERROR(OFFSET('HARGA SATUAN'!$D$6,MATCH(RAB!C142,'HARGA SATUAN'!$C$7:$C$1492,0),0)),"",OFFSET('HARGA SATUAN'!$D$6,MATCH(RAB!C142,'HARGA SATUAN'!$C$7:$C$1492,0),0))</f>
        <v/>
      </c>
      <c r="E142" s="359" t="str">
        <f ca="1">IF(B142="+","Unit",IF(ISERROR(OFFSET('HARGA SATUAN'!$E$6,MATCH(RAB!C142,'HARGA SATUAN'!$C$7:$C$1492,0),0)),"",OFFSET('HARGA SATUAN'!$E$6,MATCH(RAB!C142,'HARGA SATUAN'!$C$7:$C$1492,0),0)))</f>
        <v>Unit</v>
      </c>
      <c r="F142" s="491">
        <v>1</v>
      </c>
      <c r="G142" s="360">
        <f ca="1">IF(ISERROR(OFFSET('HARGA SATUAN'!$I$6,MATCH(RAB!C142,'HARGA SATUAN'!$C$7:$C$1492,0),0)),0,OFFSET('HARGA SATUAN'!$I$6,MATCH(RAB!C142,'HARGA SATUAN'!$C$7:$C$1492,0),0))</f>
        <v>0</v>
      </c>
      <c r="H142" s="361">
        <f t="shared" ca="1" si="48"/>
        <v>0</v>
      </c>
      <c r="I142" s="361">
        <f t="shared" ca="1" si="49"/>
        <v>0</v>
      </c>
      <c r="J142" s="361">
        <f t="shared" ca="1" si="50"/>
        <v>0</v>
      </c>
      <c r="K142" s="362">
        <f t="shared" ca="1" si="51"/>
        <v>0</v>
      </c>
    </row>
    <row r="143" spans="2:11">
      <c r="B143" s="497">
        <v>1</v>
      </c>
      <c r="C143" s="498" t="s">
        <v>29</v>
      </c>
      <c r="D143" s="358" t="str">
        <f ca="1">IF(ISERROR(OFFSET('HARGA SATUAN'!$D$6,MATCH(RAB!C143,'HARGA SATUAN'!$C$7:$C$1492,0),0)),"",OFFSET('HARGA SATUAN'!$D$6,MATCH(RAB!C143,'HARGA SATUAN'!$C$7:$C$1492,0),0))</f>
        <v>HDW</v>
      </c>
      <c r="E143" s="359" t="str">
        <f ca="1">IF(B143="+","Unit",IF(ISERROR(OFFSET('HARGA SATUAN'!$E$6,MATCH(RAB!C143,'HARGA SATUAN'!$C$7:$C$1492,0),0)),"",OFFSET('HARGA SATUAN'!$E$6,MATCH(RAB!C143,'HARGA SATUAN'!$C$7:$C$1492,0),0)))</f>
        <v>Bh</v>
      </c>
      <c r="F143" s="491">
        <f>F142*1</f>
        <v>1</v>
      </c>
      <c r="G143" s="360">
        <f ca="1">IF(ISERROR(OFFSET('HARGA SATUAN'!$I$6,MATCH(RAB!C143,'HARGA SATUAN'!$C$7:$C$1492,0),0)),0,OFFSET('HARGA SATUAN'!$I$6,MATCH(RAB!C143,'HARGA SATUAN'!$C$7:$C$1492,0),0))</f>
        <v>185200</v>
      </c>
      <c r="H143" s="361">
        <f t="shared" ca="1" si="48"/>
        <v>0</v>
      </c>
      <c r="I143" s="361">
        <f t="shared" ca="1" si="49"/>
        <v>185200</v>
      </c>
      <c r="J143" s="361">
        <f t="shared" ca="1" si="50"/>
        <v>0</v>
      </c>
      <c r="K143" s="362">
        <f t="shared" ca="1" si="51"/>
        <v>185200</v>
      </c>
    </row>
    <row r="144" spans="2:11">
      <c r="B144" s="497">
        <v>2</v>
      </c>
      <c r="C144" s="498" t="s">
        <v>30</v>
      </c>
      <c r="D144" s="358" t="str">
        <f ca="1">IF(ISERROR(OFFSET('HARGA SATUAN'!$D$6,MATCH(RAB!C144,'HARGA SATUAN'!$C$7:$C$1492,0),0)),"",OFFSET('HARGA SATUAN'!$D$6,MATCH(RAB!C144,'HARGA SATUAN'!$C$7:$C$1492,0),0))</f>
        <v>HDW</v>
      </c>
      <c r="E144" s="359" t="str">
        <f ca="1">IF(B144="+","Unit",IF(ISERROR(OFFSET('HARGA SATUAN'!$E$6,MATCH(RAB!C144,'HARGA SATUAN'!$C$7:$C$1492,0),0)),"",OFFSET('HARGA SATUAN'!$E$6,MATCH(RAB!C144,'HARGA SATUAN'!$C$7:$C$1492,0),0)))</f>
        <v>Bh</v>
      </c>
      <c r="F144" s="491">
        <f>F142*1</f>
        <v>1</v>
      </c>
      <c r="G144" s="360">
        <f ca="1">IF(ISERROR(OFFSET('HARGA SATUAN'!$I$6,MATCH(RAB!C144,'HARGA SATUAN'!$C$7:$C$1492,0),0)),0,OFFSET('HARGA SATUAN'!$I$6,MATCH(RAB!C144,'HARGA SATUAN'!$C$7:$C$1492,0),0))</f>
        <v>47459</v>
      </c>
      <c r="H144" s="361">
        <f t="shared" ca="1" si="48"/>
        <v>0</v>
      </c>
      <c r="I144" s="361">
        <f t="shared" ca="1" si="49"/>
        <v>47459</v>
      </c>
      <c r="J144" s="361">
        <f t="shared" ca="1" si="50"/>
        <v>0</v>
      </c>
      <c r="K144" s="362">
        <f t="shared" ca="1" si="51"/>
        <v>47459</v>
      </c>
    </row>
    <row r="145" spans="2:13">
      <c r="B145" s="497">
        <v>3</v>
      </c>
      <c r="C145" s="498" t="s">
        <v>32</v>
      </c>
      <c r="D145" s="358" t="str">
        <f ca="1">IF(ISERROR(OFFSET('HARGA SATUAN'!$D$6,MATCH(RAB!C145,'HARGA SATUAN'!$C$7:$C$1492,0),0)),"",OFFSET('HARGA SATUAN'!$D$6,MATCH(RAB!C145,'HARGA SATUAN'!$C$7:$C$1492,0),0))</f>
        <v>HDW</v>
      </c>
      <c r="E145" s="359" t="str">
        <f ca="1">IF(B145="+","Unit",IF(ISERROR(OFFSET('HARGA SATUAN'!$E$6,MATCH(RAB!C145,'HARGA SATUAN'!$C$7:$C$1492,0),0)),"",OFFSET('HARGA SATUAN'!$E$6,MATCH(RAB!C145,'HARGA SATUAN'!$C$7:$C$1492,0),0)))</f>
        <v>Mtr</v>
      </c>
      <c r="F145" s="491">
        <f>F142*1.5</f>
        <v>1.5</v>
      </c>
      <c r="G145" s="360">
        <f ca="1">IF(ISERROR(OFFSET('HARGA SATUAN'!$I$6,MATCH(RAB!C145,'HARGA SATUAN'!$C$7:$C$1492,0),0)),0,OFFSET('HARGA SATUAN'!$I$6,MATCH(RAB!C145,'HARGA SATUAN'!$C$7:$C$1492,0),0))</f>
        <v>30000</v>
      </c>
      <c r="H145" s="361">
        <f t="shared" ca="1" si="48"/>
        <v>0</v>
      </c>
      <c r="I145" s="361">
        <f t="shared" ca="1" si="49"/>
        <v>45000</v>
      </c>
      <c r="J145" s="361">
        <f t="shared" ca="1" si="50"/>
        <v>0</v>
      </c>
      <c r="K145" s="362">
        <f t="shared" ca="1" si="51"/>
        <v>45000</v>
      </c>
    </row>
    <row r="146" spans="2:13">
      <c r="B146" s="497">
        <v>4</v>
      </c>
      <c r="C146" s="498" t="s">
        <v>33</v>
      </c>
      <c r="D146" s="358" t="str">
        <f ca="1">IF(ISERROR(OFFSET('HARGA SATUAN'!$D$6,MATCH(RAB!C146,'HARGA SATUAN'!$C$7:$C$1492,0),0)),"",OFFSET('HARGA SATUAN'!$D$6,MATCH(RAB!C146,'HARGA SATUAN'!$C$7:$C$1492,0),0))</f>
        <v>HDW</v>
      </c>
      <c r="E146" s="359" t="str">
        <f ca="1">IF(B146="+","Unit",IF(ISERROR(OFFSET('HARGA SATUAN'!$E$6,MATCH(RAB!C146,'HARGA SATUAN'!$C$7:$C$1492,0),0)),"",OFFSET('HARGA SATUAN'!$E$6,MATCH(RAB!C146,'HARGA SATUAN'!$C$7:$C$1492,0),0)))</f>
        <v>Bh</v>
      </c>
      <c r="F146" s="491">
        <f>F142*2</f>
        <v>2</v>
      </c>
      <c r="G146" s="360">
        <f ca="1">IF(ISERROR(OFFSET('HARGA SATUAN'!$I$6,MATCH(RAB!C146,'HARGA SATUAN'!$C$7:$C$1492,0),0)),0,OFFSET('HARGA SATUAN'!$I$6,MATCH(RAB!C146,'HARGA SATUAN'!$C$7:$C$1492,0),0))</f>
        <v>9500</v>
      </c>
      <c r="H146" s="361">
        <f t="shared" ca="1" si="48"/>
        <v>0</v>
      </c>
      <c r="I146" s="361">
        <f t="shared" ca="1" si="49"/>
        <v>19000</v>
      </c>
      <c r="J146" s="361">
        <f t="shared" ca="1" si="50"/>
        <v>0</v>
      </c>
      <c r="K146" s="362">
        <f t="shared" ca="1" si="51"/>
        <v>19000</v>
      </c>
    </row>
    <row r="147" spans="2:13">
      <c r="B147" s="497">
        <v>5</v>
      </c>
      <c r="C147" s="498" t="s">
        <v>735</v>
      </c>
      <c r="D147" s="358" t="str">
        <f ca="1">IF(ISERROR(OFFSET('HARGA SATUAN'!$D$6,MATCH(RAB!C147,'HARGA SATUAN'!$C$7:$C$1492,0),0)),"",OFFSET('HARGA SATUAN'!$D$6,MATCH(RAB!C147,'HARGA SATUAN'!$C$7:$C$1492,0),0))</f>
        <v>JASA</v>
      </c>
      <c r="E147" s="359" t="str">
        <f ca="1">IF(B147="+","Unit",IF(ISERROR(OFFSET('HARGA SATUAN'!$E$6,MATCH(RAB!C147,'HARGA SATUAN'!$C$7:$C$1492,0),0)),"",OFFSET('HARGA SATUAN'!$E$6,MATCH(RAB!C147,'HARGA SATUAN'!$C$7:$C$1492,0),0)))</f>
        <v>Unit</v>
      </c>
      <c r="F147" s="491">
        <f>F142*1</f>
        <v>1</v>
      </c>
      <c r="G147" s="360">
        <f ca="1">IF(ISERROR(OFFSET('HARGA SATUAN'!$I$6,MATCH(RAB!C147,'HARGA SATUAN'!$C$7:$C$1492,0),0)),0,OFFSET('HARGA SATUAN'!$I$6,MATCH(RAB!C147,'HARGA SATUAN'!$C$7:$C$1492,0),0))</f>
        <v>56400</v>
      </c>
      <c r="H147" s="361">
        <f t="shared" ca="1" si="48"/>
        <v>0</v>
      </c>
      <c r="I147" s="361">
        <f t="shared" ca="1" si="49"/>
        <v>0</v>
      </c>
      <c r="J147" s="361">
        <f t="shared" ca="1" si="50"/>
        <v>56400</v>
      </c>
      <c r="K147" s="362">
        <f t="shared" ca="1" si="51"/>
        <v>56400</v>
      </c>
    </row>
    <row r="148" spans="2:13">
      <c r="B148" s="370"/>
      <c r="C148" s="369"/>
      <c r="D148" s="358" t="str">
        <f ca="1">IF(ISERROR(OFFSET('HARGA SATUAN'!$D$6,MATCH(RAB!C148,'HARGA SATUAN'!$C$7:$C$1492,0),0)),"",OFFSET('HARGA SATUAN'!$D$6,MATCH(RAB!C148,'HARGA SATUAN'!$C$7:$C$1492,0),0))</f>
        <v/>
      </c>
      <c r="E148" s="359" t="str">
        <f ca="1">IF(B148="+","Unit",IF(ISERROR(OFFSET('HARGA SATUAN'!$E$6,MATCH(RAB!C148,'HARGA SATUAN'!$C$7:$C$1492,0),0)),"",OFFSET('HARGA SATUAN'!$E$6,MATCH(RAB!C148,'HARGA SATUAN'!$C$7:$C$1492,0),0)))</f>
        <v/>
      </c>
      <c r="F148" s="366"/>
      <c r="G148" s="360">
        <f ca="1">IF(ISERROR(OFFSET('HARGA SATUAN'!$I$6,MATCH(RAB!C148,'HARGA SATUAN'!$C$7:$C$1492,0),0)),0,OFFSET('HARGA SATUAN'!$I$6,MATCH(RAB!C148,'HARGA SATUAN'!$C$7:$C$1492,0),0))</f>
        <v>0</v>
      </c>
      <c r="H148" s="361">
        <f t="shared" ca="1" si="48"/>
        <v>0</v>
      </c>
      <c r="I148" s="361">
        <f t="shared" ca="1" si="49"/>
        <v>0</v>
      </c>
      <c r="J148" s="361">
        <f t="shared" ca="1" si="50"/>
        <v>0</v>
      </c>
      <c r="K148" s="362">
        <f t="shared" ca="1" si="51"/>
        <v>0</v>
      </c>
    </row>
    <row r="149" spans="2:13">
      <c r="B149" s="500" t="s">
        <v>526</v>
      </c>
      <c r="C149" s="501" t="s">
        <v>1625</v>
      </c>
      <c r="D149" s="358" t="str">
        <f ca="1">IF(ISERROR(OFFSET('HARGA SATUAN'!$D$6,MATCH(RAB!C149,'HARGA SATUAN'!$C$7:$C$1492,0),0)),"",OFFSET('HARGA SATUAN'!$D$6,MATCH(RAB!C149,'HARGA SATUAN'!$C$7:$C$1492,0),0))</f>
        <v/>
      </c>
      <c r="E149" s="359" t="str">
        <f ca="1">IF(B149="+","Unit",IF(ISERROR(OFFSET('HARGA SATUAN'!$E$6,MATCH(RAB!C149,'HARGA SATUAN'!$C$7:$C$1492,0),0)),"",OFFSET('HARGA SATUAN'!$E$6,MATCH(RAB!C149,'HARGA SATUAN'!$C$7:$C$1492,0),0)))</f>
        <v/>
      </c>
      <c r="F149" s="366"/>
      <c r="G149" s="360">
        <f ca="1">IF(ISERROR(OFFSET('HARGA SATUAN'!$I$6,MATCH(RAB!C149,'HARGA SATUAN'!$C$7:$C$1492,0),0)),0,OFFSET('HARGA SATUAN'!$I$6,MATCH(RAB!C149,'HARGA SATUAN'!$C$7:$C$1492,0),0))</f>
        <v>0</v>
      </c>
      <c r="H149" s="361">
        <f t="shared" ref="H149:H154" ca="1" si="52">IF(OR(D149="MDU",D149="MDU-KD"),(IF($O$3="RAB NON MDU","PLN KD",G149*F149)),0)</f>
        <v>0</v>
      </c>
      <c r="I149" s="361">
        <f t="shared" ref="I149:I154" ca="1" si="53">IF(D149="HDW",G149*F149,0)</f>
        <v>0</v>
      </c>
      <c r="J149" s="361">
        <f t="shared" ref="J149:J154" ca="1" si="54">IF(D149="JASA",G149*F149,0)</f>
        <v>0</v>
      </c>
      <c r="K149" s="362">
        <f t="shared" ref="K149:K154" ca="1" si="55">SUM(H149:J149)</f>
        <v>0</v>
      </c>
    </row>
    <row r="150" spans="2:13">
      <c r="B150" s="370"/>
      <c r="C150" s="369"/>
      <c r="D150" s="358" t="str">
        <f ca="1">IF(ISERROR(OFFSET('HARGA SATUAN'!$D$6,MATCH(RAB!C150,'HARGA SATUAN'!$C$7:$C$1492,0),0)),"",OFFSET('HARGA SATUAN'!$D$6,MATCH(RAB!C150,'HARGA SATUAN'!$C$7:$C$1492,0),0))</f>
        <v/>
      </c>
      <c r="E150" s="359" t="str">
        <f ca="1">IF(B150="+","Unit",IF(ISERROR(OFFSET('HARGA SATUAN'!$E$6,MATCH(RAB!C150,'HARGA SATUAN'!$C$7:$C$1492,0),0)),"",OFFSET('HARGA SATUAN'!$E$6,MATCH(RAB!C150,'HARGA SATUAN'!$C$7:$C$1492,0),0)))</f>
        <v/>
      </c>
      <c r="F150" s="366"/>
      <c r="G150" s="360">
        <f ca="1">IF(ISERROR(OFFSET('HARGA SATUAN'!$I$6,MATCH(RAB!C150,'HARGA SATUAN'!$C$7:$C$1492,0),0)),0,OFFSET('HARGA SATUAN'!$I$6,MATCH(RAB!C150,'HARGA SATUAN'!$C$7:$C$1492,0),0))</f>
        <v>0</v>
      </c>
      <c r="H150" s="361">
        <f t="shared" ref="H150:H153" ca="1" si="56">IF(OR(D150="MDU",D150="MDU-KD"),(IF($O$3="RAB NON MDU","PLN KD",G150*F150)),0)</f>
        <v>0</v>
      </c>
      <c r="I150" s="361">
        <f t="shared" ref="I150:I153" ca="1" si="57">IF(D150="HDW",G150*F150,0)</f>
        <v>0</v>
      </c>
      <c r="J150" s="361">
        <f t="shared" ref="J150:J153" ca="1" si="58">IF(D150="JASA",G150*F150,0)</f>
        <v>0</v>
      </c>
      <c r="K150" s="362">
        <f t="shared" ref="K150:K153" ca="1" si="59">SUM(H150:J150)</f>
        <v>0</v>
      </c>
    </row>
    <row r="151" spans="2:13">
      <c r="B151" s="370">
        <v>1</v>
      </c>
      <c r="C151" s="109" t="s">
        <v>864</v>
      </c>
      <c r="D151" s="358" t="str">
        <f ca="1">IF(ISERROR(OFFSET('HARGA SATUAN'!$D$6,MATCH(RAB!C151,'HARGA SATUAN'!$C$7:$C$1492,0),0)),"",OFFSET('HARGA SATUAN'!$D$6,MATCH(RAB!C151,'HARGA SATUAN'!$C$7:$C$1492,0),0))</f>
        <v>JASA</v>
      </c>
      <c r="E151" s="359" t="str">
        <f ca="1">IF(B151="+","Unit",IF(ISERROR(OFFSET('HARGA SATUAN'!$E$6,MATCH(RAB!C151,'HARGA SATUAN'!$C$7:$C$1492,0),0)),"",OFFSET('HARGA SATUAN'!$E$6,MATCH(RAB!C151,'HARGA SATUAN'!$C$7:$C$1492,0),0)))</f>
        <v>Unit</v>
      </c>
      <c r="F151" s="366">
        <v>1</v>
      </c>
      <c r="G151" s="360">
        <f ca="1">IF(ISERROR(OFFSET('HARGA SATUAN'!$I$6,MATCH(RAB!C151,'HARGA SATUAN'!$C$7:$C$1492,0),0)),0,OFFSET('HARGA SATUAN'!$I$6,MATCH(RAB!C151,'HARGA SATUAN'!$C$7:$C$1492,0),0))</f>
        <v>45120</v>
      </c>
      <c r="H151" s="361">
        <f t="shared" ca="1" si="56"/>
        <v>0</v>
      </c>
      <c r="I151" s="361">
        <f t="shared" ca="1" si="57"/>
        <v>0</v>
      </c>
      <c r="J151" s="361">
        <f t="shared" ca="1" si="58"/>
        <v>45120</v>
      </c>
      <c r="K151" s="362">
        <f t="shared" ca="1" si="59"/>
        <v>45120</v>
      </c>
    </row>
    <row r="152" spans="2:13">
      <c r="B152" s="370">
        <v>2</v>
      </c>
      <c r="C152" s="109" t="s">
        <v>927</v>
      </c>
      <c r="D152" s="358" t="str">
        <f ca="1">IF(ISERROR(OFFSET('HARGA SATUAN'!$D$6,MATCH(RAB!C152,'HARGA SATUAN'!$C$7:$C$1492,0),0)),"",OFFSET('HARGA SATUAN'!$D$6,MATCH(RAB!C152,'HARGA SATUAN'!$C$7:$C$1492,0),0))</f>
        <v>JASA</v>
      </c>
      <c r="E152" s="359" t="str">
        <f ca="1">IF(B152="+","Unit",IF(ISERROR(OFFSET('HARGA SATUAN'!$E$6,MATCH(RAB!C152,'HARGA SATUAN'!$C$7:$C$1492,0),0)),"",OFFSET('HARGA SATUAN'!$E$6,MATCH(RAB!C152,'HARGA SATUAN'!$C$7:$C$1492,0),0)))</f>
        <v>Unit</v>
      </c>
      <c r="F152" s="366">
        <v>1</v>
      </c>
      <c r="G152" s="360">
        <f ca="1">IF(ISERROR(OFFSET('HARGA SATUAN'!$I$6,MATCH(RAB!C152,'HARGA SATUAN'!$C$7:$C$1492,0),0)),0,OFFSET('HARGA SATUAN'!$I$6,MATCH(RAB!C152,'HARGA SATUAN'!$C$7:$C$1492,0),0))</f>
        <v>35040</v>
      </c>
      <c r="H152" s="361">
        <f t="shared" ca="1" si="56"/>
        <v>0</v>
      </c>
      <c r="I152" s="361">
        <f t="shared" ca="1" si="57"/>
        <v>0</v>
      </c>
      <c r="J152" s="361">
        <f t="shared" ca="1" si="58"/>
        <v>35040</v>
      </c>
      <c r="K152" s="362">
        <f t="shared" ca="1" si="59"/>
        <v>35040</v>
      </c>
    </row>
    <row r="153" spans="2:13">
      <c r="B153" s="370"/>
      <c r="C153" s="369"/>
      <c r="D153" s="358" t="str">
        <f ca="1">IF(ISERROR(OFFSET('HARGA SATUAN'!$D$6,MATCH(RAB!C153,'HARGA SATUAN'!$C$7:$C$1492,0),0)),"",OFFSET('HARGA SATUAN'!$D$6,MATCH(RAB!C153,'HARGA SATUAN'!$C$7:$C$1492,0),0))</f>
        <v/>
      </c>
      <c r="E153" s="359" t="str">
        <f ca="1">IF(B153="+","Unit",IF(ISERROR(OFFSET('HARGA SATUAN'!$E$6,MATCH(RAB!C153,'HARGA SATUAN'!$C$7:$C$1492,0),0)),"",OFFSET('HARGA SATUAN'!$E$6,MATCH(RAB!C153,'HARGA SATUAN'!$C$7:$C$1492,0),0)))</f>
        <v/>
      </c>
      <c r="F153" s="366"/>
      <c r="G153" s="360">
        <f ca="1">IF(ISERROR(OFFSET('HARGA SATUAN'!$I$6,MATCH(RAB!C153,'HARGA SATUAN'!$C$7:$C$1492,0),0)),0,OFFSET('HARGA SATUAN'!$I$6,MATCH(RAB!C153,'HARGA SATUAN'!$C$7:$C$1492,0),0))</f>
        <v>0</v>
      </c>
      <c r="H153" s="361">
        <f t="shared" ca="1" si="56"/>
        <v>0</v>
      </c>
      <c r="I153" s="361">
        <f t="shared" ca="1" si="57"/>
        <v>0</v>
      </c>
      <c r="J153" s="361">
        <f t="shared" ca="1" si="58"/>
        <v>0</v>
      </c>
      <c r="K153" s="362">
        <f t="shared" ca="1" si="59"/>
        <v>0</v>
      </c>
    </row>
    <row r="154" spans="2:13">
      <c r="B154" s="371"/>
      <c r="C154" s="372" t="s">
        <v>475</v>
      </c>
      <c r="D154" s="358" t="str">
        <f ca="1">IF(ISERROR(OFFSET('HARGA SATUAN'!$D$6,MATCH(RAB!C154,'HARGA SATUAN'!$C$7:$C$1492,0),0)),"",OFFSET('HARGA SATUAN'!$D$6,MATCH(RAB!C154,'HARGA SATUAN'!$C$7:$C$1492,0),0))</f>
        <v/>
      </c>
      <c r="E154" s="359" t="str">
        <f ca="1">IF(B154="+","Unit",IF(ISERROR(OFFSET('HARGA SATUAN'!$E$6,MATCH(RAB!C154,'HARGA SATUAN'!$C$7:$C$1492,0),0)),"",OFFSET('HARGA SATUAN'!$E$6,MATCH(RAB!C154,'HARGA SATUAN'!$C$7:$C$1492,0),0)))</f>
        <v/>
      </c>
      <c r="F154" s="366"/>
      <c r="G154" s="360">
        <f ca="1">IF(ISERROR(OFFSET('HARGA SATUAN'!$I$6,MATCH(RAB!C154,'HARGA SATUAN'!$C$7:$C$1492,0),0)),0,OFFSET('HARGA SATUAN'!$I$6,MATCH(RAB!C154,'HARGA SATUAN'!$C$7:$C$1492,0),0))</f>
        <v>0</v>
      </c>
      <c r="H154" s="361">
        <f t="shared" ca="1" si="52"/>
        <v>0</v>
      </c>
      <c r="I154" s="361">
        <f t="shared" ca="1" si="53"/>
        <v>0</v>
      </c>
      <c r="J154" s="361">
        <f t="shared" ca="1" si="54"/>
        <v>0</v>
      </c>
      <c r="K154" s="362">
        <f t="shared" ca="1" si="55"/>
        <v>0</v>
      </c>
    </row>
    <row r="155" spans="2:13">
      <c r="B155" s="374">
        <v>1</v>
      </c>
      <c r="C155" s="375" t="s">
        <v>1091</v>
      </c>
      <c r="D155" s="376" t="str">
        <f ca="1">IF(ISERROR(OFFSET('HARGA SATUAN'!$D$6,MATCH(RAB!C155,'HARGA SATUAN'!$C$7:$C$1492,0),0)),"",OFFSET('HARGA SATUAN'!$D$6,MATCH(RAB!C155,'HARGA SATUAN'!$C$7:$C$1492,0),0))</f>
        <v>JASA</v>
      </c>
      <c r="E155" s="377" t="str">
        <f ca="1">IF(ISERROR(OFFSET('HARGA SATUAN'!$E$6,MATCH(RAB!C155,'HARGA SATUAN'!$C$7:$C$1492,0),0)),"",OFFSET('HARGA SATUAN'!$E$6,MATCH(RAB!C155,'HARGA SATUAN'!$C$7:$C$1492,0),0))</f>
        <v>Lot</v>
      </c>
      <c r="F155" s="378">
        <v>1</v>
      </c>
      <c r="G155" s="379">
        <f ca="1">IF(ISERROR(OFFSET('HARGA SATUAN'!$I$6,MATCH(RAB!C155,'HARGA SATUAN'!$C$7:$C$1492,0),0)),0,OFFSET('HARGA SATUAN'!$I$6,MATCH(RAB!C155,'HARGA SATUAN'!$C$7:$C$1492,0),0))</f>
        <v>2.5000000000000001E-2</v>
      </c>
      <c r="H155" s="380">
        <f ca="1">((SUM(H14:H154)*2.5%))</f>
        <v>2271211.25</v>
      </c>
      <c r="I155" s="380">
        <f ca="1">((SUM(I14:I154)*2.5%))</f>
        <v>852543.8683333334</v>
      </c>
      <c r="J155" s="380">
        <f ca="1">((SUM(J14:J154)*2.5%))</f>
        <v>122851.90833333335</v>
      </c>
      <c r="K155" s="380">
        <f ca="1">((SUM(K14:K154)*2.5%))</f>
        <v>3246607.0266666668</v>
      </c>
    </row>
    <row r="156" spans="2:13">
      <c r="B156" s="381"/>
      <c r="C156" s="382"/>
      <c r="D156" s="358" t="str">
        <f ca="1">IF(ISERROR(OFFSET('HARGA SATUAN'!$D$6,MATCH(RAB!C156,'HARGA SATUAN'!$C$7:$C$1492,0),0)),"",OFFSET('HARGA SATUAN'!$D$6,MATCH(RAB!C156,'HARGA SATUAN'!$C$7:$C$1492,0),0))</f>
        <v/>
      </c>
      <c r="E156" s="359" t="str">
        <f ca="1">IF(ISERROR(OFFSET('HARGA SATUAN'!$E$6,MATCH(RAB!C156,'HARGA SATUAN'!$C$7:$C$1492,0),0)),"",OFFSET('HARGA SATUAN'!$E$6,MATCH(RAB!C156,'HARGA SATUAN'!$C$7:$C$1492,0),0))</f>
        <v/>
      </c>
      <c r="F156" s="373"/>
      <c r="G156" s="360" t="str">
        <f ca="1">IF(ISERROR(OFFSET('HARGA SATUAN'!$I$6,MATCH(RAB!C156,'HARGA SATUAN'!$C$7:$C$1492,0),0)),"",OFFSET('HARGA SATUAN'!$I$6,MATCH(RAB!C156,'HARGA SATUAN'!$C$7:$C$1492,0),0))</f>
        <v/>
      </c>
      <c r="H156" s="361">
        <f ca="1">IF(OR(D156="MDU",D156="MDU-KD"),IF(G156="PLN",0,G156*F156),0)</f>
        <v>0</v>
      </c>
      <c r="I156" s="361">
        <f ca="1">IF(D156="HDW",IF(G156="PLN",0,G156*F156),0)</f>
        <v>0</v>
      </c>
      <c r="J156" s="361">
        <f ca="1">IF(D156="JASA",IF(G156="PLN",0,G156*F156),0)</f>
        <v>0</v>
      </c>
      <c r="K156" s="362">
        <f ca="1">SUM(H156:J156)</f>
        <v>0</v>
      </c>
    </row>
    <row r="157" spans="2:13" ht="15.75" thickBot="1">
      <c r="B157" s="383"/>
      <c r="C157" s="384"/>
      <c r="D157" s="385"/>
      <c r="E157" s="386"/>
      <c r="F157" s="386"/>
      <c r="G157" s="386"/>
      <c r="H157" s="387"/>
      <c r="I157" s="387"/>
      <c r="J157" s="387"/>
      <c r="K157" s="388"/>
    </row>
    <row r="158" spans="2:13">
      <c r="B158" s="389"/>
      <c r="C158" s="617" t="s">
        <v>1008</v>
      </c>
      <c r="D158" s="617"/>
      <c r="E158" s="617"/>
      <c r="F158" s="617"/>
      <c r="G158" s="390" t="s">
        <v>9</v>
      </c>
      <c r="H158" s="391">
        <f ca="1">SUM(H14:H156)</f>
        <v>93119661.25</v>
      </c>
      <c r="I158" s="391">
        <f ca="1">SUM(I14:I156)</f>
        <v>34954298.601666667</v>
      </c>
      <c r="J158" s="391">
        <f ca="1">SUM(J14:J156)</f>
        <v>5036928.2416666672</v>
      </c>
      <c r="K158" s="391">
        <f ca="1">SUM(K14:K156)</f>
        <v>133110888.09333333</v>
      </c>
    </row>
    <row r="159" spans="2:13">
      <c r="B159" s="392"/>
      <c r="C159" s="633" t="s">
        <v>1458</v>
      </c>
      <c r="D159" s="633"/>
      <c r="E159" s="633"/>
      <c r="F159" s="633"/>
      <c r="G159" s="393" t="s">
        <v>9</v>
      </c>
      <c r="H159" s="394">
        <f ca="1">H158*0.11</f>
        <v>10243162.737500001</v>
      </c>
      <c r="I159" s="394">
        <f ca="1">I158*0.11</f>
        <v>3844972.8461833335</v>
      </c>
      <c r="J159" s="394">
        <f ca="1">J158*0.11</f>
        <v>554062.10658333334</v>
      </c>
      <c r="K159" s="394">
        <f ca="1">K158*0.11</f>
        <v>14642197.690266667</v>
      </c>
    </row>
    <row r="160" spans="2:13" ht="15.75" thickBot="1">
      <c r="B160" s="392"/>
      <c r="C160" s="631" t="s">
        <v>463</v>
      </c>
      <c r="D160" s="631"/>
      <c r="E160" s="631"/>
      <c r="F160" s="631"/>
      <c r="G160" s="395" t="s">
        <v>9</v>
      </c>
      <c r="H160" s="396">
        <f ca="1">SUM(H158:H159)</f>
        <v>103362823.9875</v>
      </c>
      <c r="I160" s="396">
        <f ca="1">SUM(I158:I159)</f>
        <v>38799271.447850004</v>
      </c>
      <c r="J160" s="395">
        <f ca="1">SUM(J158:J159)</f>
        <v>5590990.3482500007</v>
      </c>
      <c r="K160" s="395">
        <f ca="1">SUM(K158:K159)</f>
        <v>147753085.7836</v>
      </c>
      <c r="M160" s="478"/>
    </row>
    <row r="161" spans="2:11">
      <c r="B161" s="634" t="str">
        <f ca="1">"Terbilang : "&amp;PROPER(IF(K160=0,"nol",IF(K160&lt;0,"minus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IF(--MID(TEXT(ABS(K160),"000000000000000"),1,3)=0,"",MID(TEXT(ABS(K160),"000000000000000"),1,1)&amp;" ratus "&amp;MID(TEXT(ABS(K160),"000000000000000"),2,1)&amp;" puluh "&amp;MID(TEXT(ABS(K160),"000000000000000"),3,1)&amp;" trilyun ")&amp; IF(--MID(TEXT(ABS(K160),"000000000000000"),4,3)=0,"",MID(TEXT(ABS(K160),"000000000000000"),4,1)&amp;" ratus "&amp;MID(TEXT(ABS(K160),"000000000000000"),5,1)&amp;" puluh "&amp;MID(TEXT(ABS(K160),"000000000000000"),6,1)&amp;" milyar ")&amp; IF(--MID(TEXT(ABS(K160),"000000000000000"),7,3)=0,"",MID(TEXT(ABS(K160),"000000000000000"),7,1)&amp;" ratus "&amp;MID(TEXT(ABS(K160),"000000000000000"),8,1)&amp;" puluh "&amp;MID(TEXT(ABS(K160),"000000000000000"),9,1)&amp;" juta ")&amp; IF(--MID(TEXT(ABS(K160),"000000000000000"),10,3)=0,"",IF(--MID(TEXT(ABS(K160),"000000000000000"),10,3)=1,"*",MID(TEXT(ABS(K160),"000000000000000"),10,1)&amp;" ratus "&amp;MID(TEXT(ABS(K160),"000000000000000"),11,1)&amp;" puluh ")&amp;MID(TEXT(ABS(K160),"000000000000000"),12,1)&amp;" ribu ")&amp; IF(--MID(TEXT(ABS(K160),"000000000000000"),13,3)=0,"",MID(TEXT(ABS(K160),"000000000000000"),13,1)&amp;" ratus "&amp;MID(TEXT(ABS(K160),"000000000000000"),14,1)&amp;" puluh "&amp;MID(TEXT(ABS(K160),"000000000000000"),15,1)),1,"satu"),2,"dua"),3,"tiga"),4,"empat"),5,"lima"),6,"enam"),7,"tujuh"),8,"delapan"),9,"sembilan"),"0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Empat Puluh Tujuh Juta Tujuh Ratus Lima Puluh Tiga Ribu Delapan Puluh Enam Rupiah</v>
      </c>
      <c r="C161" s="635"/>
      <c r="D161" s="635"/>
      <c r="E161" s="635"/>
      <c r="F161" s="635"/>
      <c r="G161" s="635"/>
      <c r="H161" s="635"/>
      <c r="I161" s="635"/>
      <c r="J161" s="635"/>
      <c r="K161" s="636"/>
    </row>
    <row r="162" spans="2:11">
      <c r="B162" s="637"/>
      <c r="C162" s="638"/>
      <c r="D162" s="638"/>
      <c r="E162" s="638"/>
      <c r="F162" s="638"/>
      <c r="G162" s="638"/>
      <c r="H162" s="638"/>
      <c r="I162" s="638"/>
      <c r="J162" s="638"/>
      <c r="K162" s="639"/>
    </row>
    <row r="163" spans="2:11" ht="15.75" thickBot="1">
      <c r="B163" s="397" t="s">
        <v>1613</v>
      </c>
      <c r="C163" s="398"/>
      <c r="D163" s="399"/>
      <c r="E163" s="399"/>
      <c r="F163" s="399"/>
      <c r="G163" s="400"/>
      <c r="H163" s="400"/>
      <c r="I163" s="400"/>
      <c r="J163" s="400"/>
      <c r="K163" s="401"/>
    </row>
    <row r="164" spans="2:11">
      <c r="C164" s="402"/>
      <c r="E164" s="404"/>
      <c r="F164" s="404"/>
      <c r="G164" s="404"/>
    </row>
    <row r="165" spans="2:11">
      <c r="C165" s="337"/>
      <c r="E165" s="404"/>
      <c r="F165" s="404"/>
      <c r="G165" s="404"/>
      <c r="H165" s="640"/>
      <c r="I165" s="640"/>
      <c r="J165" s="641"/>
      <c r="K165" s="641"/>
    </row>
    <row r="166" spans="2:11">
      <c r="C166" s="337"/>
      <c r="E166" s="404"/>
      <c r="F166" s="404"/>
      <c r="G166" s="404"/>
      <c r="H166" s="405"/>
      <c r="I166" s="630" t="s">
        <v>1611</v>
      </c>
      <c r="J166" s="630"/>
      <c r="K166" s="630"/>
    </row>
    <row r="167" spans="2:11">
      <c r="C167" s="337"/>
      <c r="E167" s="404"/>
      <c r="F167" s="404"/>
      <c r="G167" s="404"/>
      <c r="H167" s="405"/>
      <c r="I167" s="630" t="s">
        <v>1547</v>
      </c>
      <c r="J167" s="630"/>
      <c r="K167" s="630"/>
    </row>
    <row r="168" spans="2:11">
      <c r="C168" s="337"/>
      <c r="E168" s="404"/>
      <c r="F168" s="404"/>
      <c r="G168" s="404"/>
      <c r="H168" s="406"/>
      <c r="I168" s="407"/>
      <c r="J168" s="407"/>
      <c r="K168" s="407"/>
    </row>
    <row r="169" spans="2:11">
      <c r="C169" s="337"/>
      <c r="E169" s="404"/>
      <c r="F169" s="404"/>
      <c r="G169" s="404"/>
      <c r="H169" s="406"/>
      <c r="I169" s="406"/>
      <c r="J169" s="406"/>
      <c r="K169" s="406"/>
    </row>
    <row r="170" spans="2:11">
      <c r="C170" s="337"/>
      <c r="E170" s="404"/>
      <c r="F170" s="404"/>
      <c r="G170" s="404"/>
      <c r="H170" s="406"/>
      <c r="I170" s="406"/>
      <c r="J170" s="406"/>
      <c r="K170" s="406"/>
    </row>
    <row r="171" spans="2:11">
      <c r="C171" s="337"/>
      <c r="E171" s="404"/>
      <c r="F171" s="404"/>
      <c r="G171" s="404"/>
      <c r="H171" s="406"/>
      <c r="I171" s="406"/>
      <c r="J171" s="406"/>
      <c r="K171" s="406"/>
    </row>
    <row r="172" spans="2:11">
      <c r="C172" s="337"/>
      <c r="E172" s="404"/>
      <c r="F172" s="404"/>
      <c r="G172" s="404"/>
      <c r="H172" s="408"/>
      <c r="I172" s="630" t="s">
        <v>1548</v>
      </c>
      <c r="J172" s="630"/>
      <c r="K172" s="630"/>
    </row>
    <row r="173" spans="2:11">
      <c r="C173" s="402"/>
      <c r="E173" s="404"/>
      <c r="F173" s="404"/>
      <c r="G173" s="404"/>
      <c r="H173" s="406"/>
      <c r="I173" s="406"/>
      <c r="J173" s="406"/>
      <c r="K173" s="406"/>
    </row>
    <row r="174" spans="2:11">
      <c r="C174" s="402"/>
      <c r="E174" s="404"/>
      <c r="F174" s="404"/>
      <c r="G174" s="404"/>
      <c r="H174" s="406"/>
      <c r="I174" s="406"/>
      <c r="J174" s="406"/>
      <c r="K174" s="406"/>
    </row>
    <row r="175" spans="2:11">
      <c r="C175" s="402"/>
      <c r="E175" s="404"/>
      <c r="F175" s="404"/>
      <c r="G175" s="404"/>
      <c r="H175" s="406"/>
      <c r="I175" s="406"/>
      <c r="J175" s="406"/>
      <c r="K175" s="406"/>
    </row>
  </sheetData>
  <sheetProtection sort="0" autoFilter="0"/>
  <protectedRanges>
    <protectedRange sqref="B148 B150:B153" name="Range1_1"/>
    <protectedRange sqref="F14:F16 F148:F154" name="Range1_1_2_2"/>
    <protectedRange sqref="C148 C150 C153" name="Range1_1_1"/>
    <protectedRange sqref="B89:C89 B126:C129 B131:C141 B130 B87:B88 B73:C80" name="Range1_1_1_1"/>
    <protectedRange sqref="B15:C16 B22:C23 B17:B21 B53:C53 B39:C39" name="Range1_6_1_1"/>
    <protectedRange sqref="C93" name="Range1_1_3_3"/>
    <protectedRange sqref="C20:C21" name="Range1_1_3_6"/>
    <protectedRange sqref="C82" name="Range1_1_3_7"/>
    <protectedRange sqref="C55" name="Range1_1_3_8"/>
    <protectedRange sqref="C87" name="Range1_1_3_10"/>
    <protectedRange sqref="C88" name="Range1_1_3_12"/>
    <protectedRange sqref="C96" name="Range1_1_3_1"/>
    <protectedRange sqref="C100" name="Range1_1_3_2"/>
    <protectedRange sqref="C130" name="Range1_1_3_9"/>
    <protectedRange sqref="C41" name="Range1_1_3"/>
    <protectedRange sqref="C25" name="Range1_1_3_4"/>
    <protectedRange sqref="C26" name="Range1_1_3_1_2"/>
    <protectedRange sqref="C151" name="Range1_1_3_5"/>
    <protectedRange sqref="C152" name="Range1_1_3_11"/>
  </protectedRanges>
  <mergeCells count="22">
    <mergeCell ref="I167:K167"/>
    <mergeCell ref="I172:K172"/>
    <mergeCell ref="C160:F160"/>
    <mergeCell ref="G6:K6"/>
    <mergeCell ref="I166:K166"/>
    <mergeCell ref="C159:F159"/>
    <mergeCell ref="B161:K162"/>
    <mergeCell ref="H165:K165"/>
    <mergeCell ref="H11:K11"/>
    <mergeCell ref="H12:H13"/>
    <mergeCell ref="J12:J13"/>
    <mergeCell ref="K12:K13"/>
    <mergeCell ref="O3:P4"/>
    <mergeCell ref="B4:K4"/>
    <mergeCell ref="C158:F158"/>
    <mergeCell ref="B11:B13"/>
    <mergeCell ref="C11:C13"/>
    <mergeCell ref="D11:D13"/>
    <mergeCell ref="E11:E13"/>
    <mergeCell ref="F11:F13"/>
    <mergeCell ref="G11:G13"/>
    <mergeCell ref="I12:I13"/>
  </mergeCells>
  <phoneticPr fontId="138" type="noConversion"/>
  <conditionalFormatting sqref="C17:C21">
    <cfRule type="cellIs" dxfId="19" priority="26" operator="equal">
      <formula>0</formula>
    </cfRule>
  </conditionalFormatting>
  <conditionalFormatting sqref="C55">
    <cfRule type="cellIs" dxfId="18" priority="20" operator="equal">
      <formula>0</formula>
    </cfRule>
  </conditionalFormatting>
  <conditionalFormatting sqref="C82">
    <cfRule type="cellIs" dxfId="17" priority="18" operator="equal">
      <formula>0</formula>
    </cfRule>
  </conditionalFormatting>
  <conditionalFormatting sqref="C87:C88">
    <cfRule type="cellIs" dxfId="16" priority="16" operator="equal">
      <formula>0</formula>
    </cfRule>
  </conditionalFormatting>
  <conditionalFormatting sqref="C93">
    <cfRule type="cellIs" dxfId="15" priority="14" operator="equal">
      <formula>0</formula>
    </cfRule>
  </conditionalFormatting>
  <conditionalFormatting sqref="C96:C97">
    <cfRule type="cellIs" dxfId="14" priority="11" operator="equal">
      <formula>0</formula>
    </cfRule>
  </conditionalFormatting>
  <conditionalFormatting sqref="C100">
    <cfRule type="cellIs" dxfId="13" priority="10" operator="equal">
      <formula>0</formula>
    </cfRule>
  </conditionalFormatting>
  <conditionalFormatting sqref="C127">
    <cfRule type="cellIs" dxfId="12" priority="9" operator="equal">
      <formula>0</formula>
    </cfRule>
  </conditionalFormatting>
  <conditionalFormatting sqref="C130">
    <cfRule type="cellIs" dxfId="11" priority="8" operator="equal">
      <formula>0</formula>
    </cfRule>
  </conditionalFormatting>
  <conditionalFormatting sqref="C139">
    <cfRule type="cellIs" dxfId="10" priority="25" operator="equal">
      <formula>0</formula>
    </cfRule>
  </conditionalFormatting>
  <conditionalFormatting sqref="E1:E3 G1:G13 E5:E13 H12:I12 O13 E155:G155 H155:K157 E156:H156 E157:F157 S14:V65 E39:K39 E53:K73 E74:E79 G74:K79 E80:K154">
    <cfRule type="cellIs" dxfId="9" priority="1030" stopIfTrue="1" operator="equal">
      <formula>0</formula>
    </cfRule>
  </conditionalFormatting>
  <conditionalFormatting sqref="E40:E52 G40:K52 E14:K23 E24:E38 G24:K38">
    <cfRule type="cellIs" dxfId="8" priority="12" stopIfTrue="1" operator="equal">
      <formula>0</formula>
    </cfRule>
  </conditionalFormatting>
  <conditionalFormatting sqref="G156:G65622 E161:E65622">
    <cfRule type="cellIs" dxfId="7" priority="164" stopIfTrue="1" operator="equal">
      <formula>0</formula>
    </cfRule>
  </conditionalFormatting>
  <conditionalFormatting sqref="F40:F52">
    <cfRule type="cellIs" dxfId="6" priority="7" stopIfTrue="1" operator="equal">
      <formula>0</formula>
    </cfRule>
  </conditionalFormatting>
  <conditionalFormatting sqref="C41">
    <cfRule type="cellIs" dxfId="5" priority="6" operator="equal">
      <formula>0</formula>
    </cfRule>
  </conditionalFormatting>
  <conditionalFormatting sqref="C25:C26">
    <cfRule type="cellIs" dxfId="4" priority="5" operator="equal">
      <formula>0</formula>
    </cfRule>
  </conditionalFormatting>
  <conditionalFormatting sqref="F24:F38">
    <cfRule type="cellIs" dxfId="3" priority="4" stopIfTrue="1" operator="equal">
      <formula>0</formula>
    </cfRule>
  </conditionalFormatting>
  <conditionalFormatting sqref="F74:F79">
    <cfRule type="cellIs" dxfId="2" priority="3" stopIfTrue="1" operator="equal">
      <formula>0</formula>
    </cfRule>
  </conditionalFormatting>
  <conditionalFormatting sqref="C151">
    <cfRule type="cellIs" dxfId="1" priority="2" operator="equal">
      <formula>0</formula>
    </cfRule>
  </conditionalFormatting>
  <conditionalFormatting sqref="C152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42:F147 F92:F125 F81:F85 C94:C95 F40:F52 F24:F38 F74:F79 H14:K157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C1:AD55"/>
  <sheetViews>
    <sheetView showGridLines="0" view="pageBreakPreview" topLeftCell="A20" zoomScale="115" zoomScaleNormal="115" zoomScaleSheetLayoutView="115" workbookViewId="0">
      <selection activeCell="O49" sqref="O49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4" t="s">
        <v>1439</v>
      </c>
      <c r="X2" s="645"/>
      <c r="Y2" s="645"/>
      <c r="Z2" s="645"/>
      <c r="AA2" s="645"/>
      <c r="AB2" s="645"/>
      <c r="AC2" s="645"/>
      <c r="AD2" s="646"/>
    </row>
    <row r="3" spans="3:30">
      <c r="C3" s="238"/>
      <c r="W3" s="647"/>
      <c r="X3" s="648"/>
      <c r="Y3" s="648"/>
      <c r="Z3" s="648"/>
      <c r="AA3" s="648"/>
      <c r="AB3" s="648"/>
      <c r="AC3" s="648"/>
      <c r="AD3" s="649"/>
    </row>
    <row r="4" spans="3:30">
      <c r="C4" s="238"/>
      <c r="W4" s="239" t="s">
        <v>987</v>
      </c>
      <c r="AD4" s="240"/>
    </row>
    <row r="5" spans="3:30">
      <c r="C5" s="238"/>
      <c r="E5" s="503"/>
      <c r="W5" s="241" t="s">
        <v>991</v>
      </c>
      <c r="X5" s="650" t="s">
        <v>990</v>
      </c>
      <c r="Y5" s="650"/>
      <c r="Z5" s="650"/>
      <c r="AA5" s="650" t="s">
        <v>988</v>
      </c>
      <c r="AB5" s="650"/>
      <c r="AC5" s="650" t="s">
        <v>989</v>
      </c>
      <c r="AD5" s="651"/>
    </row>
    <row r="6" spans="3:30">
      <c r="C6" s="238"/>
      <c r="W6" s="241">
        <v>1</v>
      </c>
      <c r="X6" s="650" t="s">
        <v>993</v>
      </c>
      <c r="Y6" s="650"/>
      <c r="Z6" s="650"/>
      <c r="AA6" s="650"/>
      <c r="AB6" s="650"/>
      <c r="AC6" s="650"/>
      <c r="AD6" s="651"/>
    </row>
    <row r="7" spans="3:30">
      <c r="C7" s="238"/>
      <c r="E7" s="484" t="str">
        <f>PETA!C6</f>
        <v>KOORDINAT : -6.877668, 110.618877</v>
      </c>
      <c r="W7" s="241">
        <v>2</v>
      </c>
      <c r="X7" s="650" t="s">
        <v>994</v>
      </c>
      <c r="Y7" s="650"/>
      <c r="Z7" s="650"/>
      <c r="AA7" s="650"/>
      <c r="AB7" s="650"/>
      <c r="AC7" s="650"/>
      <c r="AD7" s="651"/>
    </row>
    <row r="8" spans="3:30">
      <c r="C8" s="238"/>
      <c r="W8" s="241">
        <v>3</v>
      </c>
      <c r="X8" s="650" t="s">
        <v>995</v>
      </c>
      <c r="Y8" s="650"/>
      <c r="Z8" s="650"/>
      <c r="AA8" s="650"/>
      <c r="AB8" s="650"/>
      <c r="AC8" s="650"/>
      <c r="AD8" s="651"/>
    </row>
    <row r="9" spans="3:30">
      <c r="C9" s="238"/>
      <c r="W9" s="241">
        <v>4</v>
      </c>
      <c r="X9" s="650" t="s">
        <v>996</v>
      </c>
      <c r="Y9" s="650"/>
      <c r="Z9" s="650"/>
      <c r="AA9" s="650"/>
      <c r="AB9" s="650"/>
      <c r="AC9" s="650"/>
      <c r="AD9" s="651"/>
    </row>
    <row r="10" spans="3:30">
      <c r="C10" s="238"/>
      <c r="W10" s="241">
        <v>5</v>
      </c>
      <c r="X10" s="650" t="s">
        <v>997</v>
      </c>
      <c r="Y10" s="650"/>
      <c r="Z10" s="650"/>
      <c r="AA10" s="650"/>
      <c r="AB10" s="650"/>
      <c r="AC10" s="650"/>
      <c r="AD10" s="651"/>
    </row>
    <row r="11" spans="3:30">
      <c r="C11" s="238"/>
      <c r="W11" s="241">
        <v>6</v>
      </c>
      <c r="X11" s="650" t="s">
        <v>998</v>
      </c>
      <c r="Y11" s="650"/>
      <c r="Z11" s="650"/>
      <c r="AA11" s="650"/>
      <c r="AB11" s="650"/>
      <c r="AC11" s="650"/>
      <c r="AD11" s="651"/>
    </row>
    <row r="12" spans="3:30">
      <c r="C12" s="238"/>
      <c r="W12" s="241">
        <v>7</v>
      </c>
      <c r="X12" s="650" t="s">
        <v>999</v>
      </c>
      <c r="Y12" s="650"/>
      <c r="Z12" s="650"/>
      <c r="AA12" s="650"/>
      <c r="AB12" s="650"/>
      <c r="AC12" s="650"/>
      <c r="AD12" s="651"/>
    </row>
    <row r="13" spans="3:30" ht="12.75" customHeight="1">
      <c r="C13" s="238"/>
      <c r="W13" s="241">
        <v>8</v>
      </c>
      <c r="X13" s="650" t="s">
        <v>1000</v>
      </c>
      <c r="Y13" s="650"/>
      <c r="Z13" s="650"/>
      <c r="AA13" s="650"/>
      <c r="AB13" s="650"/>
      <c r="AC13" s="650"/>
      <c r="AD13" s="651"/>
    </row>
    <row r="14" spans="3:30">
      <c r="C14" s="238"/>
      <c r="W14" s="241">
        <v>9</v>
      </c>
      <c r="X14" s="650" t="s">
        <v>1001</v>
      </c>
      <c r="Y14" s="650"/>
      <c r="Z14" s="650"/>
      <c r="AA14" s="650"/>
      <c r="AB14" s="650"/>
      <c r="AC14" s="650"/>
      <c r="AD14" s="651"/>
    </row>
    <row r="15" spans="3:30">
      <c r="C15" s="238"/>
      <c r="W15" s="241">
        <v>10</v>
      </c>
      <c r="X15" s="650" t="s">
        <v>1010</v>
      </c>
      <c r="Y15" s="650"/>
      <c r="Z15" s="650"/>
      <c r="AA15" s="650"/>
      <c r="AB15" s="650"/>
      <c r="AC15" s="650"/>
      <c r="AD15" s="651"/>
    </row>
    <row r="16" spans="3:30">
      <c r="C16" s="238"/>
      <c r="W16" s="241">
        <v>11</v>
      </c>
      <c r="X16" s="650" t="s">
        <v>1456</v>
      </c>
      <c r="Y16" s="650"/>
      <c r="Z16" s="650"/>
      <c r="AA16" s="650"/>
      <c r="AB16" s="650"/>
      <c r="AC16" s="650"/>
      <c r="AD16" s="651"/>
    </row>
    <row r="17" spans="3:30">
      <c r="C17" s="238"/>
      <c r="S17" s="242"/>
      <c r="W17" s="241">
        <v>12</v>
      </c>
      <c r="X17" s="650" t="s">
        <v>1011</v>
      </c>
      <c r="Y17" s="650"/>
      <c r="Z17" s="650"/>
      <c r="AA17" s="650"/>
      <c r="AB17" s="650"/>
      <c r="AC17" s="650"/>
      <c r="AD17" s="651"/>
    </row>
    <row r="18" spans="3:30">
      <c r="C18" s="243"/>
      <c r="D18" s="244"/>
      <c r="E18" s="244"/>
      <c r="W18" s="241">
        <v>13</v>
      </c>
      <c r="X18" s="650"/>
      <c r="Y18" s="650"/>
      <c r="Z18" s="650"/>
      <c r="AA18" s="650"/>
      <c r="AB18" s="650"/>
      <c r="AC18" s="650"/>
      <c r="AD18" s="651"/>
    </row>
    <row r="19" spans="3:30">
      <c r="C19" s="238"/>
      <c r="W19" s="245"/>
      <c r="X19" s="667"/>
      <c r="Y19" s="667"/>
      <c r="Z19" s="667"/>
      <c r="AA19" s="667"/>
      <c r="AB19" s="667"/>
      <c r="AC19" s="667"/>
      <c r="AD19" s="668"/>
    </row>
    <row r="20" spans="3:30">
      <c r="C20" s="238"/>
      <c r="W20" s="652" t="s">
        <v>992</v>
      </c>
      <c r="X20" s="653"/>
      <c r="Y20" s="653"/>
      <c r="Z20" s="653"/>
      <c r="AA20" s="653"/>
      <c r="AB20" s="653"/>
      <c r="AC20" s="653"/>
      <c r="AD20" s="654"/>
    </row>
    <row r="21" spans="3:30">
      <c r="C21" s="238"/>
      <c r="W21" s="655" t="s">
        <v>985</v>
      </c>
      <c r="X21" s="656"/>
      <c r="Y21" s="656"/>
      <c r="Z21" s="657"/>
      <c r="AA21" s="658" t="s">
        <v>986</v>
      </c>
      <c r="AB21" s="659"/>
      <c r="AC21" s="659"/>
      <c r="AD21" s="660"/>
    </row>
    <row r="22" spans="3:30">
      <c r="C22" s="238"/>
      <c r="W22" s="661" t="s">
        <v>1626</v>
      </c>
      <c r="X22" s="662"/>
      <c r="Y22" s="486">
        <v>1</v>
      </c>
      <c r="Z22" s="487"/>
      <c r="AA22" s="663"/>
      <c r="AB22" s="664"/>
      <c r="AC22" s="248"/>
      <c r="AD22" s="249"/>
    </row>
    <row r="23" spans="3:30">
      <c r="C23" s="238"/>
      <c r="W23" s="661" t="s">
        <v>1627</v>
      </c>
      <c r="X23" s="662"/>
      <c r="Y23" s="486">
        <v>2</v>
      </c>
      <c r="Z23" s="487"/>
      <c r="AA23" s="665"/>
      <c r="AB23" s="666"/>
      <c r="AC23" s="248"/>
      <c r="AD23" s="249"/>
    </row>
    <row r="24" spans="3:30">
      <c r="C24" s="238"/>
      <c r="W24" s="671" t="s">
        <v>1621</v>
      </c>
      <c r="X24" s="672"/>
      <c r="Y24" s="246">
        <v>2</v>
      </c>
      <c r="Z24" s="247"/>
      <c r="AA24" s="673"/>
      <c r="AB24" s="674"/>
      <c r="AC24" s="248"/>
      <c r="AD24" s="249"/>
    </row>
    <row r="25" spans="3:30">
      <c r="C25" s="238"/>
      <c r="W25" s="671" t="s">
        <v>1622</v>
      </c>
      <c r="X25" s="672"/>
      <c r="Y25" s="246">
        <v>2</v>
      </c>
      <c r="Z25" s="247"/>
      <c r="AA25" s="665"/>
      <c r="AB25" s="666"/>
      <c r="AC25" s="248"/>
      <c r="AD25" s="249"/>
    </row>
    <row r="26" spans="3:30">
      <c r="C26" s="238"/>
      <c r="W26" s="474" t="s">
        <v>1628</v>
      </c>
      <c r="X26" s="475"/>
      <c r="Y26" s="246">
        <v>1</v>
      </c>
      <c r="Z26" s="247"/>
      <c r="AA26" s="665"/>
      <c r="AB26" s="666"/>
      <c r="AC26" s="248"/>
      <c r="AD26" s="249"/>
    </row>
    <row r="27" spans="3:30">
      <c r="C27" s="238"/>
      <c r="W27" s="474" t="s">
        <v>1618</v>
      </c>
      <c r="X27" s="475"/>
      <c r="Y27" s="246">
        <v>2</v>
      </c>
      <c r="Z27" s="247"/>
      <c r="AA27" s="669"/>
      <c r="AB27" s="670"/>
      <c r="AC27" s="248"/>
      <c r="AD27" s="249"/>
    </row>
    <row r="28" spans="3:30">
      <c r="C28" s="238"/>
      <c r="W28" s="474" t="s">
        <v>1623</v>
      </c>
      <c r="X28" s="475"/>
      <c r="Y28" s="246">
        <v>2</v>
      </c>
      <c r="Z28" s="247"/>
      <c r="AA28" s="669"/>
      <c r="AB28" s="670"/>
      <c r="AC28" s="248"/>
      <c r="AD28" s="249"/>
    </row>
    <row r="29" spans="3:30">
      <c r="C29" s="238"/>
      <c r="W29" s="671" t="s">
        <v>1634</v>
      </c>
      <c r="X29" s="672"/>
      <c r="Y29" s="246">
        <v>1</v>
      </c>
      <c r="Z29" s="247"/>
      <c r="AA29" s="669"/>
      <c r="AB29" s="670"/>
      <c r="AC29" s="248"/>
      <c r="AD29" s="249"/>
    </row>
    <row r="30" spans="3:30" ht="11.25" customHeight="1">
      <c r="C30" s="238"/>
      <c r="W30" s="476"/>
      <c r="X30" s="477"/>
      <c r="Y30" s="246"/>
      <c r="Z30" s="247"/>
      <c r="AA30" s="669"/>
      <c r="AB30" s="670"/>
      <c r="AC30" s="248"/>
      <c r="AD30" s="249"/>
    </row>
    <row r="31" spans="3:30">
      <c r="C31" s="238"/>
      <c r="U31" s="250"/>
      <c r="W31" s="474"/>
      <c r="X31" s="475"/>
      <c r="Y31" s="246"/>
      <c r="Z31" s="247"/>
      <c r="AA31" s="669"/>
      <c r="AB31" s="670"/>
      <c r="AC31" s="248"/>
      <c r="AD31" s="249"/>
    </row>
    <row r="32" spans="3:30">
      <c r="C32" s="238"/>
      <c r="U32" s="250"/>
      <c r="W32" s="474"/>
      <c r="X32" s="475"/>
      <c r="Y32" s="246"/>
      <c r="Z32" s="247"/>
      <c r="AA32" s="669"/>
      <c r="AB32" s="670"/>
      <c r="AC32" s="248"/>
      <c r="AD32" s="249"/>
    </row>
    <row r="33" spans="3:30">
      <c r="C33" s="238"/>
      <c r="W33" s="474"/>
      <c r="X33" s="475"/>
      <c r="Y33" s="246"/>
      <c r="Z33" s="247"/>
      <c r="AA33" s="669"/>
      <c r="AB33" s="670"/>
      <c r="AC33" s="248"/>
      <c r="AD33" s="249"/>
    </row>
    <row r="34" spans="3:30">
      <c r="C34" s="238"/>
      <c r="W34" s="474"/>
      <c r="X34" s="475"/>
      <c r="Y34" s="246"/>
      <c r="Z34" s="247"/>
      <c r="AA34" s="669"/>
      <c r="AB34" s="670"/>
      <c r="AC34" s="248"/>
      <c r="AD34" s="249"/>
    </row>
    <row r="35" spans="3:30">
      <c r="C35" s="238"/>
      <c r="W35" s="671"/>
      <c r="X35" s="684"/>
      <c r="Y35" s="246"/>
      <c r="Z35" s="247"/>
      <c r="AA35" s="669"/>
      <c r="AB35" s="670"/>
      <c r="AC35" s="248"/>
      <c r="AD35" s="249"/>
    </row>
    <row r="36" spans="3:30">
      <c r="C36" s="238"/>
      <c r="W36" s="675"/>
      <c r="X36" s="676"/>
      <c r="Y36" s="246"/>
      <c r="Z36" s="251"/>
      <c r="AA36" s="677"/>
      <c r="AB36" s="670"/>
      <c r="AC36" s="248"/>
      <c r="AD36" s="249"/>
    </row>
    <row r="37" spans="3:30" ht="12.75" customHeight="1">
      <c r="C37" s="238"/>
      <c r="W37" s="678"/>
      <c r="X37" s="679"/>
      <c r="Y37" s="246"/>
      <c r="Z37" s="251"/>
      <c r="AA37" s="680"/>
      <c r="AB37" s="681"/>
      <c r="AC37" s="252"/>
      <c r="AD37" s="253"/>
    </row>
    <row r="38" spans="3:30" ht="12.75" customHeight="1">
      <c r="C38" s="238"/>
      <c r="W38" s="678"/>
      <c r="X38" s="679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8"/>
      <c r="X39" s="679"/>
      <c r="Y39" s="254"/>
      <c r="Z39" s="257"/>
      <c r="AA39" s="682"/>
      <c r="AB39" s="683"/>
      <c r="AC39" s="252"/>
      <c r="AD39" s="253"/>
    </row>
    <row r="40" spans="3:30" ht="12" customHeight="1">
      <c r="C40" s="238"/>
      <c r="W40" s="688"/>
      <c r="X40" s="689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0"/>
      <c r="X41" s="691"/>
      <c r="Y41" s="260"/>
      <c r="Z41" s="261"/>
      <c r="AA41" s="682"/>
      <c r="AB41" s="683"/>
      <c r="AC41" s="252"/>
      <c r="AD41" s="253"/>
    </row>
    <row r="42" spans="3:30" ht="12" customHeight="1">
      <c r="C42" s="238"/>
      <c r="W42" s="692" t="s">
        <v>1457</v>
      </c>
      <c r="X42" s="693"/>
      <c r="Y42" s="693"/>
      <c r="Z42" s="693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5" t="s">
        <v>11</v>
      </c>
      <c r="X44" s="686"/>
      <c r="Y44" s="650"/>
      <c r="Z44" s="650"/>
      <c r="AA44" s="650"/>
      <c r="AB44" s="650"/>
      <c r="AC44" s="650"/>
      <c r="AD44" s="651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5" t="s">
        <v>984</v>
      </c>
      <c r="X45" s="686"/>
      <c r="Y45" s="650">
        <v>1</v>
      </c>
      <c r="Z45" s="650"/>
      <c r="AA45" s="650"/>
      <c r="AB45" s="650" t="s">
        <v>12</v>
      </c>
      <c r="AC45" s="650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5" t="s">
        <v>15</v>
      </c>
      <c r="X46" s="686"/>
      <c r="Y46" s="687"/>
      <c r="Z46" s="687"/>
      <c r="AA46" s="687"/>
      <c r="AB46" s="650" t="s">
        <v>16</v>
      </c>
      <c r="AC46" s="650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8" t="s">
        <v>17</v>
      </c>
      <c r="X47" s="698"/>
      <c r="Y47" s="698"/>
      <c r="Z47" s="698"/>
      <c r="AA47" s="698"/>
      <c r="AB47" s="698"/>
      <c r="AC47" s="698"/>
      <c r="AD47" s="699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0" t="str">
        <f>RAB!G6</f>
        <v>PABRIK ES BATU NUR ALI MAWARDI</v>
      </c>
      <c r="X48" s="700"/>
      <c r="Y48" s="700"/>
      <c r="Z48" s="700"/>
      <c r="AA48" s="700"/>
      <c r="AB48" s="700"/>
      <c r="AC48" s="700"/>
      <c r="AD48" s="701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0"/>
      <c r="X49" s="700"/>
      <c r="Y49" s="700"/>
      <c r="Z49" s="700"/>
      <c r="AA49" s="700"/>
      <c r="AB49" s="700"/>
      <c r="AC49" s="700"/>
      <c r="AD49" s="701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0"/>
      <c r="X50" s="700"/>
      <c r="Y50" s="700"/>
      <c r="Z50" s="700"/>
      <c r="AA50" s="700"/>
      <c r="AB50" s="700"/>
      <c r="AC50" s="700"/>
      <c r="AD50" s="701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2"/>
      <c r="X51" s="702"/>
      <c r="Y51" s="702"/>
      <c r="Z51" s="702"/>
      <c r="AA51" s="702"/>
      <c r="AB51" s="702"/>
      <c r="AC51" s="702"/>
      <c r="AD51" s="703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5" t="s">
        <v>18</v>
      </c>
      <c r="X52" s="686"/>
      <c r="Y52" s="650" t="s">
        <v>1550</v>
      </c>
      <c r="Z52" s="650"/>
      <c r="AA52" s="650"/>
      <c r="AB52" s="650"/>
      <c r="AC52" s="650"/>
      <c r="AD52" s="651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5" t="s">
        <v>19</v>
      </c>
      <c r="X53" s="686"/>
      <c r="Y53" s="650" t="s">
        <v>1550</v>
      </c>
      <c r="Z53" s="650"/>
      <c r="AA53" s="650"/>
      <c r="AB53" s="650"/>
      <c r="AC53" s="650"/>
      <c r="AD53" s="651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5" t="s">
        <v>20</v>
      </c>
      <c r="X54" s="686"/>
      <c r="Y54" s="694" t="s">
        <v>1551</v>
      </c>
      <c r="Z54" s="694"/>
      <c r="AA54" s="694"/>
      <c r="AB54" s="650"/>
      <c r="AC54" s="650"/>
      <c r="AD54" s="651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5" t="s">
        <v>21</v>
      </c>
      <c r="X55" s="696"/>
      <c r="Y55" s="694" t="s">
        <v>1552</v>
      </c>
      <c r="Z55" s="694"/>
      <c r="AA55" s="694"/>
      <c r="AB55" s="694"/>
      <c r="AC55" s="694"/>
      <c r="AD55" s="697"/>
    </row>
  </sheetData>
  <mergeCells count="102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9:X29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B1:AF68"/>
  <sheetViews>
    <sheetView view="pageBreakPreview" zoomScale="55" zoomScaleNormal="55" zoomScaleSheetLayoutView="55" workbookViewId="0">
      <selection activeCell="V50" sqref="V50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4" t="s">
        <v>1529</v>
      </c>
      <c r="E4" s="705"/>
      <c r="F4" s="705"/>
      <c r="G4" s="705"/>
      <c r="H4" s="705"/>
      <c r="I4" s="705"/>
      <c r="J4" s="705"/>
      <c r="K4" s="705"/>
      <c r="L4" s="705"/>
      <c r="M4" s="705"/>
      <c r="N4" s="705"/>
      <c r="O4" s="705"/>
      <c r="P4" s="705"/>
      <c r="Q4" s="705"/>
      <c r="R4" s="705"/>
      <c r="S4" s="705"/>
      <c r="T4" s="705"/>
      <c r="U4" s="705"/>
      <c r="V4" s="705"/>
      <c r="W4" s="705"/>
      <c r="X4" s="705"/>
      <c r="Y4" s="705"/>
      <c r="Z4" s="705"/>
      <c r="AA4" s="705"/>
      <c r="AB4" s="705"/>
      <c r="AC4" s="706"/>
      <c r="AD4" s="217"/>
      <c r="AE4" s="216"/>
      <c r="AF4" s="216"/>
    </row>
    <row r="5" spans="2:32" ht="13.5" customHeight="1">
      <c r="B5" s="215"/>
      <c r="C5" s="215"/>
      <c r="D5" s="707"/>
      <c r="E5" s="708"/>
      <c r="F5" s="708"/>
      <c r="G5" s="708"/>
      <c r="H5" s="708"/>
      <c r="I5" s="708"/>
      <c r="J5" s="708"/>
      <c r="K5" s="708"/>
      <c r="L5" s="708"/>
      <c r="M5" s="708"/>
      <c r="N5" s="708"/>
      <c r="O5" s="708"/>
      <c r="P5" s="708"/>
      <c r="Q5" s="708"/>
      <c r="R5" s="708"/>
      <c r="S5" s="708"/>
      <c r="T5" s="708"/>
      <c r="U5" s="708"/>
      <c r="V5" s="708"/>
      <c r="W5" s="708"/>
      <c r="X5" s="708"/>
      <c r="Y5" s="708"/>
      <c r="Z5" s="708"/>
      <c r="AA5" s="708"/>
      <c r="AB5" s="708"/>
      <c r="AC5" s="709"/>
      <c r="AD5" s="217"/>
      <c r="AE5" s="216"/>
      <c r="AF5" s="216"/>
    </row>
    <row r="6" spans="2:32" ht="12.75" customHeight="1">
      <c r="B6" s="215"/>
      <c r="C6" s="215"/>
      <c r="D6" s="707"/>
      <c r="E6" s="708"/>
      <c r="F6" s="708"/>
      <c r="G6" s="708"/>
      <c r="H6" s="708"/>
      <c r="I6" s="708"/>
      <c r="J6" s="708"/>
      <c r="K6" s="708"/>
      <c r="L6" s="708"/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708"/>
      <c r="AA6" s="708"/>
      <c r="AB6" s="708"/>
      <c r="AC6" s="709"/>
      <c r="AE6" s="216"/>
      <c r="AF6" s="216"/>
    </row>
    <row r="7" spans="2:32" ht="12.75" customHeight="1" thickBot="1">
      <c r="B7" s="215"/>
      <c r="C7" s="215"/>
      <c r="D7" s="710"/>
      <c r="E7" s="711"/>
      <c r="F7" s="711"/>
      <c r="G7" s="711"/>
      <c r="H7" s="711"/>
      <c r="I7" s="711"/>
      <c r="J7" s="711"/>
      <c r="K7" s="711"/>
      <c r="L7" s="711"/>
      <c r="M7" s="711"/>
      <c r="N7" s="711"/>
      <c r="O7" s="711"/>
      <c r="P7" s="711"/>
      <c r="Q7" s="711"/>
      <c r="R7" s="711"/>
      <c r="S7" s="711"/>
      <c r="T7" s="711"/>
      <c r="U7" s="711"/>
      <c r="V7" s="711"/>
      <c r="W7" s="711"/>
      <c r="X7" s="711"/>
      <c r="Y7" s="711"/>
      <c r="Z7" s="711"/>
      <c r="AA7" s="711"/>
      <c r="AB7" s="711"/>
      <c r="AC7" s="712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A1:AD120"/>
  <sheetViews>
    <sheetView view="pageBreakPreview" zoomScale="55" zoomScaleNormal="40" zoomScaleSheetLayoutView="55" workbookViewId="0">
      <selection activeCell="C8" sqref="C8"/>
    </sheetView>
  </sheetViews>
  <sheetFormatPr defaultRowHeight="12.75"/>
  <cols>
    <col min="1" max="1" width="1.7109375" style="419" customWidth="1"/>
    <col min="2" max="2" width="10.7109375" style="419" customWidth="1"/>
    <col min="3" max="3" width="2.5703125" style="419" customWidth="1"/>
    <col min="4" max="20" width="9.140625" style="419"/>
    <col min="21" max="21" width="14.5703125" style="419" customWidth="1"/>
    <col min="22" max="22" width="3.140625" style="419" customWidth="1"/>
    <col min="23" max="26" width="9.140625" style="419"/>
    <col min="27" max="27" width="2.85546875" style="419" customWidth="1"/>
    <col min="28" max="30" width="4.7109375" style="419" customWidth="1"/>
    <col min="31" max="31" width="1.7109375" style="419" customWidth="1"/>
    <col min="32" max="16384" width="9.140625" style="419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8" t="s">
        <v>1528</v>
      </c>
      <c r="D3" s="708"/>
      <c r="E3" s="708"/>
      <c r="F3" s="708"/>
      <c r="G3" s="708"/>
      <c r="H3" s="708"/>
      <c r="I3" s="708"/>
      <c r="J3" s="708"/>
      <c r="K3" s="708"/>
      <c r="L3" s="708"/>
      <c r="M3" s="708"/>
      <c r="N3" s="708"/>
      <c r="O3" s="708"/>
      <c r="P3" s="708"/>
      <c r="Q3" s="708"/>
      <c r="R3" s="708"/>
      <c r="S3" s="708"/>
      <c r="T3" s="708"/>
      <c r="U3" s="708"/>
      <c r="V3" s="708"/>
      <c r="W3" s="182"/>
      <c r="X3" s="430"/>
      <c r="Y3" s="430"/>
      <c r="Z3" s="430"/>
      <c r="AA3" s="430"/>
      <c r="AB3" s="430"/>
      <c r="AC3" s="420"/>
    </row>
    <row r="4" spans="1:29" ht="18.75" customHeight="1">
      <c r="A4" s="181"/>
      <c r="C4" s="708"/>
      <c r="D4" s="708"/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182"/>
      <c r="X4" s="430"/>
      <c r="Y4" s="430"/>
      <c r="Z4" s="430"/>
      <c r="AA4" s="430"/>
      <c r="AB4" s="430"/>
      <c r="AC4" s="420"/>
    </row>
    <row r="5" spans="1:29" ht="12.75" customHeight="1">
      <c r="A5" s="181"/>
      <c r="C5" s="421"/>
      <c r="W5" s="182"/>
    </row>
    <row r="6" spans="1:29" ht="12.75" customHeight="1">
      <c r="A6" s="181"/>
      <c r="C6" s="713" t="s">
        <v>1635</v>
      </c>
      <c r="D6" s="713"/>
      <c r="E6" s="713"/>
      <c r="F6" s="713"/>
      <c r="G6" s="713"/>
      <c r="H6" s="713"/>
      <c r="I6" s="713"/>
      <c r="J6" s="713"/>
      <c r="K6" s="713"/>
      <c r="L6" s="713"/>
      <c r="M6" s="713"/>
      <c r="W6" s="182"/>
      <c r="Y6" s="422"/>
      <c r="Z6" s="422"/>
      <c r="AA6" s="422"/>
      <c r="AB6" s="423"/>
      <c r="AC6" s="423"/>
    </row>
    <row r="7" spans="1:29" ht="18" customHeight="1">
      <c r="A7" s="181"/>
      <c r="C7" s="713"/>
      <c r="D7" s="713"/>
      <c r="E7" s="713"/>
      <c r="F7" s="713"/>
      <c r="G7" s="713"/>
      <c r="H7" s="713"/>
      <c r="I7" s="713"/>
      <c r="J7" s="713"/>
      <c r="K7" s="713"/>
      <c r="L7" s="713"/>
      <c r="M7" s="713"/>
      <c r="W7" s="182"/>
      <c r="Y7" s="422"/>
      <c r="Z7" s="422"/>
      <c r="AA7" s="422"/>
      <c r="AB7" s="423"/>
      <c r="AC7" s="423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4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5"/>
      <c r="S54" s="425"/>
      <c r="T54" s="425"/>
      <c r="U54" s="426"/>
      <c r="V54" s="426"/>
      <c r="W54" s="183"/>
      <c r="X54" s="426"/>
      <c r="Y54" s="426"/>
      <c r="Z54" s="426"/>
      <c r="AA54" s="426"/>
      <c r="AB54" s="426"/>
      <c r="AC54" s="426"/>
      <c r="AD54" s="426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1"/>
      <c r="S55" s="432"/>
      <c r="T55" s="432"/>
      <c r="U55" s="186"/>
      <c r="V55" s="187"/>
      <c r="W55" s="188"/>
      <c r="X55" s="426"/>
      <c r="Y55" s="426"/>
      <c r="Z55" s="426"/>
      <c r="AA55" s="427"/>
      <c r="AB55" s="427"/>
      <c r="AC55" s="427"/>
      <c r="AD55" s="427"/>
    </row>
    <row r="56" spans="1:30">
      <c r="U56" s="426"/>
      <c r="V56" s="427"/>
      <c r="W56" s="426"/>
      <c r="X56" s="426"/>
      <c r="Y56" s="426"/>
      <c r="Z56" s="426"/>
      <c r="AA56" s="427"/>
      <c r="AB56" s="426"/>
      <c r="AC56" s="426"/>
      <c r="AD56" s="426"/>
    </row>
    <row r="57" spans="1:30">
      <c r="U57" s="426"/>
      <c r="V57" s="427"/>
      <c r="W57" s="426"/>
      <c r="X57" s="426"/>
      <c r="Y57" s="426"/>
      <c r="Z57" s="426"/>
      <c r="AA57" s="426"/>
      <c r="AB57" s="426"/>
      <c r="AC57" s="426"/>
      <c r="AD57" s="426"/>
    </row>
    <row r="58" spans="1:30">
      <c r="U58" s="426"/>
      <c r="V58" s="427"/>
      <c r="W58" s="426"/>
      <c r="X58" s="426"/>
      <c r="Y58" s="426"/>
      <c r="Z58" s="426"/>
      <c r="AA58" s="426"/>
      <c r="AB58" s="426"/>
      <c r="AC58" s="426"/>
      <c r="AD58" s="426"/>
    </row>
    <row r="59" spans="1:30">
      <c r="U59" s="426"/>
      <c r="V59" s="427"/>
      <c r="W59" s="426"/>
      <c r="X59" s="426"/>
      <c r="Y59" s="426"/>
      <c r="Z59" s="426"/>
      <c r="AA59" s="426"/>
      <c r="AB59" s="426"/>
      <c r="AC59" s="426"/>
      <c r="AD59" s="426"/>
    </row>
    <row r="60" spans="1:30">
      <c r="U60" s="426"/>
      <c r="V60" s="427"/>
      <c r="W60" s="426"/>
      <c r="X60" s="426"/>
      <c r="Y60" s="426"/>
      <c r="Z60" s="426"/>
      <c r="AA60" s="427"/>
      <c r="AB60" s="426"/>
      <c r="AC60" s="426"/>
      <c r="AD60" s="426"/>
    </row>
    <row r="61" spans="1:30">
      <c r="U61" s="426"/>
      <c r="V61" s="427"/>
      <c r="W61" s="426"/>
      <c r="X61" s="426"/>
      <c r="Y61" s="426"/>
      <c r="Z61" s="426"/>
      <c r="AA61" s="426"/>
      <c r="AB61" s="426"/>
      <c r="AC61" s="426"/>
      <c r="AD61" s="426"/>
    </row>
    <row r="62" spans="1:30">
      <c r="U62" s="426"/>
      <c r="V62" s="427"/>
      <c r="W62" s="426"/>
      <c r="X62" s="426"/>
      <c r="Y62" s="426"/>
      <c r="Z62" s="426"/>
      <c r="AA62" s="426"/>
      <c r="AB62" s="426"/>
      <c r="AC62" s="426"/>
      <c r="AD62" s="426"/>
    </row>
    <row r="63" spans="1:30">
      <c r="U63" s="426"/>
      <c r="V63" s="427"/>
      <c r="W63" s="426"/>
      <c r="X63" s="426"/>
      <c r="Y63" s="426"/>
      <c r="Z63" s="426"/>
      <c r="AA63" s="426"/>
      <c r="AB63" s="426"/>
      <c r="AC63" s="426"/>
      <c r="AD63" s="426"/>
    </row>
    <row r="64" spans="1:30">
      <c r="U64" s="426"/>
      <c r="V64" s="427"/>
      <c r="W64" s="426"/>
      <c r="X64" s="426"/>
      <c r="Y64" s="426"/>
      <c r="Z64" s="426"/>
      <c r="AA64" s="426"/>
      <c r="AB64" s="426"/>
      <c r="AC64" s="426"/>
      <c r="AD64" s="426"/>
    </row>
    <row r="65" spans="5:30">
      <c r="U65" s="426"/>
      <c r="V65" s="427"/>
      <c r="W65" s="426"/>
      <c r="X65" s="426"/>
      <c r="Y65" s="426"/>
      <c r="Z65" s="426"/>
      <c r="AA65" s="426"/>
      <c r="AB65" s="426"/>
      <c r="AC65" s="426"/>
      <c r="AD65" s="426"/>
    </row>
    <row r="66" spans="5:30" ht="6" customHeight="1"/>
    <row r="73" spans="5:30">
      <c r="M73" s="428"/>
    </row>
    <row r="74" spans="5:30" ht="15" customHeight="1">
      <c r="E74" s="429"/>
      <c r="M74" s="428"/>
    </row>
    <row r="75" spans="5:30" ht="15" customHeight="1">
      <c r="E75" s="429"/>
      <c r="M75" s="428"/>
    </row>
    <row r="76" spans="5:30" ht="15" customHeight="1">
      <c r="E76" s="429"/>
      <c r="M76" s="428"/>
    </row>
    <row r="77" spans="5:30" ht="15" customHeight="1">
      <c r="E77" s="429"/>
      <c r="M77" s="428"/>
    </row>
    <row r="78" spans="5:30" ht="15" customHeight="1">
      <c r="E78" s="429"/>
      <c r="M78" s="428"/>
    </row>
    <row r="79" spans="5:30" ht="15" customHeight="1">
      <c r="E79" s="429"/>
      <c r="M79" s="428"/>
    </row>
    <row r="80" spans="5:30" ht="15" customHeight="1">
      <c r="E80" s="429"/>
      <c r="M80" s="428"/>
    </row>
    <row r="81" spans="5:13" ht="15" customHeight="1">
      <c r="E81" s="429"/>
      <c r="M81" s="428"/>
    </row>
    <row r="82" spans="5:13" ht="15" customHeight="1">
      <c r="E82" s="429"/>
      <c r="M82" s="428"/>
    </row>
    <row r="83" spans="5:13" ht="15" customHeight="1">
      <c r="E83" s="429"/>
      <c r="M83" s="428"/>
    </row>
    <row r="84" spans="5:13" ht="15" customHeight="1">
      <c r="E84" s="429"/>
      <c r="M84" s="428"/>
    </row>
    <row r="85" spans="5:13" ht="15" customHeight="1">
      <c r="E85" s="429"/>
      <c r="M85" s="428"/>
    </row>
    <row r="86" spans="5:13" ht="15" customHeight="1">
      <c r="E86" s="429"/>
      <c r="M86" s="428"/>
    </row>
    <row r="87" spans="5:13" ht="15" customHeight="1">
      <c r="E87" s="429"/>
      <c r="M87" s="428"/>
    </row>
    <row r="88" spans="5:13" ht="15" customHeight="1">
      <c r="E88" s="429"/>
      <c r="M88" s="428"/>
    </row>
    <row r="89" spans="5:13" ht="15" customHeight="1">
      <c r="E89" s="429"/>
      <c r="M89" s="428"/>
    </row>
    <row r="90" spans="5:13" ht="15" customHeight="1">
      <c r="E90" s="429"/>
      <c r="M90" s="428"/>
    </row>
    <row r="91" spans="5:13" ht="15" customHeight="1">
      <c r="E91" s="429"/>
      <c r="M91" s="428"/>
    </row>
    <row r="92" spans="5:13" ht="15" customHeight="1">
      <c r="E92" s="429"/>
      <c r="M92" s="428"/>
    </row>
    <row r="93" spans="5:13" ht="15" customHeight="1">
      <c r="E93" s="429"/>
      <c r="M93" s="428"/>
    </row>
    <row r="94" spans="5:13" ht="15" customHeight="1">
      <c r="E94" s="429"/>
      <c r="M94" s="428"/>
    </row>
    <row r="95" spans="5:13" ht="15" customHeight="1">
      <c r="E95" s="429"/>
      <c r="M95" s="428"/>
    </row>
    <row r="96" spans="5:13" ht="15" customHeight="1">
      <c r="E96" s="429"/>
    </row>
    <row r="97" spans="5:5" ht="15" customHeight="1">
      <c r="E97" s="429"/>
    </row>
    <row r="98" spans="5:5" ht="15" customHeight="1">
      <c r="E98" s="429"/>
    </row>
    <row r="99" spans="5:5" ht="15" customHeight="1">
      <c r="E99" s="429"/>
    </row>
    <row r="100" spans="5:5" ht="15" customHeight="1">
      <c r="E100" s="429"/>
    </row>
    <row r="101" spans="5:5" ht="15" customHeight="1">
      <c r="E101" s="429"/>
    </row>
    <row r="102" spans="5:5" ht="15" customHeight="1">
      <c r="E102" s="429"/>
    </row>
    <row r="103" spans="5:5" ht="15" customHeight="1">
      <c r="E103" s="429"/>
    </row>
    <row r="104" spans="5:5" ht="15" customHeight="1">
      <c r="E104" s="429"/>
    </row>
    <row r="105" spans="5:5" ht="15" customHeight="1">
      <c r="E105" s="429"/>
    </row>
    <row r="106" spans="5:5" ht="15" customHeight="1">
      <c r="E106" s="429"/>
    </row>
    <row r="107" spans="5:5" ht="15" customHeight="1">
      <c r="E107" s="429"/>
    </row>
    <row r="108" spans="5:5" ht="15" customHeight="1">
      <c r="E108" s="429"/>
    </row>
    <row r="109" spans="5:5" ht="15" customHeight="1">
      <c r="E109" s="429"/>
    </row>
    <row r="110" spans="5:5" ht="15" customHeight="1">
      <c r="E110" s="429"/>
    </row>
    <row r="111" spans="5:5" ht="15" customHeight="1">
      <c r="E111" s="429"/>
    </row>
    <row r="112" spans="5:5" ht="15" customHeight="1">
      <c r="E112" s="429"/>
    </row>
    <row r="113" spans="5:5" ht="15" customHeight="1">
      <c r="E113" s="429"/>
    </row>
    <row r="114" spans="5:5" ht="15" customHeight="1">
      <c r="E114" s="429"/>
    </row>
    <row r="115" spans="5:5" ht="15" customHeight="1">
      <c r="E115" s="429"/>
    </row>
    <row r="116" spans="5:5" ht="15" customHeight="1">
      <c r="E116" s="429"/>
    </row>
    <row r="117" spans="5:5" ht="15" customHeight="1">
      <c r="E117" s="429"/>
    </row>
    <row r="118" spans="5:5" ht="15" customHeight="1">
      <c r="E118" s="429"/>
    </row>
    <row r="119" spans="5:5" ht="15" customHeight="1">
      <c r="E119" s="429"/>
    </row>
    <row r="120" spans="5:5">
      <c r="E120" s="429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1">
        <v>1</v>
      </c>
    </row>
    <row r="2" spans="1:11" ht="48" customHeight="1">
      <c r="A2" s="451">
        <v>3</v>
      </c>
    </row>
    <row r="4" spans="1:11" ht="48" customHeight="1">
      <c r="C4" s="451">
        <v>1</v>
      </c>
    </row>
    <row r="5" spans="1:11" ht="48" customHeight="1">
      <c r="C5" s="451">
        <v>3</v>
      </c>
    </row>
    <row r="7" spans="1:11" ht="48" customHeight="1">
      <c r="E7" s="451">
        <v>1</v>
      </c>
    </row>
    <row r="8" spans="1:11" ht="48" customHeight="1">
      <c r="E8" s="451">
        <v>3</v>
      </c>
    </row>
    <row r="10" spans="1:11" ht="48" customHeight="1">
      <c r="G10" s="451">
        <v>3</v>
      </c>
    </row>
    <row r="11" spans="1:11" ht="48" customHeight="1">
      <c r="G11" s="451">
        <v>1</v>
      </c>
    </row>
    <row r="13" spans="1:11" ht="48" customHeight="1">
      <c r="I13" s="451">
        <v>3</v>
      </c>
    </row>
    <row r="14" spans="1:11" ht="48" customHeight="1">
      <c r="I14" s="451">
        <v>1</v>
      </c>
    </row>
    <row r="16" spans="1:11" ht="48" customHeight="1">
      <c r="K16" s="451">
        <v>3</v>
      </c>
    </row>
    <row r="17" spans="11:21" ht="48" customHeight="1">
      <c r="K17" s="451">
        <v>1</v>
      </c>
    </row>
    <row r="19" spans="11:21" ht="48" customHeight="1">
      <c r="M19" s="451">
        <v>3</v>
      </c>
    </row>
    <row r="20" spans="11:21" ht="48" customHeight="1">
      <c r="M20" s="451">
        <v>1</v>
      </c>
    </row>
    <row r="22" spans="11:21" ht="48" customHeight="1">
      <c r="O22" s="451">
        <v>3</v>
      </c>
    </row>
    <row r="23" spans="11:21" ht="48" customHeight="1">
      <c r="O23" s="451">
        <v>1</v>
      </c>
    </row>
    <row r="25" spans="11:21" ht="57" customHeight="1">
      <c r="Q25" s="451">
        <v>3</v>
      </c>
    </row>
    <row r="26" spans="11:21" ht="57" customHeight="1">
      <c r="Q26" s="451">
        <v>1</v>
      </c>
    </row>
    <row r="28" spans="11:21" ht="57" customHeight="1">
      <c r="S28" s="451">
        <v>3</v>
      </c>
    </row>
    <row r="29" spans="11:21" ht="57" customHeight="1">
      <c r="S29" s="451">
        <v>1</v>
      </c>
    </row>
    <row r="31" spans="11:21" ht="57" customHeight="1">
      <c r="U31" s="451">
        <v>3</v>
      </c>
    </row>
    <row r="32" spans="11:21" ht="57" customHeight="1">
      <c r="U32" s="45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INTAN YULIYANI</cp:lastModifiedBy>
  <cp:lastPrinted>2023-02-27T08:00:50Z</cp:lastPrinted>
  <dcterms:created xsi:type="dcterms:W3CDTF">2011-02-06T11:57:38Z</dcterms:created>
  <dcterms:modified xsi:type="dcterms:W3CDTF">2024-02-27T03:08:31Z</dcterms:modified>
</cp:coreProperties>
</file>