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0FC4B1EA-0DD1-4A99-8093-7597964D4CDF}" xr6:coauthVersionLast="47" xr6:coauthVersionMax="47" xr10:uidLastSave="{00000000-0000-0000-0000-000000000000}"/>
  <bookViews>
    <workbookView xWindow="-120" yWindow="-120" windowWidth="20730" windowHeight="11160" tabRatio="859" activeTab="6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RAB" sheetId="11" r:id="rId8"/>
    <sheet name="REKAP KONS" sheetId="69" state="hidden" r:id="rId9"/>
    <sheet name="KKF" sheetId="54" r:id="rId10"/>
    <sheet name="GAMBAR " sheetId="70" r:id="rId11"/>
    <sheet name="PETA" sheetId="62" r:id="rId12"/>
    <sheet name="SLD" sheetId="68" r:id="rId13"/>
    <sheet name="PDL" sheetId="66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</externalReferences>
  <definedNames>
    <definedName name="\A" localSheetId="6">#REF!</definedName>
    <definedName name="\A" localSheetId="10">#REF!</definedName>
    <definedName name="\A" localSheetId="9">#REF!</definedName>
    <definedName name="\A" localSheetId="5">#REF!</definedName>
    <definedName name="\A">#REF!</definedName>
    <definedName name="\B" localSheetId="6">#REF!</definedName>
    <definedName name="\B" localSheetId="9">#REF!</definedName>
    <definedName name="\B">#REF!</definedName>
    <definedName name="\bbsuralaya" localSheetId="10">[1]Uraian!$R$586</definedName>
    <definedName name="\bbsuralaya" localSheetId="8">[1]Uraian!$R$586</definedName>
    <definedName name="\bbsuralaya">[2]Uraian!$R$586</definedName>
    <definedName name="\C" localSheetId="6">#REF!</definedName>
    <definedName name="\C" localSheetId="9">#REF!</definedName>
    <definedName name="\C">#REF!</definedName>
    <definedName name="\D" localSheetId="6">#REF!</definedName>
    <definedName name="\D" localSheetId="9">#REF!</definedName>
    <definedName name="\D">#REF!</definedName>
    <definedName name="\E" localSheetId="6">#REF!</definedName>
    <definedName name="\E" localSheetId="9">#REF!</definedName>
    <definedName name="\E">#REF!</definedName>
    <definedName name="\F" localSheetId="6">#REF!</definedName>
    <definedName name="\F" localSheetId="9">#REF!</definedName>
    <definedName name="\F">#REF!</definedName>
    <definedName name="\G" localSheetId="6">#REF!</definedName>
    <definedName name="\G" localSheetId="9">#REF!</definedName>
    <definedName name="\G">#REF!</definedName>
    <definedName name="\H" localSheetId="6">#REF!</definedName>
    <definedName name="\H" localSheetId="10">#REF!</definedName>
    <definedName name="\H" localSheetId="9">#REF!</definedName>
    <definedName name="\H" localSheetId="8">[3]M!$D$126</definedName>
    <definedName name="\H">#REF!</definedName>
    <definedName name="\I" localSheetId="6">#REF!</definedName>
    <definedName name="\I" localSheetId="10">#REF!</definedName>
    <definedName name="\I" localSheetId="9">#REF!</definedName>
    <definedName name="\I" localSheetId="8">[3]M!$D$131</definedName>
    <definedName name="\I">#REF!</definedName>
    <definedName name="\J" localSheetId="6">#REF!</definedName>
    <definedName name="\J" localSheetId="10">#REF!</definedName>
    <definedName name="\J" localSheetId="9">#REF!</definedName>
    <definedName name="\J" localSheetId="8">[3]M!$D$136</definedName>
    <definedName name="\J">#REF!</definedName>
    <definedName name="\K" localSheetId="6">#REF!</definedName>
    <definedName name="\K" localSheetId="10">#REF!</definedName>
    <definedName name="\K" localSheetId="9">#REF!</definedName>
    <definedName name="\K" localSheetId="8">[3]M!$D$141</definedName>
    <definedName name="\K">#REF!</definedName>
    <definedName name="\L" localSheetId="6">#REF!</definedName>
    <definedName name="\L" localSheetId="10">#REF!</definedName>
    <definedName name="\L" localSheetId="9">#REF!</definedName>
    <definedName name="\L" localSheetId="8">[3]M!$D$146</definedName>
    <definedName name="\L">#REF!</definedName>
    <definedName name="\LX1" localSheetId="6">#REF!</definedName>
    <definedName name="\LX1" localSheetId="9">#REF!</definedName>
    <definedName name="\LX1">#REF!</definedName>
    <definedName name="\M" localSheetId="6">#REF!</definedName>
    <definedName name="\M" localSheetId="10">#REF!</definedName>
    <definedName name="\M" localSheetId="9">#REF!</definedName>
    <definedName name="\M" localSheetId="8">[3]M!$D$166</definedName>
    <definedName name="\M">#REF!</definedName>
    <definedName name="\o" localSheetId="10">#REF!</definedName>
    <definedName name="\o">#REF!</definedName>
    <definedName name="\P" localSheetId="6">#REF!</definedName>
    <definedName name="\P" localSheetId="10">#REF!</definedName>
    <definedName name="\P" localSheetId="9">#REF!</definedName>
    <definedName name="\P" localSheetId="8">[3]M!$A$228</definedName>
    <definedName name="\P">#REF!</definedName>
    <definedName name="\Q" localSheetId="6">#REF!</definedName>
    <definedName name="\Q" localSheetId="10">#REF!</definedName>
    <definedName name="\Q" localSheetId="9">#REF!</definedName>
    <definedName name="\Q" localSheetId="8">[3]M!$B$51</definedName>
    <definedName name="\Q">#REF!</definedName>
    <definedName name="\R" localSheetId="6">#REF!</definedName>
    <definedName name="\R" localSheetId="10">#REF!</definedName>
    <definedName name="\R" localSheetId="9">#REF!</definedName>
    <definedName name="\R" localSheetId="8">[3]M!$B$40</definedName>
    <definedName name="\R">#REF!</definedName>
    <definedName name="\S" localSheetId="6">#REF!</definedName>
    <definedName name="\S" localSheetId="10">#REF!</definedName>
    <definedName name="\S" localSheetId="9">#REF!</definedName>
    <definedName name="\S" localSheetId="8">[3]M!$D$161</definedName>
    <definedName name="\S">#REF!</definedName>
    <definedName name="\T" localSheetId="6">#REF!</definedName>
    <definedName name="\T" localSheetId="10">#REF!</definedName>
    <definedName name="\T" localSheetId="9">#REF!</definedName>
    <definedName name="\T" localSheetId="8">[3]M!$D$156</definedName>
    <definedName name="\T">#REF!</definedName>
    <definedName name="\V" localSheetId="10">#REF!</definedName>
    <definedName name="\V">#REF!</definedName>
    <definedName name="\W" localSheetId="6">#REF!</definedName>
    <definedName name="\W" localSheetId="10">#REF!</definedName>
    <definedName name="\W" localSheetId="9">#REF!</definedName>
    <definedName name="\W" localSheetId="8">[3]M!$C$169</definedName>
    <definedName name="\W">#REF!</definedName>
    <definedName name="\Z" localSheetId="6">#REF!</definedName>
    <definedName name="\Z" localSheetId="10">#REF!</definedName>
    <definedName name="\Z" localSheetId="9">#REF!</definedName>
    <definedName name="\Z" localSheetId="8">[3]M!$D$151</definedName>
    <definedName name="\Z">#REF!</definedName>
    <definedName name="_" localSheetId="6">#REF!</definedName>
    <definedName name="_" localSheetId="10">#REF!</definedName>
    <definedName name="_" localSheetId="9">#REF!</definedName>
    <definedName name="_">#REF!</definedName>
    <definedName name="_?___RIGHT__RIG">#N/A</definedName>
    <definedName name="_\a" localSheetId="10">#REF!</definedName>
    <definedName name="_\a">#REF!</definedName>
    <definedName name="_\b" localSheetId="10">#REF!</definedName>
    <definedName name="_\b">#REF!</definedName>
    <definedName name="_\bbsuralaya" localSheetId="10">[1]Uraian!$R$586</definedName>
    <definedName name="_\bbsuralaya" localSheetId="8">[1]Uraian!$R$586</definedName>
    <definedName name="_\bbsuralaya">[2]Uraian!$R$586</definedName>
    <definedName name="_\c" localSheetId="10">#REF!</definedName>
    <definedName name="_\c">#REF!</definedName>
    <definedName name="_\d" localSheetId="10">#REF!</definedName>
    <definedName name="_\d">#REF!</definedName>
    <definedName name="_\e" localSheetId="10">#REF!</definedName>
    <definedName name="_\e">#REF!</definedName>
    <definedName name="_\f" localSheetId="10">#REF!</definedName>
    <definedName name="_\f">#REF!</definedName>
    <definedName name="_\g" localSheetId="10">#REF!</definedName>
    <definedName name="_\g">#REF!</definedName>
    <definedName name="_\o" localSheetId="10">#REF!</definedName>
    <definedName name="_\o">#REF!</definedName>
    <definedName name="_\V" localSheetId="10">#REF!</definedName>
    <definedName name="_\V">#REF!</definedName>
    <definedName name="__\H" localSheetId="10">[3]M!$D$126</definedName>
    <definedName name="__\H" localSheetId="8">[3]M!$D$126</definedName>
    <definedName name="__\H">[4]M!$D$126</definedName>
    <definedName name="__\I" localSheetId="10">[3]M!$D$131</definedName>
    <definedName name="__\I" localSheetId="8">[3]M!$D$131</definedName>
    <definedName name="__\I">[4]M!$D$131</definedName>
    <definedName name="__\J" localSheetId="10">[3]M!$D$136</definedName>
    <definedName name="__\J" localSheetId="8">[3]M!$D$136</definedName>
    <definedName name="__\J">[4]M!$D$136</definedName>
    <definedName name="__\K" localSheetId="10">[3]M!$D$141</definedName>
    <definedName name="__\K" localSheetId="8">[3]M!$D$141</definedName>
    <definedName name="__\K">[4]M!$D$141</definedName>
    <definedName name="__\L" localSheetId="10">[3]M!$D$146</definedName>
    <definedName name="__\L" localSheetId="8">[3]M!$D$146</definedName>
    <definedName name="__\L">[4]M!$D$146</definedName>
    <definedName name="__\LX1" localSheetId="10">#REF!</definedName>
    <definedName name="__\LX1">#REF!</definedName>
    <definedName name="__\M" localSheetId="10">[3]M!$D$166</definedName>
    <definedName name="__\M" localSheetId="8">[3]M!$D$166</definedName>
    <definedName name="__\M">[4]M!$D$166</definedName>
    <definedName name="__\P" localSheetId="10">[3]M!$A$228</definedName>
    <definedName name="__\P" localSheetId="8">[3]M!$A$228</definedName>
    <definedName name="__\P">[4]M!$A$228</definedName>
    <definedName name="__\Q" localSheetId="10">[3]M!$B$51</definedName>
    <definedName name="__\Q" localSheetId="8">[3]M!$B$51</definedName>
    <definedName name="__\Q">[4]M!$B$51</definedName>
    <definedName name="__\R" localSheetId="10">[3]M!$B$40</definedName>
    <definedName name="__\R" localSheetId="8">[3]M!$B$40</definedName>
    <definedName name="__\R">[4]M!$B$40</definedName>
    <definedName name="__\S" localSheetId="10">[3]M!$D$161</definedName>
    <definedName name="__\S" localSheetId="8">[3]M!$D$161</definedName>
    <definedName name="__\S">[4]M!$D$161</definedName>
    <definedName name="__\T" localSheetId="10">[3]M!$D$156</definedName>
    <definedName name="__\T" localSheetId="8">[3]M!$D$156</definedName>
    <definedName name="__\T">[4]M!$D$156</definedName>
    <definedName name="__\W" localSheetId="10">[3]M!$C$169</definedName>
    <definedName name="__\W" localSheetId="8">[3]M!$C$169</definedName>
    <definedName name="__\W">[4]M!$C$169</definedName>
    <definedName name="__\Z" localSheetId="10">[3]M!$D$151</definedName>
    <definedName name="__\Z" localSheetId="8">[3]M!$D$151</definedName>
    <definedName name="__\Z">[4]M!$D$151</definedName>
    <definedName name="____\A" localSheetId="6">#REF!</definedName>
    <definedName name="____\A" localSheetId="9">#REF!</definedName>
    <definedName name="____\A" localSheetId="8">#REF!</definedName>
    <definedName name="____\A">#REF!</definedName>
    <definedName name="____\B" localSheetId="6">#REF!</definedName>
    <definedName name="____\B" localSheetId="9">#REF!</definedName>
    <definedName name="____\B" localSheetId="8">#REF!</definedName>
    <definedName name="____\B">#REF!</definedName>
    <definedName name="____\C" localSheetId="6">#REF!</definedName>
    <definedName name="____\C" localSheetId="9">#REF!</definedName>
    <definedName name="____\C" localSheetId="8">#REF!</definedName>
    <definedName name="____\C">#REF!</definedName>
    <definedName name="____\D" localSheetId="6">#REF!</definedName>
    <definedName name="____\D" localSheetId="9">#REF!</definedName>
    <definedName name="____\D">#REF!</definedName>
    <definedName name="____\E" localSheetId="6">#REF!</definedName>
    <definedName name="____\E" localSheetId="9">#REF!</definedName>
    <definedName name="____\E">#REF!</definedName>
    <definedName name="____\F" localSheetId="6">#REF!</definedName>
    <definedName name="____\F" localSheetId="9">#REF!</definedName>
    <definedName name="____\F">#REF!</definedName>
    <definedName name="____\G" localSheetId="6">#REF!</definedName>
    <definedName name="____\G" localSheetId="9">#REF!</definedName>
    <definedName name="____\G">#REF!</definedName>
    <definedName name="____\H" localSheetId="6">#REF!</definedName>
    <definedName name="____\H" localSheetId="9">#REF!</definedName>
    <definedName name="____\H">#REF!</definedName>
    <definedName name="____\I" localSheetId="6">#REF!</definedName>
    <definedName name="____\I" localSheetId="9">#REF!</definedName>
    <definedName name="____\I">#REF!</definedName>
    <definedName name="____\J" localSheetId="6">#REF!</definedName>
    <definedName name="____\J" localSheetId="9">#REF!</definedName>
    <definedName name="____\J">#REF!</definedName>
    <definedName name="____\K" localSheetId="6">#REF!</definedName>
    <definedName name="____\K" localSheetId="9">#REF!</definedName>
    <definedName name="____\K">#REF!</definedName>
    <definedName name="____\L" localSheetId="6">#REF!</definedName>
    <definedName name="____\L" localSheetId="9">#REF!</definedName>
    <definedName name="____\L">#REF!</definedName>
    <definedName name="____\LX1" localSheetId="6">#REF!</definedName>
    <definedName name="____\LX1" localSheetId="9">#REF!</definedName>
    <definedName name="____\LX1">#REF!</definedName>
    <definedName name="____\M" localSheetId="6">#REF!</definedName>
    <definedName name="____\M" localSheetId="9">#REF!</definedName>
    <definedName name="____\M">#REF!</definedName>
    <definedName name="____\P" localSheetId="6">#REF!</definedName>
    <definedName name="____\P" localSheetId="9">#REF!</definedName>
    <definedName name="____\P">#REF!</definedName>
    <definedName name="____\Q" localSheetId="6">#REF!</definedName>
    <definedName name="____\Q" localSheetId="9">#REF!</definedName>
    <definedName name="____\Q">#REF!</definedName>
    <definedName name="____\R" localSheetId="6">#REF!</definedName>
    <definedName name="____\R" localSheetId="9">#REF!</definedName>
    <definedName name="____\R">#REF!</definedName>
    <definedName name="____\S" localSheetId="6">#REF!</definedName>
    <definedName name="____\S" localSheetId="9">#REF!</definedName>
    <definedName name="____\S">#REF!</definedName>
    <definedName name="____\T" localSheetId="6">#REF!</definedName>
    <definedName name="____\T" localSheetId="9">#REF!</definedName>
    <definedName name="____\T">#REF!</definedName>
    <definedName name="____\W" localSheetId="6">#REF!</definedName>
    <definedName name="____\W" localSheetId="9">#REF!</definedName>
    <definedName name="____\W">#REF!</definedName>
    <definedName name="____\Z" localSheetId="6">#REF!</definedName>
    <definedName name="____\Z" localSheetId="9">#REF!</definedName>
    <definedName name="____\Z">#REF!</definedName>
    <definedName name="__________________________________ERR1" localSheetId="10" hidden="1">{#N/A,#N/A,FALSE,"M.42"}</definedName>
    <definedName name="__________________________________ERR1" localSheetId="8" hidden="1">{#N/A,#N/A,FALSE,"M.42"}</definedName>
    <definedName name="__________________________________ERR1" hidden="1">{#N/A,#N/A,FALSE,"M.42"}</definedName>
    <definedName name="________________________________ERR1" localSheetId="10" hidden="1">{#N/A,#N/A,FALSE,"M.42"}</definedName>
    <definedName name="________________________________ERR1" localSheetId="8" hidden="1">{#N/A,#N/A,FALSE,"M.42"}</definedName>
    <definedName name="________________________________ERR1" hidden="1">{#N/A,#N/A,FALSE,"M.42"}</definedName>
    <definedName name="______________________________ERR1" localSheetId="10" hidden="1">{#N/A,#N/A,FALSE,"M.42"}</definedName>
    <definedName name="______________________________ERR1" localSheetId="8" hidden="1">{#N/A,#N/A,FALSE,"M.42"}</definedName>
    <definedName name="______________________________ERR1" hidden="1">{#N/A,#N/A,FALSE,"M.42"}</definedName>
    <definedName name="_____________________________ERR1" localSheetId="10" hidden="1">{#N/A,#N/A,FALSE,"M.42"}</definedName>
    <definedName name="_____________________________ERR1" localSheetId="8" hidden="1">{#N/A,#N/A,FALSE,"M.42"}</definedName>
    <definedName name="_____________________________ERR1" hidden="1">{#N/A,#N/A,FALSE,"M.42"}</definedName>
    <definedName name="___________________________ERR1" localSheetId="10" hidden="1">{#N/A,#N/A,FALSE,"M.42"}</definedName>
    <definedName name="___________________________ERR1" localSheetId="8" hidden="1">{#N/A,#N/A,FALSE,"M.42"}</definedName>
    <definedName name="___________________________ERR1" hidden="1">{#N/A,#N/A,FALSE,"M.42"}</definedName>
    <definedName name="__________________________ERR1" localSheetId="10" hidden="1">{#N/A,#N/A,FALSE,"M.42"}</definedName>
    <definedName name="__________________________ERR1" localSheetId="8" hidden="1">{#N/A,#N/A,FALSE,"M.42"}</definedName>
    <definedName name="__________________________ERR1" hidden="1">{#N/A,#N/A,FALSE,"M.42"}</definedName>
    <definedName name="_________________________ERR1" localSheetId="10" hidden="1">{#N/A,#N/A,FALSE,"M.42"}</definedName>
    <definedName name="_________________________ERR1" localSheetId="8" hidden="1">{#N/A,#N/A,FALSE,"M.42"}</definedName>
    <definedName name="_________________________ERR1" hidden="1">{#N/A,#N/A,FALSE,"M.42"}</definedName>
    <definedName name="________________________ERR1" localSheetId="10" hidden="1">{#N/A,#N/A,FALSE,"M.42"}</definedName>
    <definedName name="________________________ERR1" localSheetId="8" hidden="1">{#N/A,#N/A,FALSE,"M.42"}</definedName>
    <definedName name="________________________ERR1" hidden="1">{#N/A,#N/A,FALSE,"M.42"}</definedName>
    <definedName name="_______________________ERR1" localSheetId="10" hidden="1">{#N/A,#N/A,FALSE,"M.42"}</definedName>
    <definedName name="_______________________ERR1" localSheetId="8" hidden="1">{#N/A,#N/A,FALSE,"M.42"}</definedName>
    <definedName name="_______________________ERR1" hidden="1">{#N/A,#N/A,FALSE,"M.42"}</definedName>
    <definedName name="______________________ERR1" localSheetId="10" hidden="1">{#N/A,#N/A,FALSE,"M.42"}</definedName>
    <definedName name="______________________ERR1" localSheetId="8" hidden="1">{#N/A,#N/A,FALSE,"M.42"}</definedName>
    <definedName name="______________________ERR1" hidden="1">{#N/A,#N/A,FALSE,"M.42"}</definedName>
    <definedName name="_____________________ERR1" localSheetId="10" hidden="1">{#N/A,#N/A,FALSE,"M.42"}</definedName>
    <definedName name="_____________________ERR1" localSheetId="8" hidden="1">{#N/A,#N/A,FALSE,"M.42"}</definedName>
    <definedName name="_____________________ERR1" hidden="1">{#N/A,#N/A,FALSE,"M.42"}</definedName>
    <definedName name="____________________ERR1" localSheetId="10" hidden="1">{#N/A,#N/A,FALSE,"M.42"}</definedName>
    <definedName name="____________________ERR1" localSheetId="8" hidden="1">{#N/A,#N/A,FALSE,"M.42"}</definedName>
    <definedName name="____________________ERR1" hidden="1">{#N/A,#N/A,FALSE,"M.42"}</definedName>
    <definedName name="___________________ERR1" localSheetId="10" hidden="1">{#N/A,#N/A,FALSE,"M.42"}</definedName>
    <definedName name="___________________ERR1" localSheetId="8" hidden="1">{#N/A,#N/A,FALSE,"M.42"}</definedName>
    <definedName name="___________________ERR1" hidden="1">{#N/A,#N/A,FALSE,"M.42"}</definedName>
    <definedName name="__________________ERR1" localSheetId="10" hidden="1">{#N/A,#N/A,FALSE,"M.42"}</definedName>
    <definedName name="__________________ERR1" localSheetId="8" hidden="1">{#N/A,#N/A,FALSE,"M.42"}</definedName>
    <definedName name="__________________ERR1" hidden="1">{#N/A,#N/A,FALSE,"M.42"}</definedName>
    <definedName name="_________________ERR1" localSheetId="10" hidden="1">{#N/A,#N/A,FALSE,"M.42"}</definedName>
    <definedName name="_________________ERR1" localSheetId="8" hidden="1">{#N/A,#N/A,FALSE,"M.42"}</definedName>
    <definedName name="_________________ERR1" hidden="1">{#N/A,#N/A,FALSE,"M.42"}</definedName>
    <definedName name="________________ERR1" localSheetId="10" hidden="1">{#N/A,#N/A,FALSE,"M.42"}</definedName>
    <definedName name="________________ERR1" localSheetId="8" hidden="1">{#N/A,#N/A,FALSE,"M.42"}</definedName>
    <definedName name="________________ERR1" hidden="1">{#N/A,#N/A,FALSE,"M.42"}</definedName>
    <definedName name="_______________ERR1" localSheetId="10" hidden="1">{#N/A,#N/A,FALSE,"M.42"}</definedName>
    <definedName name="_______________ERR1" localSheetId="8" hidden="1">{#N/A,#N/A,FALSE,"M.42"}</definedName>
    <definedName name="_______________ERR1" hidden="1">{#N/A,#N/A,FALSE,"M.42"}</definedName>
    <definedName name="______________ERR1" localSheetId="10" hidden="1">{#N/A,#N/A,FALSE,"M.42"}</definedName>
    <definedName name="______________ERR1" localSheetId="8" hidden="1">{#N/A,#N/A,FALSE,"M.42"}</definedName>
    <definedName name="______________ERR1" hidden="1">{#N/A,#N/A,FALSE,"M.42"}</definedName>
    <definedName name="_____________ERR1" localSheetId="10" hidden="1">{#N/A,#N/A,FALSE,"M.42"}</definedName>
    <definedName name="_____________ERR1" localSheetId="8" hidden="1">{#N/A,#N/A,FALSE,"M.42"}</definedName>
    <definedName name="_____________ERR1" hidden="1">{#N/A,#N/A,FALSE,"M.42"}</definedName>
    <definedName name="_____________SKW1" localSheetId="10">[5]NRCPTK01!$A$1:$AB$42</definedName>
    <definedName name="_____________SKW1" localSheetId="8">[5]NRCPTK01!$A$1:$AB$42</definedName>
    <definedName name="_____________SKW1">[6]NRCPTK01!$A$1:$AB$42</definedName>
    <definedName name="____________ERR1" localSheetId="10" hidden="1">{#N/A,#N/A,FALSE,"M.42"}</definedName>
    <definedName name="____________ERR1" localSheetId="8" hidden="1">{#N/A,#N/A,FALSE,"M.42"}</definedName>
    <definedName name="____________ERR1" hidden="1">{#N/A,#N/A,FALSE,"M.42"}</definedName>
    <definedName name="____________LP2">#N/A</definedName>
    <definedName name="____________SKW1" localSheetId="10">[5]NRCPTK01!$A$1:$AB$42</definedName>
    <definedName name="____________SKW1" localSheetId="8">[5]NRCPTK01!$A$1:$AB$42</definedName>
    <definedName name="____________SKW1">[6]NRCPTK01!$A$1:$AB$42</definedName>
    <definedName name="____________SLA2009" localSheetId="10" hidden="1">{#N/A,#N/A,FALSE,"M.32"}</definedName>
    <definedName name="____________SLA2009" localSheetId="8" hidden="1">{#N/A,#N/A,FALSE,"M.32"}</definedName>
    <definedName name="____________SLA2009" hidden="1">{#N/A,#N/A,FALSE,"M.32"}</definedName>
    <definedName name="____________TH1" localSheetId="10" hidden="1">{#N/A,#N/A,FALSE,"M.34"}</definedName>
    <definedName name="____________TH1" localSheetId="8" hidden="1">{#N/A,#N/A,FALSE,"M.34"}</definedName>
    <definedName name="____________TH1" hidden="1">{#N/A,#N/A,FALSE,"M.34"}</definedName>
    <definedName name="____________th2" localSheetId="10" hidden="1">{#N/A,#N/A,FALSE,"M.42"}</definedName>
    <definedName name="____________th2" localSheetId="8" hidden="1">{#N/A,#N/A,FALSE,"M.42"}</definedName>
    <definedName name="____________th2" hidden="1">{#N/A,#N/A,FALSE,"M.42"}</definedName>
    <definedName name="___________ERR1" localSheetId="10" hidden="1">{#N/A,#N/A,FALSE,"M.42"}</definedName>
    <definedName name="___________ERR1" localSheetId="8" hidden="1">{#N/A,#N/A,FALSE,"M.42"}</definedName>
    <definedName name="___________ERR1" hidden="1">{#N/A,#N/A,FALSE,"M.42"}</definedName>
    <definedName name="___________LP2">#N/A</definedName>
    <definedName name="___________SKW1" localSheetId="10">[5]NRCPTK01!$A$1:$AB$42</definedName>
    <definedName name="___________SKW1" localSheetId="8">[5]NRCPTK01!$A$1:$AB$42</definedName>
    <definedName name="___________SKW1">[6]NRCPTK01!$A$1:$AB$42</definedName>
    <definedName name="___________SLA2009" localSheetId="10" hidden="1">{#N/A,#N/A,FALSE,"M.32"}</definedName>
    <definedName name="___________SLA2009" localSheetId="8" hidden="1">{#N/A,#N/A,FALSE,"M.32"}</definedName>
    <definedName name="___________SLA2009" hidden="1">{#N/A,#N/A,FALSE,"M.32"}</definedName>
    <definedName name="___________TH1" localSheetId="10" hidden="1">{#N/A,#N/A,FALSE,"M.34"}</definedName>
    <definedName name="___________TH1" localSheetId="8" hidden="1">{#N/A,#N/A,FALSE,"M.34"}</definedName>
    <definedName name="___________TH1" hidden="1">{#N/A,#N/A,FALSE,"M.34"}</definedName>
    <definedName name="___________th2" localSheetId="10" hidden="1">{#N/A,#N/A,FALSE,"M.42"}</definedName>
    <definedName name="___________th2" localSheetId="8" hidden="1">{#N/A,#N/A,FALSE,"M.42"}</definedName>
    <definedName name="___________th2" hidden="1">{#N/A,#N/A,FALSE,"M.42"}</definedName>
    <definedName name="__________ERR1" localSheetId="10" hidden="1">{#N/A,#N/A,FALSE,"M.42"}</definedName>
    <definedName name="__________ERR1" localSheetId="8" hidden="1">{#N/A,#N/A,FALSE,"M.42"}</definedName>
    <definedName name="__________ERR1" hidden="1">{#N/A,#N/A,FALSE,"M.42"}</definedName>
    <definedName name="__________kl09" localSheetId="10" hidden="1">{#N/A,#N/A,FALSE,"M.01"}</definedName>
    <definedName name="__________kl09" localSheetId="8" hidden="1">{#N/A,#N/A,FALSE,"M.01"}</definedName>
    <definedName name="__________kl09" hidden="1">{#N/A,#N/A,FALSE,"M.01"}</definedName>
    <definedName name="__________LP2">#N/A</definedName>
    <definedName name="__________SKW1" localSheetId="10">[5]NRCPTK01!$A$1:$AB$42</definedName>
    <definedName name="__________SKW1" localSheetId="8">[5]NRCPTK01!$A$1:$AB$42</definedName>
    <definedName name="__________SKW1">[6]NRCPTK01!$A$1:$AB$42</definedName>
    <definedName name="__________SLA2009" localSheetId="10" hidden="1">{#N/A,#N/A,FALSE,"M.32"}</definedName>
    <definedName name="__________SLA2009" localSheetId="8" hidden="1">{#N/A,#N/A,FALSE,"M.32"}</definedName>
    <definedName name="__________SLA2009" hidden="1">{#N/A,#N/A,FALSE,"M.32"}</definedName>
    <definedName name="__________TH1" localSheetId="10" hidden="1">{#N/A,#N/A,FALSE,"M.34"}</definedName>
    <definedName name="__________TH1" localSheetId="8" hidden="1">{#N/A,#N/A,FALSE,"M.34"}</definedName>
    <definedName name="__________TH1" hidden="1">{#N/A,#N/A,FALSE,"M.34"}</definedName>
    <definedName name="__________th2" localSheetId="10" hidden="1">{#N/A,#N/A,FALSE,"M.42"}</definedName>
    <definedName name="__________th2" localSheetId="8" hidden="1">{#N/A,#N/A,FALSE,"M.42"}</definedName>
    <definedName name="__________th2" hidden="1">{#N/A,#N/A,FALSE,"M.42"}</definedName>
    <definedName name="_________ERR1" localSheetId="10" hidden="1">{#N/A,#N/A,FALSE,"M.42"}</definedName>
    <definedName name="_________ERR1" localSheetId="8" hidden="1">{#N/A,#N/A,FALSE,"M.42"}</definedName>
    <definedName name="_________ERR1" hidden="1">{#N/A,#N/A,FALSE,"M.42"}</definedName>
    <definedName name="_________LP2">#N/A</definedName>
    <definedName name="_________SLA2009" localSheetId="10" hidden="1">{#N/A,#N/A,FALSE,"M.32"}</definedName>
    <definedName name="_________SLA2009" localSheetId="8" hidden="1">{#N/A,#N/A,FALSE,"M.32"}</definedName>
    <definedName name="_________SLA2009" hidden="1">{#N/A,#N/A,FALSE,"M.32"}</definedName>
    <definedName name="_________TH1" localSheetId="10" hidden="1">{#N/A,#N/A,FALSE,"M.34"}</definedName>
    <definedName name="_________TH1" localSheetId="8" hidden="1">{#N/A,#N/A,FALSE,"M.34"}</definedName>
    <definedName name="_________TH1" hidden="1">{#N/A,#N/A,FALSE,"M.34"}</definedName>
    <definedName name="_________th2" localSheetId="10" hidden="1">{#N/A,#N/A,FALSE,"M.42"}</definedName>
    <definedName name="_________th2" localSheetId="8" hidden="1">{#N/A,#N/A,FALSE,"M.42"}</definedName>
    <definedName name="_________th2" hidden="1">{#N/A,#N/A,FALSE,"M.42"}</definedName>
    <definedName name="________ERR1" localSheetId="10" hidden="1">{#N/A,#N/A,FALSE,"M.42"}</definedName>
    <definedName name="________ERR1" localSheetId="8" hidden="1">{#N/A,#N/A,FALSE,"M.42"}</definedName>
    <definedName name="________ERR1" hidden="1">{#N/A,#N/A,FALSE,"M.42"}</definedName>
    <definedName name="________JBN3" localSheetId="10" hidden="1">{#N/A,#N/A,FALSE,"M.32"}</definedName>
    <definedName name="________JBN3" localSheetId="8" hidden="1">{#N/A,#N/A,FALSE,"M.32"}</definedName>
    <definedName name="________JBN3" hidden="1">{#N/A,#N/A,FALSE,"M.32"}</definedName>
    <definedName name="________kl09" localSheetId="10" hidden="1">{#N/A,#N/A,FALSE,"M.01"}</definedName>
    <definedName name="________kl09" localSheetId="8" hidden="1">{#N/A,#N/A,FALSE,"M.01"}</definedName>
    <definedName name="________kl09" hidden="1">{#N/A,#N/A,FALSE,"M.01"}</definedName>
    <definedName name="________LP2">#N/A</definedName>
    <definedName name="________SLA2009" localSheetId="10" hidden="1">{#N/A,#N/A,FALSE,"M.32"}</definedName>
    <definedName name="________SLA2009" localSheetId="8" hidden="1">{#N/A,#N/A,FALSE,"M.32"}</definedName>
    <definedName name="________SLA2009" hidden="1">{#N/A,#N/A,FALSE,"M.32"}</definedName>
    <definedName name="________TH1" localSheetId="10" hidden="1">{#N/A,#N/A,FALSE,"M.34"}</definedName>
    <definedName name="________TH1" localSheetId="8" hidden="1">{#N/A,#N/A,FALSE,"M.34"}</definedName>
    <definedName name="________TH1" hidden="1">{#N/A,#N/A,FALSE,"M.34"}</definedName>
    <definedName name="________th2" localSheetId="10" hidden="1">{#N/A,#N/A,FALSE,"M.42"}</definedName>
    <definedName name="________th2" localSheetId="8" hidden="1">{#N/A,#N/A,FALSE,"M.42"}</definedName>
    <definedName name="________th2" hidden="1">{#N/A,#N/A,FALSE,"M.42"}</definedName>
    <definedName name="________wil1" localSheetId="10" hidden="1">{#N/A,#N/A,FALSE,"M.01"}</definedName>
    <definedName name="________wil1" localSheetId="8" hidden="1">{#N/A,#N/A,FALSE,"M.01"}</definedName>
    <definedName name="________wil1" hidden="1">{#N/A,#N/A,FALSE,"M.01"}</definedName>
    <definedName name="_______DAF1">[7]Sheet3!$II$7944</definedName>
    <definedName name="_______ERR1" localSheetId="10" hidden="1">{#N/A,#N/A,FALSE,"M.42"}</definedName>
    <definedName name="_______ERR1" localSheetId="8" hidden="1">{#N/A,#N/A,FALSE,"M.42"}</definedName>
    <definedName name="_______ERR1" hidden="1">{#N/A,#N/A,FALSE,"M.42"}</definedName>
    <definedName name="_______JBN3" localSheetId="10" hidden="1">{#N/A,#N/A,FALSE,"M.32"}</definedName>
    <definedName name="_______JBN3" localSheetId="8" hidden="1">{#N/A,#N/A,FALSE,"M.32"}</definedName>
    <definedName name="_______JBN3" hidden="1">{#N/A,#N/A,FALSE,"M.32"}</definedName>
    <definedName name="_______kl09" localSheetId="10" hidden="1">{#N/A,#N/A,FALSE,"M.01"}</definedName>
    <definedName name="_______kl09" localSheetId="8" hidden="1">{#N/A,#N/A,FALSE,"M.01"}</definedName>
    <definedName name="_______kl09" hidden="1">{#N/A,#N/A,FALSE,"M.01"}</definedName>
    <definedName name="_______LP2">#N/A</definedName>
    <definedName name="_______RIP2" localSheetId="10" hidden="1">{#N/A,#N/A,FALSE,"M.01"}</definedName>
    <definedName name="_______RIP2" localSheetId="8" hidden="1">{#N/A,#N/A,FALSE,"M.01"}</definedName>
    <definedName name="_______RIP2" hidden="1">{#N/A,#N/A,FALSE,"M.01"}</definedName>
    <definedName name="_______RIP3" localSheetId="10" hidden="1">{#N/A,#N/A,FALSE,"M.41"}</definedName>
    <definedName name="_______RIP3" localSheetId="8" hidden="1">{#N/A,#N/A,FALSE,"M.41"}</definedName>
    <definedName name="_______RIP3" hidden="1">{#N/A,#N/A,FALSE,"M.41"}</definedName>
    <definedName name="_______SLA2009" localSheetId="10" hidden="1">{#N/A,#N/A,FALSE,"M.32"}</definedName>
    <definedName name="_______SLA2009" localSheetId="8" hidden="1">{#N/A,#N/A,FALSE,"M.32"}</definedName>
    <definedName name="_______SLA2009" hidden="1">{#N/A,#N/A,FALSE,"M.32"}</definedName>
    <definedName name="_______TH1" localSheetId="10" hidden="1">{#N/A,#N/A,FALSE,"M.34"}</definedName>
    <definedName name="_______TH1" localSheetId="8" hidden="1">{#N/A,#N/A,FALSE,"M.34"}</definedName>
    <definedName name="_______TH1" hidden="1">{#N/A,#N/A,FALSE,"M.34"}</definedName>
    <definedName name="_______th2" localSheetId="10" hidden="1">{#N/A,#N/A,FALSE,"M.42"}</definedName>
    <definedName name="_______th2" localSheetId="8" hidden="1">{#N/A,#N/A,FALSE,"M.42"}</definedName>
    <definedName name="_______th2" hidden="1">{#N/A,#N/A,FALSE,"M.42"}</definedName>
    <definedName name="______DAF1">[7]Sheet3!$II$7944</definedName>
    <definedName name="______ERR1" localSheetId="10" hidden="1">{#N/A,#N/A,FALSE,"M.42"}</definedName>
    <definedName name="______ERR1" localSheetId="8" hidden="1">{#N/A,#N/A,FALSE,"M.42"}</definedName>
    <definedName name="______ERR1" hidden="1">{#N/A,#N/A,FALSE,"M.42"}</definedName>
    <definedName name="______JBN3" localSheetId="10" hidden="1">{#N/A,#N/A,FALSE,"M.32"}</definedName>
    <definedName name="______JBN3" localSheetId="8" hidden="1">{#N/A,#N/A,FALSE,"M.32"}</definedName>
    <definedName name="______JBN3" hidden="1">{#N/A,#N/A,FALSE,"M.32"}</definedName>
    <definedName name="______kl09" localSheetId="10" hidden="1">{#N/A,#N/A,FALSE,"M.01"}</definedName>
    <definedName name="______kl09" localSheetId="8" hidden="1">{#N/A,#N/A,FALSE,"M.01"}</definedName>
    <definedName name="______kl09" hidden="1">{#N/A,#N/A,FALSE,"M.01"}</definedName>
    <definedName name="______LP2">#N/A</definedName>
    <definedName name="______mp3" localSheetId="10" hidden="1">{#N/A,#N/A,FALSE,"M.42"}</definedName>
    <definedName name="______mp3" localSheetId="8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0" hidden="1">{#N/A,#N/A,FALSE,"M.32"}</definedName>
    <definedName name="______SLA2009" localSheetId="8" hidden="1">{#N/A,#N/A,FALSE,"M.32"}</definedName>
    <definedName name="______SLA2009" hidden="1">{#N/A,#N/A,FALSE,"M.32"}</definedName>
    <definedName name="______TH1" localSheetId="10" hidden="1">{#N/A,#N/A,FALSE,"M.34"}</definedName>
    <definedName name="______TH1" localSheetId="8" hidden="1">{#N/A,#N/A,FALSE,"M.34"}</definedName>
    <definedName name="______TH1" hidden="1">{#N/A,#N/A,FALSE,"M.34"}</definedName>
    <definedName name="______th2" localSheetId="10" hidden="1">{#N/A,#N/A,FALSE,"M.42"}</definedName>
    <definedName name="______th2" localSheetId="8" hidden="1">{#N/A,#N/A,FALSE,"M.42"}</definedName>
    <definedName name="______th2" hidden="1">{#N/A,#N/A,FALSE,"M.42"}</definedName>
    <definedName name="______wil1" localSheetId="10" hidden="1">{#N/A,#N/A,FALSE,"M.01"}</definedName>
    <definedName name="______wil1" localSheetId="8" hidden="1">{#N/A,#N/A,FALSE,"M.01"}</definedName>
    <definedName name="______wil1" hidden="1">{#N/A,#N/A,FALSE,"M.01"}</definedName>
    <definedName name="_____DAF1">[7]Sheet3!$II$7944</definedName>
    <definedName name="_____ERR1" localSheetId="10" hidden="1">{#N/A,#N/A,FALSE,"M.42"}</definedName>
    <definedName name="_____ERR1" localSheetId="8" hidden="1">{#N/A,#N/A,FALSE,"M.42"}</definedName>
    <definedName name="_____ERR1" hidden="1">{#N/A,#N/A,FALSE,"M.42"}</definedName>
    <definedName name="_____JBN3" localSheetId="10" hidden="1">{#N/A,#N/A,FALSE,"M.32"}</definedName>
    <definedName name="_____JBN3" localSheetId="8" hidden="1">{#N/A,#N/A,FALSE,"M.32"}</definedName>
    <definedName name="_____JBN3" hidden="1">{#N/A,#N/A,FALSE,"M.32"}</definedName>
    <definedName name="_____kl09" localSheetId="10" hidden="1">{#N/A,#N/A,FALSE,"M.01"}</definedName>
    <definedName name="_____kl09" localSheetId="8" hidden="1">{#N/A,#N/A,FALSE,"M.01"}</definedName>
    <definedName name="_____kl09" hidden="1">{#N/A,#N/A,FALSE,"M.01"}</definedName>
    <definedName name="_____LP2">#N/A</definedName>
    <definedName name="_____M2" localSheetId="10" hidden="1">{#N/A,#N/A,FALSE,"M.42"}</definedName>
    <definedName name="_____M2" localSheetId="8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0" hidden="1">{#N/A,#N/A,FALSE,"M.01"}</definedName>
    <definedName name="_____RIP2" localSheetId="8" hidden="1">{#N/A,#N/A,FALSE,"M.01"}</definedName>
    <definedName name="_____RIP2" hidden="1">{#N/A,#N/A,FALSE,"M.01"}</definedName>
    <definedName name="_____RIP3" localSheetId="10" hidden="1">{#N/A,#N/A,FALSE,"M.41"}</definedName>
    <definedName name="_____RIP3" localSheetId="8" hidden="1">{#N/A,#N/A,FALSE,"M.41"}</definedName>
    <definedName name="_____RIP3" hidden="1">{#N/A,#N/A,FALSE,"M.41"}</definedName>
    <definedName name="_____SEP92">#N/A</definedName>
    <definedName name="_____SLA2009" localSheetId="10" hidden="1">{#N/A,#N/A,FALSE,"M.32"}</definedName>
    <definedName name="_____SLA2009" localSheetId="8" hidden="1">{#N/A,#N/A,FALSE,"M.32"}</definedName>
    <definedName name="_____SLA2009" hidden="1">{#N/A,#N/A,FALSE,"M.32"}</definedName>
    <definedName name="_____TH1" localSheetId="10" hidden="1">{#N/A,#N/A,FALSE,"M.34"}</definedName>
    <definedName name="_____TH1" localSheetId="8" hidden="1">{#N/A,#N/A,FALSE,"M.34"}</definedName>
    <definedName name="_____TH1" hidden="1">{#N/A,#N/A,FALSE,"M.34"}</definedName>
    <definedName name="_____th2" localSheetId="10" hidden="1">{#N/A,#N/A,FALSE,"M.42"}</definedName>
    <definedName name="_____th2" localSheetId="8" hidden="1">{#N/A,#N/A,FALSE,"M.42"}</definedName>
    <definedName name="_____th2" hidden="1">{#N/A,#N/A,FALSE,"M.42"}</definedName>
    <definedName name="_____wil1" localSheetId="10" hidden="1">{#N/A,#N/A,FALSE,"M.01"}</definedName>
    <definedName name="_____wil1" localSheetId="8" hidden="1">{#N/A,#N/A,FALSE,"M.01"}</definedName>
    <definedName name="_____wil1" hidden="1">{#N/A,#N/A,FALSE,"M.01"}</definedName>
    <definedName name="____BIM1" localSheetId="6">[8]prod03!#REF!</definedName>
    <definedName name="____BIM1" localSheetId="9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9">[8]prod03!#REF!</definedName>
    <definedName name="____DEN1" localSheetId="5">[8]prod03!#REF!</definedName>
    <definedName name="____DEN1" localSheetId="8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9">[8]prod03!#REF!</definedName>
    <definedName name="____DIL1" localSheetId="8">[8]prod03!#REF!</definedName>
    <definedName name="____DIL1">[8]prod03!#REF!</definedName>
    <definedName name="____END1" localSheetId="6">[8]prod03!#REF!</definedName>
    <definedName name="____END1" localSheetId="9">[8]prod03!#REF!</definedName>
    <definedName name="____END1" localSheetId="8">[8]prod03!#REF!</definedName>
    <definedName name="____END1">[8]prod03!#REF!</definedName>
    <definedName name="____ERR1" localSheetId="10" hidden="1">{#N/A,#N/A,FALSE,"M.42"}</definedName>
    <definedName name="____ERR1" localSheetId="8" hidden="1">{#N/A,#N/A,FALSE,"M.42"}</definedName>
    <definedName name="____ERR1" hidden="1">{#N/A,#N/A,FALSE,"M.42"}</definedName>
    <definedName name="____JBN3" localSheetId="10" hidden="1">{#N/A,#N/A,FALSE,"M.32"}</definedName>
    <definedName name="____JBN3" localSheetId="8" hidden="1">{#N/A,#N/A,FALSE,"M.32"}</definedName>
    <definedName name="____JBN3" hidden="1">{#N/A,#N/A,FALSE,"M.32"}</definedName>
    <definedName name="____kl09" localSheetId="10" hidden="1">{#N/A,#N/A,FALSE,"M.01"}</definedName>
    <definedName name="____kl09" localSheetId="8" hidden="1">{#N/A,#N/A,FALSE,"M.01"}</definedName>
    <definedName name="____kl09" hidden="1">{#N/A,#N/A,FALSE,"M.01"}</definedName>
    <definedName name="____KUP1" localSheetId="6">[8]prod03!#REF!</definedName>
    <definedName name="____KUP1" localSheetId="9">[8]prod03!#REF!</definedName>
    <definedName name="____KUP1">[8]prod03!#REF!</definedName>
    <definedName name="____LP2">#N/A</definedName>
    <definedName name="____M2" localSheetId="10" hidden="1">{#N/A,#N/A,FALSE,"M.42"}</definedName>
    <definedName name="____M2" localSheetId="8" hidden="1">{#N/A,#N/A,FALSE,"M.42"}</definedName>
    <definedName name="____M2" hidden="1">{#N/A,#N/A,FALSE,"M.42"}</definedName>
    <definedName name="____MAT1" localSheetId="6">[8]prod03!#REF!</definedName>
    <definedName name="____MAT1" localSheetId="9">[8]prod03!#REF!</definedName>
    <definedName name="____MAT1">[8]prod03!#REF!</definedName>
    <definedName name="____mp3" localSheetId="10" hidden="1">{#N/A,#N/A,FALSE,"M.42"}</definedName>
    <definedName name="____mp3" localSheetId="8" hidden="1">{#N/A,#N/A,FALSE,"M.42"}</definedName>
    <definedName name="____mp3" hidden="1">{#N/A,#N/A,FALSE,"M.42"}</definedName>
    <definedName name="____NOP92">#N/A</definedName>
    <definedName name="____OKT92">#N/A</definedName>
    <definedName name="____RIP2" localSheetId="10" hidden="1">{#N/A,#N/A,FALSE,"M.01"}</definedName>
    <definedName name="____RIP2" localSheetId="8" hidden="1">{#N/A,#N/A,FALSE,"M.01"}</definedName>
    <definedName name="____RIP2" hidden="1">{#N/A,#N/A,FALSE,"M.01"}</definedName>
    <definedName name="____RIP3" localSheetId="10" hidden="1">{#N/A,#N/A,FALSE,"M.41"}</definedName>
    <definedName name="____RIP3" localSheetId="8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9">[8]prod03!#REF!</definedName>
    <definedName name="____SIN1">[8]prod03!#REF!</definedName>
    <definedName name="____SLA2009" localSheetId="10" hidden="1">{#N/A,#N/A,FALSE,"M.32"}</definedName>
    <definedName name="____SLA2009" localSheetId="8" hidden="1">{#N/A,#N/A,FALSE,"M.32"}</definedName>
    <definedName name="____SLA2009" hidden="1">{#N/A,#N/A,FALSE,"M.32"}</definedName>
    <definedName name="____SUM1" localSheetId="6">[8]prod03!#REF!</definedName>
    <definedName name="____SUM1" localSheetId="9">[8]prod03!#REF!</definedName>
    <definedName name="____SUM1">[8]prod03!#REF!</definedName>
    <definedName name="____TH1" localSheetId="10" hidden="1">{#N/A,#N/A,FALSE,"M.34"}</definedName>
    <definedName name="____TH1" localSheetId="8" hidden="1">{#N/A,#N/A,FALSE,"M.34"}</definedName>
    <definedName name="____TH1" hidden="1">{#N/A,#N/A,FALSE,"M.34"}</definedName>
    <definedName name="____th2" localSheetId="10" hidden="1">{#N/A,#N/A,FALSE,"M.42"}</definedName>
    <definedName name="____th2" localSheetId="8" hidden="1">{#N/A,#N/A,FALSE,"M.42"}</definedName>
    <definedName name="____th2" hidden="1">{#N/A,#N/A,FALSE,"M.42"}</definedName>
    <definedName name="____WAI1" localSheetId="6">[8]prod03!#REF!</definedName>
    <definedName name="____WAI1" localSheetId="9">[8]prod03!#REF!</definedName>
    <definedName name="____WAI1">[8]prod03!#REF!</definedName>
    <definedName name="____WIL1" localSheetId="6">[8]prod03!#REF!</definedName>
    <definedName name="____WIL1" localSheetId="9">[8]prod03!#REF!</definedName>
    <definedName name="____WIL1">[8]prod03!#REF!</definedName>
    <definedName name="___BIM1" localSheetId="6">[8]prod03!#REF!</definedName>
    <definedName name="___BIM1" localSheetId="9">[8]prod03!#REF!</definedName>
    <definedName name="___BIM1">[8]prod03!#REF!</definedName>
    <definedName name="___DAF1" localSheetId="10">[7]Sheet3!$II$7944</definedName>
    <definedName name="___DAF1">[7]Sheet3!$II$7944</definedName>
    <definedName name="___DAF11" localSheetId="10">#REF!</definedName>
    <definedName name="___DAF11">#REF!</definedName>
    <definedName name="___DAF12" localSheetId="10">#REF!</definedName>
    <definedName name="___DAF12">#REF!</definedName>
    <definedName name="___DAF13" localSheetId="10">#REF!</definedName>
    <definedName name="___DAF13">#REF!</definedName>
    <definedName name="___daf133" localSheetId="10">#REF!</definedName>
    <definedName name="___daf133">#REF!</definedName>
    <definedName name="___DAF14" localSheetId="10">#REF!</definedName>
    <definedName name="___DAF14">#REF!</definedName>
    <definedName name="___DAF15" localSheetId="10">#REF!</definedName>
    <definedName name="___DAF15">#REF!</definedName>
    <definedName name="___DAF16" localSheetId="10">#REF!</definedName>
    <definedName name="___DAF16">#REF!</definedName>
    <definedName name="___DAF17" localSheetId="10">#REF!</definedName>
    <definedName name="___DAF17">#REF!</definedName>
    <definedName name="___DAF2" localSheetId="10">#REF!</definedName>
    <definedName name="___DAF2">#REF!</definedName>
    <definedName name="___DAF3" localSheetId="10">#REF!</definedName>
    <definedName name="___DAF3">#REF!</definedName>
    <definedName name="___DEN1" localSheetId="6">[8]prod03!#REF!</definedName>
    <definedName name="___DEN1" localSheetId="9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9">[8]prod03!#REF!</definedName>
    <definedName name="___DIL1">[8]prod03!#REF!</definedName>
    <definedName name="___END1" localSheetId="6">[8]prod03!#REF!</definedName>
    <definedName name="___END1" localSheetId="9">[8]prod03!#REF!</definedName>
    <definedName name="___END1">[8]prod03!#REF!</definedName>
    <definedName name="___ERR1" localSheetId="10" hidden="1">{#N/A,#N/A,FALSE,"M.42"}</definedName>
    <definedName name="___ERR1" localSheetId="8" hidden="1">{#N/A,#N/A,FALSE,"M.42"}</definedName>
    <definedName name="___ERR1" hidden="1">{#N/A,#N/A,FALSE,"M.42"}</definedName>
    <definedName name="___JBN3" localSheetId="10" hidden="1">{#N/A,#N/A,FALSE,"M.32"}</definedName>
    <definedName name="___JBN3" localSheetId="8" hidden="1">{#N/A,#N/A,FALSE,"M.32"}</definedName>
    <definedName name="___JBN3" hidden="1">{#N/A,#N/A,FALSE,"M.32"}</definedName>
    <definedName name="___kl09" localSheetId="10" hidden="1">{#N/A,#N/A,FALSE,"M.01"}</definedName>
    <definedName name="___kl09" localSheetId="8" hidden="1">{#N/A,#N/A,FALSE,"M.01"}</definedName>
    <definedName name="___kl09" hidden="1">{#N/A,#N/A,FALSE,"M.01"}</definedName>
    <definedName name="___KUP1" localSheetId="6">[8]prod03!#REF!</definedName>
    <definedName name="___KUP1" localSheetId="9">[8]prod03!#REF!</definedName>
    <definedName name="___KUP1">[8]prod03!#REF!</definedName>
    <definedName name="___LP2">#N/A</definedName>
    <definedName name="___M2" localSheetId="10" hidden="1">{#N/A,#N/A,FALSE,"M.42"}</definedName>
    <definedName name="___M2" localSheetId="8" hidden="1">{#N/A,#N/A,FALSE,"M.42"}</definedName>
    <definedName name="___M2" hidden="1">{#N/A,#N/A,FALSE,"M.42"}</definedName>
    <definedName name="___MAT1" localSheetId="6">[8]prod03!#REF!</definedName>
    <definedName name="___MAT1" localSheetId="9">[8]prod03!#REF!</definedName>
    <definedName name="___MAT1">[8]prod03!#REF!</definedName>
    <definedName name="___MEI92" localSheetId="6">#REF!</definedName>
    <definedName name="___MEI92" localSheetId="10">#REF!</definedName>
    <definedName name="___MEI92" localSheetId="9">#REF!</definedName>
    <definedName name="___MEI92" localSheetId="5">#REF!</definedName>
    <definedName name="___MEI92">#REF!</definedName>
    <definedName name="___mp3" localSheetId="10" hidden="1">{#N/A,#N/A,FALSE,"M.42"}</definedName>
    <definedName name="___mp3" localSheetId="8" hidden="1">{#N/A,#N/A,FALSE,"M.42"}</definedName>
    <definedName name="___mp3" hidden="1">{#N/A,#N/A,FALSE,"M.42"}</definedName>
    <definedName name="___NOP92">#N/A</definedName>
    <definedName name="___OKT92">#N/A</definedName>
    <definedName name="___RIP2" localSheetId="10" hidden="1">{#N/A,#N/A,FALSE,"M.01"}</definedName>
    <definedName name="___RIP2" localSheetId="8" hidden="1">{#N/A,#N/A,FALSE,"M.01"}</definedName>
    <definedName name="___RIP2" hidden="1">{#N/A,#N/A,FALSE,"M.01"}</definedName>
    <definedName name="___RIP3" localSheetId="10" hidden="1">{#N/A,#N/A,FALSE,"M.41"}</definedName>
    <definedName name="___RIP3" localSheetId="8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9">[8]prod03!#REF!</definedName>
    <definedName name="___SIN1" localSheetId="5">[8]prod03!#REF!</definedName>
    <definedName name="___SIN1">[8]prod03!#REF!</definedName>
    <definedName name="___SLA2009" localSheetId="10" hidden="1">{#N/A,#N/A,FALSE,"M.32"}</definedName>
    <definedName name="___SLA2009" localSheetId="8" hidden="1">{#N/A,#N/A,FALSE,"M.32"}</definedName>
    <definedName name="___SLA2009" hidden="1">{#N/A,#N/A,FALSE,"M.32"}</definedName>
    <definedName name="___SUM1" localSheetId="6">[8]prod03!#REF!</definedName>
    <definedName name="___SUM1" localSheetId="9">[8]prod03!#REF!</definedName>
    <definedName name="___SUM1">[8]prod03!#REF!</definedName>
    <definedName name="___TH1" localSheetId="10" hidden="1">{#N/A,#N/A,FALSE,"M.34"}</definedName>
    <definedName name="___TH1" localSheetId="8" hidden="1">{#N/A,#N/A,FALSE,"M.34"}</definedName>
    <definedName name="___TH1" hidden="1">{#N/A,#N/A,FALSE,"M.34"}</definedName>
    <definedName name="___th2" localSheetId="10" hidden="1">{#N/A,#N/A,FALSE,"M.42"}</definedName>
    <definedName name="___th2" localSheetId="8" hidden="1">{#N/A,#N/A,FALSE,"M.42"}</definedName>
    <definedName name="___th2" hidden="1">{#N/A,#N/A,FALSE,"M.42"}</definedName>
    <definedName name="___TW1" localSheetId="10">#REF!</definedName>
    <definedName name="___TW1">#REF!</definedName>
    <definedName name="___TW2" localSheetId="10">#REF!</definedName>
    <definedName name="___TW2">#REF!</definedName>
    <definedName name="___WAI1" localSheetId="6">[8]prod03!#REF!</definedName>
    <definedName name="___WAI1" localSheetId="9">[8]prod03!#REF!</definedName>
    <definedName name="___WAI1">[8]prod03!#REF!</definedName>
    <definedName name="___WIL1" localSheetId="6">[8]prod03!#REF!</definedName>
    <definedName name="___WIL1" localSheetId="10">[8]prod03!#REF!</definedName>
    <definedName name="___WIL1" localSheetId="9">[8]prod03!#REF!</definedName>
    <definedName name="___wil1" localSheetId="8" hidden="1">{#N/A,#N/A,FALSE,"M.01"}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0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10" hidden="1">[12]DExp.Lmb!#REF!</definedName>
    <definedName name="__123Graph_A" localSheetId="9" hidden="1">[11]DExp.Lmb!#REF!</definedName>
    <definedName name="__123Graph_A" localSheetId="8" hidden="1">[13]DExp.Lmb!#REF!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hidden="1">[12]DExp.Lmb!#REF!</definedName>
    <definedName name="__123Graph_A1" localSheetId="10" hidden="1">[14]C!$D$322:$K$322</definedName>
    <definedName name="__123Graph_A1" localSheetId="8" hidden="1">[3]C!$D$322:$K$322</definedName>
    <definedName name="__123Graph_A1" hidden="1">[14]C!$D$322:$K$322</definedName>
    <definedName name="__123Graph_A2" localSheetId="10" hidden="1">[14]C!$D$372:$K$372</definedName>
    <definedName name="__123Graph_A2" localSheetId="8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0" hidden="1">[11]DExp.Lmb!#REF!</definedName>
    <definedName name="__123gRAPH_ab" localSheetId="9" hidden="1">[11]DExp.Lmb!#REF!</definedName>
    <definedName name="__123gRAPH_ab" localSheetId="5" hidden="1">[11]DExp.Lmb!#REF!</definedName>
    <definedName name="__123gRAPH_ab" localSheetId="8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0" hidden="1">[14]M!$F$18:$N$18</definedName>
    <definedName name="__123Graph_ACPEXIND" localSheetId="8" hidden="1">[3]M!$F$18:$N$18</definedName>
    <definedName name="__123Graph_ACPEXIND" hidden="1">[14]M!$F$18:$N$18</definedName>
    <definedName name="__123Graph_ACPEXJAVA" localSheetId="10" hidden="1">[14]M!$V$18:$AD$18</definedName>
    <definedName name="__123Graph_ACPEXJAVA" localSheetId="8" hidden="1">[3]M!$V$18:$AD$18</definedName>
    <definedName name="__123Graph_ACPEXJAVA" hidden="1">[14]M!$V$18:$AD$18</definedName>
    <definedName name="__123Graph_ACPEXOUTS" localSheetId="10" hidden="1">[14]M!$AL$18:$AT$18</definedName>
    <definedName name="__123Graph_ACPEXOUTS" localSheetId="8" hidden="1">[3]M!$AL$18:$AT$18</definedName>
    <definedName name="__123Graph_ACPEXOUTS" hidden="1">[14]M!$AL$18:$AT$18</definedName>
    <definedName name="__123Graph_AFININDO" localSheetId="10" hidden="1">[14]M!$F$27:$N$27</definedName>
    <definedName name="__123Graph_AFININDO" localSheetId="8" hidden="1">[3]M!$F$27:$N$27</definedName>
    <definedName name="__123Graph_AFININDO" hidden="1">[14]M!$F$27:$N$27</definedName>
    <definedName name="__123Graph_AFINJAVA" localSheetId="10" hidden="1">[14]M!$V$27:$AD$27</definedName>
    <definedName name="__123Graph_AFINJAVA" localSheetId="8" hidden="1">[3]M!$V$27:$AD$27</definedName>
    <definedName name="__123Graph_AFINJAVA" hidden="1">[14]M!$V$27:$AD$27</definedName>
    <definedName name="__123Graph_AFINOUTS" localSheetId="10" hidden="1">[14]M!$AL$27:$AT$27</definedName>
    <definedName name="__123Graph_AFINOUTS" localSheetId="8" hidden="1">[3]M!$AL$27:$AT$27</definedName>
    <definedName name="__123Graph_AFINOUTS" hidden="1">[14]M!$AL$27:$AT$27</definedName>
    <definedName name="__123Graph_AFUELINDO" localSheetId="10" hidden="1">[14]M!$F$5:$N$5</definedName>
    <definedName name="__123Graph_AFUELINDO" localSheetId="8" hidden="1">[3]M!$F$5:$N$5</definedName>
    <definedName name="__123Graph_AFUELINDO" hidden="1">[14]M!$F$5:$N$5</definedName>
    <definedName name="__123Graph_AFUELJAVA" localSheetId="10" hidden="1">[14]M!$V$5:$AD$5</definedName>
    <definedName name="__123Graph_AFUELJAVA" localSheetId="8" hidden="1">[3]M!$V$5:$AD$5</definedName>
    <definedName name="__123Graph_AFUELJAVA" hidden="1">[14]M!$V$5:$AD$5</definedName>
    <definedName name="__123Graph_AFUELOUTS" localSheetId="10" hidden="1">[14]M!$AL$5:$AT$5</definedName>
    <definedName name="__123Graph_AFUELOUTS" localSheetId="8" hidden="1">[3]M!$AL$5:$AT$5</definedName>
    <definedName name="__123Graph_AFUELOUTS" hidden="1">[14]M!$AL$5:$AT$5</definedName>
    <definedName name="__123Graph_AOPEXIND" localSheetId="10" hidden="1">[14]M!$F$11:$N$11</definedName>
    <definedName name="__123Graph_AOPEXIND" localSheetId="8" hidden="1">[3]M!$F$11:$N$11</definedName>
    <definedName name="__123Graph_AOPEXIND" hidden="1">[14]M!$F$11:$N$11</definedName>
    <definedName name="__123Graph_AOPEXJAVA" localSheetId="10" hidden="1">[14]M!$V$11:$AD$11</definedName>
    <definedName name="__123Graph_AOPEXJAVA" localSheetId="8" hidden="1">[3]M!$V$11:$AD$11</definedName>
    <definedName name="__123Graph_AOPEXJAVA" hidden="1">[14]M!$V$11:$AD$11</definedName>
    <definedName name="__123Graph_AOPEXOUTS" localSheetId="10" hidden="1">[14]M!$AL$11:$AT$11</definedName>
    <definedName name="__123Graph_AOPEXOUTS" localSheetId="8" hidden="1">[3]M!$AL$11:$AT$11</definedName>
    <definedName name="__123Graph_AOPEXOUTS" hidden="1">[14]M!$AL$11:$AT$11</definedName>
    <definedName name="__123Graph_AREIND" localSheetId="10" hidden="1">[14]M!$F$23:$N$23</definedName>
    <definedName name="__123Graph_AREIND" localSheetId="8" hidden="1">[3]M!$F$23:$N$23</definedName>
    <definedName name="__123Graph_AREIND" hidden="1">[14]M!$F$23:$N$23</definedName>
    <definedName name="__123Graph_AREJAVA" localSheetId="10" hidden="1">[14]M!$V$23:$AD$23</definedName>
    <definedName name="__123Graph_AREJAVA" localSheetId="8" hidden="1">[3]M!$V$23:$AD$23</definedName>
    <definedName name="__123Graph_AREJAVA" hidden="1">[14]M!$V$23:$AD$23</definedName>
    <definedName name="__123Graph_AREOUTSIDE" localSheetId="10" hidden="1">[14]M!$AL$23:$AT$23</definedName>
    <definedName name="__123Graph_AREOUTSIDE" localSheetId="8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0" hidden="1">[12]DExp.Lmb!#REF!</definedName>
    <definedName name="__123Graph_B" localSheetId="9" hidden="1">[11]DExp.Lmb!#REF!</definedName>
    <definedName name="__123Graph_B" localSheetId="8" hidden="1">[13]DExp.Lmb!#REF!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hidden="1">[12]DExp.Lmb!#REF!</definedName>
    <definedName name="__123Graph_B1" localSheetId="10" hidden="1">[14]C!$D$323:$K$323</definedName>
    <definedName name="__123Graph_B1" localSheetId="8" hidden="1">[3]C!$D$323:$K$323</definedName>
    <definedName name="__123Graph_B1" hidden="1">[14]C!$D$323:$K$323</definedName>
    <definedName name="__123Graph_B2" localSheetId="10" hidden="1">[14]C!$D$373:$K$373</definedName>
    <definedName name="__123Graph_B2" localSheetId="8" hidden="1">[3]C!$D$373:$K$373</definedName>
    <definedName name="__123Graph_B2" hidden="1">[14]C!$D$373:$K$373</definedName>
    <definedName name="__123Graph_BCPEXIND" localSheetId="10" hidden="1">[14]M!$F$17:$N$17</definedName>
    <definedName name="__123Graph_BCPEXIND" localSheetId="8" hidden="1">[3]M!$F$17:$N$17</definedName>
    <definedName name="__123Graph_BCPEXIND" hidden="1">[14]M!$F$17:$N$17</definedName>
    <definedName name="__123Graph_BCPEXJAVA" localSheetId="10" hidden="1">[14]M!$V$17:$AD$17</definedName>
    <definedName name="__123Graph_BCPEXJAVA" localSheetId="8" hidden="1">[3]M!$V$17:$AD$17</definedName>
    <definedName name="__123Graph_BCPEXJAVA" hidden="1">[14]M!$V$17:$AD$17</definedName>
    <definedName name="__123Graph_BCPEXOUTS" localSheetId="10" hidden="1">[14]M!$AL$17:$AT$17</definedName>
    <definedName name="__123Graph_BCPEXOUTS" localSheetId="8" hidden="1">[3]M!$AL$17:$AT$17</definedName>
    <definedName name="__123Graph_BCPEXOUTS" hidden="1">[14]M!$AL$17:$AT$17</definedName>
    <definedName name="__123Graph_BFININDO" localSheetId="10" hidden="1">[14]M!$F$28:$N$28</definedName>
    <definedName name="__123Graph_BFININDO" localSheetId="8" hidden="1">[3]M!$F$28:$N$28</definedName>
    <definedName name="__123Graph_BFININDO" hidden="1">[14]M!$F$28:$N$28</definedName>
    <definedName name="__123Graph_BFINJAVA" localSheetId="10" hidden="1">[14]M!$V$28:$AD$28</definedName>
    <definedName name="__123Graph_BFINJAVA" localSheetId="8" hidden="1">[3]M!$V$28:$AD$28</definedName>
    <definedName name="__123Graph_BFINJAVA" hidden="1">[14]M!$V$28:$AD$28</definedName>
    <definedName name="__123Graph_BFINOUTS" localSheetId="10" hidden="1">[14]M!$AL$28:$AT$28</definedName>
    <definedName name="__123Graph_BFINOUTS" localSheetId="8" hidden="1">[3]M!$AL$28:$AT$28</definedName>
    <definedName name="__123Graph_BFINOUTS" hidden="1">[14]M!$AL$28:$AT$28</definedName>
    <definedName name="__123Graph_BFUELINDO" localSheetId="10" hidden="1">[14]M!$F$6:$N$6</definedName>
    <definedName name="__123Graph_BFUELINDO" localSheetId="8" hidden="1">[3]M!$F$6:$N$6</definedName>
    <definedName name="__123Graph_BFUELINDO" hidden="1">[14]M!$F$6:$N$6</definedName>
    <definedName name="__123Graph_BFUELJAVA" localSheetId="10" hidden="1">[14]M!$V$6:$AD$6</definedName>
    <definedName name="__123Graph_BFUELJAVA" localSheetId="8" hidden="1">[3]M!$V$6:$AD$6</definedName>
    <definedName name="__123Graph_BFUELJAVA" hidden="1">[14]M!$V$6:$AD$6</definedName>
    <definedName name="__123Graph_BFUELOUTS" localSheetId="10" hidden="1">[14]M!$AL$6:$AT$6</definedName>
    <definedName name="__123Graph_BFUELOUTS" localSheetId="8" hidden="1">[3]M!$AL$6:$AT$6</definedName>
    <definedName name="__123Graph_BFUELOUTS" hidden="1">[14]M!$AL$6:$AT$6</definedName>
    <definedName name="__123Graph_BOPEXIND" localSheetId="10" hidden="1">[14]M!$F$12:$N$12</definedName>
    <definedName name="__123Graph_BOPEXIND" localSheetId="8" hidden="1">[3]M!$F$12:$N$12</definedName>
    <definedName name="__123Graph_BOPEXIND" hidden="1">[14]M!$F$12:$N$12</definedName>
    <definedName name="__123Graph_BOPEXJAVA" localSheetId="10" hidden="1">[14]M!$V$12:$AD$12</definedName>
    <definedName name="__123Graph_BOPEXJAVA" localSheetId="8" hidden="1">[3]M!$V$12:$AD$12</definedName>
    <definedName name="__123Graph_BOPEXJAVA" hidden="1">[14]M!$V$12:$AD$12</definedName>
    <definedName name="__123Graph_BOPEXOUTS" localSheetId="10" hidden="1">[14]M!$AL$12:$AT$12</definedName>
    <definedName name="__123Graph_BOPEXOUTS" localSheetId="8" hidden="1">[3]M!$AL$12:$AT$12</definedName>
    <definedName name="__123Graph_BOPEXOUTS" hidden="1">[14]M!$AL$12:$AT$12</definedName>
    <definedName name="__123Graph_BREIND" localSheetId="10" hidden="1">[14]M!$F$24:$N$24</definedName>
    <definedName name="__123Graph_BREIND" localSheetId="8" hidden="1">[3]M!$F$24:$N$24</definedName>
    <definedName name="__123Graph_BREIND" hidden="1">[14]M!$F$24:$N$24</definedName>
    <definedName name="__123Graph_BREJAVA" localSheetId="10" hidden="1">[14]M!$V$24:$AD$24</definedName>
    <definedName name="__123Graph_BREJAVA" localSheetId="8" hidden="1">[3]M!$V$24:$AD$24</definedName>
    <definedName name="__123Graph_BREJAVA" hidden="1">[14]M!$V$24:$AD$24</definedName>
    <definedName name="__123Graph_BREOUTSIDE" localSheetId="10" hidden="1">[14]M!$AL$24:$AT$24</definedName>
    <definedName name="__123Graph_BREOUTSIDE" localSheetId="8" hidden="1">[3]M!$AL$24:$AT$24</definedName>
    <definedName name="__123Graph_BREOUTSIDE" hidden="1">[14]M!$AL$24:$AT$24</definedName>
    <definedName name="__123Graph_CCPEXIND" localSheetId="10" hidden="1">[14]M!$F$20:$N$20</definedName>
    <definedName name="__123Graph_CCPEXIND" localSheetId="8" hidden="1">[3]M!$F$20:$N$20</definedName>
    <definedName name="__123Graph_CCPEXIND" hidden="1">[14]M!$F$20:$N$20</definedName>
    <definedName name="__123Graph_CCPEXJAVA" localSheetId="10" hidden="1">[14]M!$V$20:$AD$20</definedName>
    <definedName name="__123Graph_CCPEXJAVA" localSheetId="8" hidden="1">[3]M!$V$20:$AD$20</definedName>
    <definedName name="__123Graph_CCPEXJAVA" hidden="1">[14]M!$V$20:$AD$20</definedName>
    <definedName name="__123Graph_CCPEXOUTS" localSheetId="10" hidden="1">[14]M!$AL$20:$AT$20</definedName>
    <definedName name="__123Graph_CCPEXOUTS" localSheetId="8" hidden="1">[3]M!$AL$20:$AT$20</definedName>
    <definedName name="__123Graph_CCPEXOUTS" hidden="1">[14]M!$AL$20:$AT$20</definedName>
    <definedName name="__123Graph_CFININDO" localSheetId="10" hidden="1">[14]M!$F$29:$N$29</definedName>
    <definedName name="__123Graph_CFININDO" localSheetId="8" hidden="1">[3]M!$F$29:$N$29</definedName>
    <definedName name="__123Graph_CFININDO" hidden="1">[14]M!$F$29:$N$29</definedName>
    <definedName name="__123Graph_CFINJAVA" localSheetId="10" hidden="1">[14]M!$V$29:$AD$29</definedName>
    <definedName name="__123Graph_CFINJAVA" localSheetId="8" hidden="1">[3]M!$V$29:$AD$29</definedName>
    <definedName name="__123Graph_CFINJAVA" hidden="1">[14]M!$V$29:$AD$29</definedName>
    <definedName name="__123Graph_CFINOUTS" localSheetId="10" hidden="1">[14]M!$F$29:$N$29</definedName>
    <definedName name="__123Graph_CFINOUTS" localSheetId="8" hidden="1">[3]M!$F$29:$N$29</definedName>
    <definedName name="__123Graph_CFINOUTS" hidden="1">[14]M!$F$29:$N$29</definedName>
    <definedName name="__123Graph_CFUELINDO" localSheetId="10" hidden="1">[14]M!$F$7:$N$7</definedName>
    <definedName name="__123Graph_CFUELINDO" localSheetId="8" hidden="1">[3]M!$F$7:$N$7</definedName>
    <definedName name="__123Graph_CFUELINDO" hidden="1">[14]M!$F$7:$N$7</definedName>
    <definedName name="__123Graph_CFUELJAVA" localSheetId="10" hidden="1">[14]M!$V$7:$AD$7</definedName>
    <definedName name="__123Graph_CFUELJAVA" localSheetId="8" hidden="1">[3]M!$V$7:$AD$7</definedName>
    <definedName name="__123Graph_CFUELJAVA" hidden="1">[14]M!$V$7:$AD$7</definedName>
    <definedName name="__123Graph_CFUELOUTS" localSheetId="10" hidden="1">[14]M!$AL$7:$AT$7</definedName>
    <definedName name="__123Graph_CFUELOUTS" localSheetId="8" hidden="1">[3]M!$AL$7:$AT$7</definedName>
    <definedName name="__123Graph_CFUELOUTS" hidden="1">[14]M!$AL$7:$AT$7</definedName>
    <definedName name="__123Graph_COPEXIND" localSheetId="10" hidden="1">[14]M!$F$13:$N$13</definedName>
    <definedName name="__123Graph_COPEXIND" localSheetId="8" hidden="1">[3]M!$F$13:$N$13</definedName>
    <definedName name="__123Graph_COPEXIND" hidden="1">[14]M!$F$13:$N$13</definedName>
    <definedName name="__123Graph_COPEXJAVA" localSheetId="10" hidden="1">[14]M!$V$13:$AD$13</definedName>
    <definedName name="__123Graph_COPEXJAVA" localSheetId="8" hidden="1">[3]M!$V$13:$AD$13</definedName>
    <definedName name="__123Graph_COPEXJAVA" hidden="1">[14]M!$V$13:$AD$13</definedName>
    <definedName name="__123Graph_COPEXOUTS" localSheetId="10" hidden="1">[14]M!$AL$13:$AT$13</definedName>
    <definedName name="__123Graph_COPEXOUTS" localSheetId="8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0" hidden="1">[16]PkRp!#REF!</definedName>
    <definedName name="__123Graph_D" localSheetId="9" hidden="1">[15]PkRp!#REF!</definedName>
    <definedName name="__123Graph_D" localSheetId="8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hidden="1">[16]PkRp!#REF!</definedName>
    <definedName name="__123Graph_DCPEXIND" localSheetId="10" hidden="1">[14]M!$F$19:$N$19</definedName>
    <definedName name="__123Graph_DCPEXIND" localSheetId="8" hidden="1">[3]M!$F$19:$N$19</definedName>
    <definedName name="__123Graph_DCPEXIND" hidden="1">[14]M!$F$19:$N$19</definedName>
    <definedName name="__123Graph_DCPEXJAVA" localSheetId="10" hidden="1">[14]M!$V$19:$AD$19</definedName>
    <definedName name="__123Graph_DCPEXJAVA" localSheetId="8" hidden="1">[3]M!$V$19:$AD$19</definedName>
    <definedName name="__123Graph_DCPEXJAVA" hidden="1">[14]M!$V$19:$AD$19</definedName>
    <definedName name="__123Graph_DCPEXOUTS" localSheetId="10" hidden="1">[14]M!$AL$19:$AT$19</definedName>
    <definedName name="__123Graph_DCPEXOUTS" localSheetId="8" hidden="1">[3]M!$AL$19:$AT$19</definedName>
    <definedName name="__123Graph_DCPEXOUTS" hidden="1">[14]M!$AL$19:$AT$19</definedName>
    <definedName name="__123Graph_DFUELINDO" localSheetId="10" hidden="1">[14]M!$F$8:$N$8</definedName>
    <definedName name="__123Graph_DFUELINDO" localSheetId="8" hidden="1">[3]M!$F$8:$N$8</definedName>
    <definedName name="__123Graph_DFUELINDO" hidden="1">[14]M!$F$8:$N$8</definedName>
    <definedName name="__123Graph_DFUELJAVA" localSheetId="10" hidden="1">[14]M!$V$8:$AD$8</definedName>
    <definedName name="__123Graph_DFUELJAVA" localSheetId="8" hidden="1">[3]M!$V$8:$AD$8</definedName>
    <definedName name="__123Graph_DFUELJAVA" hidden="1">[14]M!$V$8:$AD$8</definedName>
    <definedName name="__123Graph_DFUELOUTS" localSheetId="10" hidden="1">[14]M!$AL$8:$AT$8</definedName>
    <definedName name="__123Graph_DFUELOUTS" localSheetId="8" hidden="1">[3]M!$AL$8:$AT$8</definedName>
    <definedName name="__123Graph_DFUELOUTS" hidden="1">[14]M!$AL$8:$AT$8</definedName>
    <definedName name="__123Graph_DOPEXIND" localSheetId="10" hidden="1">[14]M!$F$14:$N$14</definedName>
    <definedName name="__123Graph_DOPEXIND" localSheetId="8" hidden="1">[3]M!$F$14:$N$14</definedName>
    <definedName name="__123Graph_DOPEXIND" hidden="1">[14]M!$F$14:$N$14</definedName>
    <definedName name="__123Graph_DOPEXJAVA" localSheetId="10" hidden="1">[14]M!$V$14:$AD$14</definedName>
    <definedName name="__123Graph_DOPEXJAVA" localSheetId="8" hidden="1">[3]M!$V$14:$AD$14</definedName>
    <definedName name="__123Graph_DOPEXJAVA" hidden="1">[14]M!$V$14:$AD$14</definedName>
    <definedName name="__123Graph_DOPEXOUTS" localSheetId="10" hidden="1">[14]M!$AL$14:$AT$14</definedName>
    <definedName name="__123Graph_DOPEXOUTS" localSheetId="8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0" hidden="1">[12]DExp.Lmb!#REF!</definedName>
    <definedName name="__123Graph_X" localSheetId="9" hidden="1">[11]DExp.Lmb!#REF!</definedName>
    <definedName name="__123Graph_X" localSheetId="8" hidden="1">[13]DExp.Lmb!#REF!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hidden="1">[12]DExp.Lmb!#REF!</definedName>
    <definedName name="__123gRAPH_x1" localSheetId="6" hidden="1">[11]DExp.Lmb!#REF!</definedName>
    <definedName name="__123gRAPH_x1" localSheetId="9" hidden="1">[11]DExp.Lmb!#REF!</definedName>
    <definedName name="__123gRAPH_x1" hidden="1">[11]DExp.Lmb!#REF!</definedName>
    <definedName name="__123Graph_XCPEXIND" localSheetId="10" hidden="1">[14]M!$F$3:$N$3</definedName>
    <definedName name="__123Graph_XCPEXIND" localSheetId="8" hidden="1">[3]M!$F$3:$N$3</definedName>
    <definedName name="__123Graph_XCPEXIND" hidden="1">[14]M!$F$3:$N$3</definedName>
    <definedName name="__123Graph_XCPEXJAVA" localSheetId="10" hidden="1">[14]M!$V$3:$AD$3</definedName>
    <definedName name="__123Graph_XCPEXJAVA" localSheetId="8" hidden="1">[3]M!$V$3:$AD$3</definedName>
    <definedName name="__123Graph_XCPEXJAVA" hidden="1">[14]M!$V$3:$AD$3</definedName>
    <definedName name="__123Graph_XCPEXOUTS" localSheetId="10" hidden="1">[14]M!$AL$3:$AT$3</definedName>
    <definedName name="__123Graph_XCPEXOUTS" localSheetId="8" hidden="1">[3]M!$AL$3:$AT$3</definedName>
    <definedName name="__123Graph_XCPEXOUTS" hidden="1">[14]M!$AL$3:$AT$3</definedName>
    <definedName name="__123Graph_XFININDO" localSheetId="10" hidden="1">[14]M!$F$3:$N$3</definedName>
    <definedName name="__123Graph_XFININDO" localSheetId="8" hidden="1">[3]M!$F$3:$N$3</definedName>
    <definedName name="__123Graph_XFININDO" hidden="1">[14]M!$F$3:$N$3</definedName>
    <definedName name="__123Graph_XFINJAVA" localSheetId="10" hidden="1">[14]M!$V$3:$AD$3</definedName>
    <definedName name="__123Graph_XFINJAVA" localSheetId="8" hidden="1">[3]M!$V$3:$AD$3</definedName>
    <definedName name="__123Graph_XFINJAVA" hidden="1">[14]M!$V$3:$AD$3</definedName>
    <definedName name="__123Graph_XFUELINDO" localSheetId="10" hidden="1">[14]M!$F$3:$N$3</definedName>
    <definedName name="__123Graph_XFUELINDO" localSheetId="8" hidden="1">[3]M!$F$3:$N$3</definedName>
    <definedName name="__123Graph_XFUELINDO" hidden="1">[14]M!$F$3:$N$3</definedName>
    <definedName name="__123Graph_XFUELJAVA" localSheetId="10" hidden="1">[14]M!$V$3:$AD$3</definedName>
    <definedName name="__123Graph_XFUELJAVA" localSheetId="8" hidden="1">[3]M!$V$3:$AD$3</definedName>
    <definedName name="__123Graph_XFUELJAVA" hidden="1">[14]M!$V$3:$AD$3</definedName>
    <definedName name="__123Graph_XFUELOUTS" localSheetId="10" hidden="1">[14]M!$AL$3:$AT$3</definedName>
    <definedName name="__123Graph_XFUELOUTS" localSheetId="8" hidden="1">[3]M!$AL$3:$AT$3</definedName>
    <definedName name="__123Graph_XFUELOUTS" hidden="1">[14]M!$AL$3:$AT$3</definedName>
    <definedName name="__123Graph_XOPEXIND" localSheetId="10" hidden="1">[14]M!$F$3:$N$3</definedName>
    <definedName name="__123Graph_XOPEXIND" localSheetId="8" hidden="1">[3]M!$F$3:$N$3</definedName>
    <definedName name="__123Graph_XOPEXIND" hidden="1">[14]M!$F$3:$N$3</definedName>
    <definedName name="__123Graph_XOPEXJAVA" localSheetId="10" hidden="1">[14]M!$V$3:$AD$3</definedName>
    <definedName name="__123Graph_XOPEXJAVA" localSheetId="8" hidden="1">[3]M!$V$3:$AD$3</definedName>
    <definedName name="__123Graph_XOPEXJAVA" hidden="1">[14]M!$V$3:$AD$3</definedName>
    <definedName name="__123Graph_XOPEXOUTS" localSheetId="10" hidden="1">[14]M!$AL$3:$AT$3</definedName>
    <definedName name="__123Graph_XOPEXOUTS" localSheetId="8" hidden="1">[3]M!$AL$3:$AT$3</definedName>
    <definedName name="__123Graph_XOPEXOUTS" hidden="1">[14]M!$AL$3:$AT$3</definedName>
    <definedName name="__123Graph_XREJAVA" localSheetId="10" hidden="1">[14]M!$V$3:$AD$3</definedName>
    <definedName name="__123Graph_XREJAVA" localSheetId="8" hidden="1">[3]M!$V$3:$AD$3</definedName>
    <definedName name="__123Graph_XREJAVA" hidden="1">[14]M!$V$3:$AD$3</definedName>
    <definedName name="__123Graph_XREOUTSIDE" localSheetId="10" hidden="1">[14]M!$AL$3:$AT$3</definedName>
    <definedName name="__123Graph_XREOUTSIDE" localSheetId="8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9">[8]prod03!#REF!</definedName>
    <definedName name="__BIM1" localSheetId="5">[8]prod03!#REF!</definedName>
    <definedName name="__BIM1" localSheetId="8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9">#REF!</definedName>
    <definedName name="__cch1" localSheetId="5">#REF!</definedName>
    <definedName name="__cch1" localSheetId="8">#REF!</definedName>
    <definedName name="__cch1">#REF!</definedName>
    <definedName name="__DAF1" localSheetId="10">[7]Sheet3!$II$7944</definedName>
    <definedName name="__DAF1">[7]Sheet3!$II$7944</definedName>
    <definedName name="__DAF11" localSheetId="10">#REF!</definedName>
    <definedName name="__DAF11">#REF!</definedName>
    <definedName name="__DAF12" localSheetId="10">#REF!</definedName>
    <definedName name="__DAF12">#REF!</definedName>
    <definedName name="__DAF13" localSheetId="10">#REF!</definedName>
    <definedName name="__DAF13">#REF!</definedName>
    <definedName name="__daf133" localSheetId="10">#REF!</definedName>
    <definedName name="__daf133">#REF!</definedName>
    <definedName name="__DAF14" localSheetId="10">#REF!</definedName>
    <definedName name="__DAF14">#REF!</definedName>
    <definedName name="__DAF15" localSheetId="10">#REF!</definedName>
    <definedName name="__DAF15">#REF!</definedName>
    <definedName name="__DAF16" localSheetId="10">#REF!</definedName>
    <definedName name="__DAF16">#REF!</definedName>
    <definedName name="__DAF17" localSheetId="10">#REF!</definedName>
    <definedName name="__DAF17">#REF!</definedName>
    <definedName name="__DAF2" localSheetId="10">#REF!</definedName>
    <definedName name="__DAF2">#REF!</definedName>
    <definedName name="__DAF3" localSheetId="10">#REF!</definedName>
    <definedName name="__DAF3">#REF!</definedName>
    <definedName name="__DEN1" localSheetId="6">[8]prod03!#REF!</definedName>
    <definedName name="__DEN1" localSheetId="9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9">[8]prod03!#REF!</definedName>
    <definedName name="__DIL1">[8]prod03!#REF!</definedName>
    <definedName name="__END1" localSheetId="6">[8]prod03!#REF!</definedName>
    <definedName name="__END1" localSheetId="9">[8]prod03!#REF!</definedName>
    <definedName name="__END1">[8]prod03!#REF!</definedName>
    <definedName name="__ERR1" localSheetId="10" hidden="1">{#N/A,#N/A,FALSE,"M.42"}</definedName>
    <definedName name="__ERR1" localSheetId="8" hidden="1">{#N/A,#N/A,FALSE,"M.42"}</definedName>
    <definedName name="__ERR1" hidden="1">{#N/A,#N/A,FALSE,"M.42"}</definedName>
    <definedName name="__hal1" localSheetId="10">#REF!</definedName>
    <definedName name="__hal1">#REF!</definedName>
    <definedName name="__hal2" localSheetId="10">#REF!</definedName>
    <definedName name="__hal2">#REF!</definedName>
    <definedName name="__hal3" localSheetId="10">#REF!</definedName>
    <definedName name="__hal3">#REF!</definedName>
    <definedName name="__hal4" localSheetId="10">#REF!</definedName>
    <definedName name="__hal4">#REF!</definedName>
    <definedName name="__hal5" localSheetId="10">#REF!</definedName>
    <definedName name="__hal5">#REF!</definedName>
    <definedName name="__hal6" localSheetId="10">#REF!</definedName>
    <definedName name="__hal6">#REF!</definedName>
    <definedName name="__JBN3" localSheetId="10" hidden="1">{#N/A,#N/A,FALSE,"M.32"}</definedName>
    <definedName name="__JBN3" localSheetId="8" hidden="1">{#N/A,#N/A,FALSE,"M.32"}</definedName>
    <definedName name="__JBN3" hidden="1">{#N/A,#N/A,FALSE,"M.32"}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0" hidden="1">{#N/A,#N/A,FALSE,"M.01"}</definedName>
    <definedName name="__kl09" localSheetId="8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9">[8]prod03!#REF!</definedName>
    <definedName name="__KUP1">[8]prod03!#REF!</definedName>
    <definedName name="__la150">'[18]HARGA SATUAN'!$B$25</definedName>
    <definedName name="__LP2">#N/A</definedName>
    <definedName name="__M2" localSheetId="10" hidden="1">{#N/A,#N/A,FALSE,"M.42"}</definedName>
    <definedName name="__M2" localSheetId="8" hidden="1">{#N/A,#N/A,FALSE,"M.42"}</definedName>
    <definedName name="__M2" hidden="1">{#N/A,#N/A,FALSE,"M.42"}</definedName>
    <definedName name="__MAT1" localSheetId="6">[8]prod03!#REF!</definedName>
    <definedName name="__MAT1" localSheetId="9">[8]prod03!#REF!</definedName>
    <definedName name="__MAT1">[8]prod03!#REF!</definedName>
    <definedName name="__mat2" localSheetId="6">#REF!</definedName>
    <definedName name="__mat2" localSheetId="9">#REF!</definedName>
    <definedName name="__mat2" localSheetId="5">#REF!</definedName>
    <definedName name="__mat2" localSheetId="8">#REF!</definedName>
    <definedName name="__mat2">#REF!</definedName>
    <definedName name="__MEI92" localSheetId="6">#REF!</definedName>
    <definedName name="__MEI92" localSheetId="10">#REF!</definedName>
    <definedName name="__MEI92" localSheetId="9">#REF!</definedName>
    <definedName name="__MEI92">#REF!</definedName>
    <definedName name="__mp3" localSheetId="10" hidden="1">{#N/A,#N/A,FALSE,"M.42"}</definedName>
    <definedName name="__mp3" localSheetId="8" hidden="1">{#N/A,#N/A,FALSE,"M.42"}</definedName>
    <definedName name="__mp3" hidden="1">{#N/A,#N/A,FALSE,"M.42"}</definedName>
    <definedName name="__NOP92">#N/A</definedName>
    <definedName name="__npv1" localSheetId="10">#REF!</definedName>
    <definedName name="__npv1">#REF!</definedName>
    <definedName name="__npv2" localSheetId="10">#REF!</definedName>
    <definedName name="__npv2">#REF!</definedName>
    <definedName name="__OKT92">#N/A</definedName>
    <definedName name="__pmt7040">'[18]HARGA SATUAN'!$B$8</definedName>
    <definedName name="__rab1" localSheetId="10">#REF!</definedName>
    <definedName name="__rab1">#REF!</definedName>
    <definedName name="__rab2" localSheetId="10">#REF!</definedName>
    <definedName name="__rab2">#REF!</definedName>
    <definedName name="__RIP2" localSheetId="10" hidden="1">{#N/A,#N/A,FALSE,"M.01"}</definedName>
    <definedName name="__RIP2" localSheetId="8" hidden="1">{#N/A,#N/A,FALSE,"M.01"}</definedName>
    <definedName name="__RIP2" hidden="1">{#N/A,#N/A,FALSE,"M.01"}</definedName>
    <definedName name="__RIP3" localSheetId="10" hidden="1">{#N/A,#N/A,FALSE,"M.41"}</definedName>
    <definedName name="__RIP3" localSheetId="8" hidden="1">{#N/A,#N/A,FALSE,"M.41"}</definedName>
    <definedName name="__RIP3" hidden="1">{#N/A,#N/A,FALSE,"M.41"}</definedName>
    <definedName name="__sem1" localSheetId="10">#REF!</definedName>
    <definedName name="__sem1">#REF!</definedName>
    <definedName name="__SEP92">#N/A</definedName>
    <definedName name="__SIN1" localSheetId="6">[8]prod03!#REF!</definedName>
    <definedName name="__SIN1" localSheetId="9">[8]prod03!#REF!</definedName>
    <definedName name="__SIN1">[8]prod03!#REF!</definedName>
    <definedName name="__SLA2009" localSheetId="10" hidden="1">{#N/A,#N/A,FALSE,"M.32"}</definedName>
    <definedName name="__SLA2009" localSheetId="8" hidden="1">{#N/A,#N/A,FALSE,"M.32"}</definedName>
    <definedName name="__SLA2009" hidden="1">{#N/A,#N/A,FALSE,"M.32"}</definedName>
    <definedName name="__sm1" localSheetId="10">#REF!</definedName>
    <definedName name="__sm1">#REF!</definedName>
    <definedName name="__SUM1" localSheetId="6">[8]prod03!#REF!</definedName>
    <definedName name="__SUM1" localSheetId="9">[8]prod03!#REF!</definedName>
    <definedName name="__SUM1">[8]prod03!#REF!</definedName>
    <definedName name="__Tab1" localSheetId="10">#REF!</definedName>
    <definedName name="__Tab1">#REF!</definedName>
    <definedName name="__Tab2" localSheetId="10">#REF!</definedName>
    <definedName name="__Tab2">#REF!</definedName>
    <definedName name="__Tab3" localSheetId="10">#REF!</definedName>
    <definedName name="__Tab3">#REF!</definedName>
    <definedName name="__TGL1" localSheetId="6">#REF!</definedName>
    <definedName name="__TGL1" localSheetId="10">#REF!</definedName>
    <definedName name="__TGL1" localSheetId="9">#REF!</definedName>
    <definedName name="__TGL1" localSheetId="5">#REF!</definedName>
    <definedName name="__TGL1">#REF!</definedName>
    <definedName name="__TGL2" localSheetId="6">#REF!</definedName>
    <definedName name="__TGL2" localSheetId="9">#REF!</definedName>
    <definedName name="__TGL2">#REF!</definedName>
    <definedName name="__TH1" localSheetId="10" hidden="1">{#N/A,#N/A,FALSE,"M.34"}</definedName>
    <definedName name="__TH1" localSheetId="8" hidden="1">{#N/A,#N/A,FALSE,"M.34"}</definedName>
    <definedName name="__TH1" hidden="1">{#N/A,#N/A,FALSE,"M.34"}</definedName>
    <definedName name="__th2" localSheetId="10" hidden="1">{#N/A,#N/A,FALSE,"M.42"}</definedName>
    <definedName name="__th2" localSheetId="8" hidden="1">{#N/A,#N/A,FALSE,"M.42"}</definedName>
    <definedName name="__th2" hidden="1">{#N/A,#N/A,FALSE,"M.42"}</definedName>
    <definedName name="__trw1" localSheetId="10">#REF!</definedName>
    <definedName name="__trw1">#REF!</definedName>
    <definedName name="__trw2" localSheetId="10">#REF!</definedName>
    <definedName name="__trw2">#REF!</definedName>
    <definedName name="__trw3" localSheetId="10">#REF!</definedName>
    <definedName name="__trw3">#REF!</definedName>
    <definedName name="__TW1" localSheetId="10">#REF!</definedName>
    <definedName name="__TW1">#REF!</definedName>
    <definedName name="__TW2" localSheetId="10">#REF!</definedName>
    <definedName name="__TW2">#REF!</definedName>
    <definedName name="__WAI1" localSheetId="6">[8]prod03!#REF!</definedName>
    <definedName name="__WAI1" localSheetId="9">[8]prod03!#REF!</definedName>
    <definedName name="__WAI1">[8]prod03!#REF!</definedName>
    <definedName name="__WIL1" localSheetId="6">[8]prod03!#REF!</definedName>
    <definedName name="__WIL1" localSheetId="10">[8]prod03!#REF!</definedName>
    <definedName name="__WIL1" localSheetId="9">[8]prod03!#REF!</definedName>
    <definedName name="__wil1" localSheetId="8" hidden="1">{#N/A,#N/A,FALSE,"M.01"}</definedName>
    <definedName name="__WIL1">[8]prod03!#REF!</definedName>
    <definedName name="_1" localSheetId="6">#REF!</definedName>
    <definedName name="_1" localSheetId="9">#REF!</definedName>
    <definedName name="_1" localSheetId="5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8" hidden="1">'[21]PUNCAK-89'!$AB$1:$AB$7</definedName>
    <definedName name="_1__123Graph_BCHART_1" localSheetId="1" hidden="1">'[22]PUNCAK-89'!$AB$1:$AB$7</definedName>
    <definedName name="_1__123Graph_BCHART_1" hidden="1">'[20]PUNCAK-89'!$AB$1:$AB$7</definedName>
    <definedName name="_1_2002_VS_2001" localSheetId="6">#REF!</definedName>
    <definedName name="_1_2002_VS_2001" localSheetId="10">#REF!</definedName>
    <definedName name="_1_2002_VS_2001" localSheetId="9">#REF!</definedName>
    <definedName name="_1_2002_VS_2001" localSheetId="5">#REF!</definedName>
    <definedName name="_1_2002_VS_2001">#REF!</definedName>
    <definedName name="_10" localSheetId="10">#REF!</definedName>
    <definedName name="_10">#REF!</definedName>
    <definedName name="_10__123Graph_CCHART_2" hidden="1">[9]graf2!$D$14:$L$14</definedName>
    <definedName name="_10__123Graph_LBL_BCHART_2" hidden="1">[23]graf2!$D$12:$L$12</definedName>
    <definedName name="_10_INV_PERUSAHAA_2" localSheetId="6">#REF!</definedName>
    <definedName name="_10_INV_PERUSAHAA_2" localSheetId="10">#REF!</definedName>
    <definedName name="_10_INV_PERUSAHAA_2" localSheetId="9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9">#REF!</definedName>
    <definedName name="_10BAHAS_DISTURB">#REF!</definedName>
    <definedName name="_10GH_2_SPINDEL" localSheetId="6">#REF!</definedName>
    <definedName name="_10GH_2_SPINDEL" localSheetId="9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>#REF!</definedName>
    <definedName name="_11" localSheetId="10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10">#REF!</definedName>
    <definedName name="_11_INV_PERUSAHAAN" localSheetId="9">#REF!</definedName>
    <definedName name="_11_INV_PERUSAHAAN" localSheetId="5">#REF!</definedName>
    <definedName name="_11_INV_PERUSAHAAN">#REF!</definedName>
    <definedName name="_117" localSheetId="6">#REF!</definedName>
    <definedName name="_117" localSheetId="9">#REF!</definedName>
    <definedName name="_117">#REF!</definedName>
    <definedName name="_11INV_PERUSAHAA_2" localSheetId="6">#REF!</definedName>
    <definedName name="_11INV_PERUSAHAA_2" localSheetId="9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>#REF!</definedName>
    <definedName name="_12" localSheetId="10">#REF!</definedName>
    <definedName name="_12">#REF!</definedName>
    <definedName name="_12__123Graph_LBL_ACHART_2" hidden="1">[23]graf2!$D$10:$L$10</definedName>
    <definedName name="_12__123Graph_LBL_BCHART_2" hidden="1">[9]graf2!$D$12:$L$12</definedName>
    <definedName name="_12__123Graph_LBL_CCHART_2" hidden="1">[23]graf2!$D$14:$L$14</definedName>
    <definedName name="_12_JTM_PER_TW" localSheetId="6">#REF!</definedName>
    <definedName name="_12_JTM_PER_TW" localSheetId="10">#REF!</definedName>
    <definedName name="_12_JTM_PER_TW" localSheetId="9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9">#REF!</definedName>
    <definedName name="_12FORM_A">#REF!</definedName>
    <definedName name="_12INV_PERUSAHAAN" localSheetId="6">#REF!</definedName>
    <definedName name="_12INV_PERUSAHAAN" localSheetId="9">#REF!</definedName>
    <definedName name="_12INV_PERUSAHAAN">#REF!</definedName>
    <definedName name="_12JTM_PER_TW" localSheetId="6">#REF!</definedName>
    <definedName name="_12JTM_PER_TW" localSheetId="9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0">#REF!</definedName>
    <definedName name="_13_REKAP_KEGIATAN" localSheetId="9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>#REF!</definedName>
    <definedName name="_13REKAP_KEGIATAN" localSheetId="6">#REF!</definedName>
    <definedName name="_13REKAP_KEGIATAN" localSheetId="9">#REF!</definedName>
    <definedName name="_13REKAP_KEGIATAN">#REF!</definedName>
    <definedName name="_14">#N/A</definedName>
    <definedName name="_14__123Graph_XCHART_2" hidden="1">[23]graf2!$D$8:$L$8</definedName>
    <definedName name="_14_REKAP_PAK_AEP" localSheetId="6">#REF!</definedName>
    <definedName name="_14_REKAP_PAK_AEP" localSheetId="10">#REF!</definedName>
    <definedName name="_14_REKAP_PAK_AEP" localSheetId="9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9">#REF!</definedName>
    <definedName name="_14FORM_B">#REF!</definedName>
    <definedName name="_14REKAP_KEGIATAN" localSheetId="6">#REF!</definedName>
    <definedName name="_14REKAP_KEGIATAN" localSheetId="9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>#REF!</definedName>
    <definedName name="_15">#N/A</definedName>
    <definedName name="_15___123Graph_ACHART_2" hidden="1">[9]graf2!$D$10:$L$10</definedName>
    <definedName name="_15__123Graph_LBL_BCHART_2" hidden="1">[23]graf2!$D$12:$L$12</definedName>
    <definedName name="_15_SUM_MUTDAL" localSheetId="6">#REF!</definedName>
    <definedName name="_15_SUM_MUTDAL" localSheetId="10">#REF!</definedName>
    <definedName name="_15_SUM_MUTDAL" localSheetId="9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10">#REF!</definedName>
    <definedName name="_15REKAP_PAK_AEP" localSheetId="9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9">#REF!</definedName>
    <definedName name="_16_2002_VS_2001" localSheetId="5">#REF!</definedName>
    <definedName name="_16_2002_VS_2001" localSheetId="8">#REF!</definedName>
    <definedName name="_16_2002_VS_2001">#REF!</definedName>
    <definedName name="_16GD_PER_TW" localSheetId="6">#REF!</definedName>
    <definedName name="_16GD_PER_TW" localSheetId="10">#REF!</definedName>
    <definedName name="_16GD_PER_TW" localSheetId="9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9">#REF!</definedName>
    <definedName name="_177Lamp_4b_2" localSheetId="5">#REF!</definedName>
    <definedName name="_177Lamp_4b_2" localSheetId="8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>#REF!</definedName>
    <definedName name="_18">#N/A</definedName>
    <definedName name="_18___123Graph_LBL_ACHART_2" hidden="1">[9]graf2!$D$10:$L$10</definedName>
    <definedName name="_18__123Graph_LBL_CCHART_2" hidden="1">[23]graf2!$D$14:$L$14</definedName>
    <definedName name="_18ANGG_PERUSAHAAN" localSheetId="6">#REF!</definedName>
    <definedName name="_18ANGG_PERUSAHAAN" localSheetId="9">#REF!</definedName>
    <definedName name="_18ANGG_PERUSAHAAN" localSheetId="5">#REF!</definedName>
    <definedName name="_18ANGG_PERUSAHAAN" localSheetId="8">#REF!</definedName>
    <definedName name="_18ANGG_PERUSAHAAN">#REF!</definedName>
    <definedName name="_18GH_2_SPINDEL" localSheetId="6">#REF!</definedName>
    <definedName name="_18GH_2_SPINDEL" localSheetId="10">#REF!</definedName>
    <definedName name="_18GH_2_SPINDEL" localSheetId="9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9">#REF!</definedName>
    <definedName name="_19BAHAS_ANGG." localSheetId="5">#REF!</definedName>
    <definedName name="_19BAHAS_ANGG." localSheetId="8">#REF!</definedName>
    <definedName name="_19BAHAS_ANGG.">#REF!</definedName>
    <definedName name="_1S" localSheetId="10">#REF!</definedName>
    <definedName name="_1S">#REF!</definedName>
    <definedName name="_1T" localSheetId="10">#REF!</definedName>
    <definedName name="_1T">#REF!</definedName>
    <definedName name="_2" localSheetId="6">#REF!</definedName>
    <definedName name="_2" localSheetId="10">#REF!</definedName>
    <definedName name="_2" localSheetId="9">#REF!</definedName>
    <definedName name="_2">#REF!</definedName>
    <definedName name="_2_____123Graph_BCHART_2" hidden="1">[9]graf2!$D$12:$L$12</definedName>
    <definedName name="_2__123Graph_ACHART_2" hidden="1">[23]graf2!$D$10:$L$10</definedName>
    <definedName name="_2__123Graph_BCHART_2" hidden="1">[9]graf2!$D$12:$L$12</definedName>
    <definedName name="_2_2002_VS_2001" localSheetId="6">#REF!</definedName>
    <definedName name="_2_2002_VS_2001" localSheetId="10">#REF!</definedName>
    <definedName name="_2_2002_VS_2001" localSheetId="9">#REF!</definedName>
    <definedName name="_2_2002_VS_2001" localSheetId="5">#REF!</definedName>
    <definedName name="_2_2002_VS_2001" localSheetId="8">#REF!</definedName>
    <definedName name="_2_2002_VS_2001">#REF!</definedName>
    <definedName name="_2_ANGG_PERUSAHA_2" localSheetId="6">#REF!</definedName>
    <definedName name="_2_ANGG_PERUSAHA_2" localSheetId="10">#REF!</definedName>
    <definedName name="_2_ANGG_PERUSAHA_2" localSheetId="9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9">#REF!</definedName>
    <definedName name="_20BAHAS_DISTURB" localSheetId="5">#REF!</definedName>
    <definedName name="_20BAHAS_DISTURB" localSheetId="8">#REF!</definedName>
    <definedName name="_20BAHAS_DISTURB">#REF!</definedName>
    <definedName name="_20INV_PERUSAHAA_2" localSheetId="6">#REF!</definedName>
    <definedName name="_20INV_PERUSAHAA_2" localSheetId="10">#REF!</definedName>
    <definedName name="_20INV_PERUSAHAA_2" localSheetId="9">#REF!</definedName>
    <definedName name="_20INV_PERUSAHAA_2">#REF!</definedName>
    <definedName name="_21___123Graph_XCHART_2" hidden="1">[9]graf2!$D$8:$L$8</definedName>
    <definedName name="_21__123Graph_XCHART_2" hidden="1">[23]graf2!$D$8:$L$8</definedName>
    <definedName name="_21FORM_A" localSheetId="6">#REF!</definedName>
    <definedName name="_21FORM_A" localSheetId="9">#REF!</definedName>
    <definedName name="_21FORM_A" localSheetId="5">#REF!</definedName>
    <definedName name="_21FORM_A" localSheetId="8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9">#REF!</definedName>
    <definedName name="_22FORM_B" localSheetId="5">#REF!</definedName>
    <definedName name="_22FORM_B" localSheetId="8">#REF!</definedName>
    <definedName name="_22FORM_B">#REF!</definedName>
    <definedName name="_22INV_PERUSAHAAN" localSheetId="6">#REF!</definedName>
    <definedName name="_22INV_PERUSAHAAN" localSheetId="10">#REF!</definedName>
    <definedName name="_22INV_PERUSAHAAN" localSheetId="9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9">#REF!</definedName>
    <definedName name="_23GD_PER_TW" localSheetId="5">#REF!</definedName>
    <definedName name="_23GD_PER_TW" localSheetId="8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9">#REF!</definedName>
    <definedName name="_24GH_2_SPINDEL" localSheetId="5">#REF!</definedName>
    <definedName name="_24GH_2_SPINDEL" localSheetId="8">#REF!</definedName>
    <definedName name="_24GH_2_SPINDEL">#REF!</definedName>
    <definedName name="_24JTM_PER_TW" localSheetId="6">#REF!</definedName>
    <definedName name="_24JTM_PER_TW" localSheetId="10">#REF!</definedName>
    <definedName name="_24JTM_PER_TW" localSheetId="9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9">#REF!</definedName>
    <definedName name="_25INV_PERUSAHAA_2" localSheetId="5">#REF!</definedName>
    <definedName name="_25INV_PERUSAHAA_2" localSheetId="8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9">#REF!</definedName>
    <definedName name="_26INV_PERUSAHAAN" localSheetId="5">#REF!</definedName>
    <definedName name="_26INV_PERUSAHAAN" localSheetId="8">#REF!</definedName>
    <definedName name="_26INV_PERUSAHAAN">#REF!</definedName>
    <definedName name="_26REKAP_KEGIATAN" localSheetId="6">#REF!</definedName>
    <definedName name="_26REKAP_KEGIATAN" localSheetId="10">#REF!</definedName>
    <definedName name="_26REKAP_KEGIATAN" localSheetId="9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9">#REF!</definedName>
    <definedName name="_27JTM_PER_TW" localSheetId="5">#REF!</definedName>
    <definedName name="_27JTM_PER_TW" localSheetId="8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9">#REF!</definedName>
    <definedName name="_28REKAP_KEGIATAN" localSheetId="5">#REF!</definedName>
    <definedName name="_28REKAP_KEGIATAN" localSheetId="8">#REF!</definedName>
    <definedName name="_28REKAP_KEGIATAN">#REF!</definedName>
    <definedName name="_28REKAP_PAK_AEP" localSheetId="6">#REF!</definedName>
    <definedName name="_28REKAP_PAK_AEP" localSheetId="10">#REF!</definedName>
    <definedName name="_28REKAP_PAK_AEP" localSheetId="9">#REF!</definedName>
    <definedName name="_28REKAP_PAK_AEP">#REF!</definedName>
    <definedName name="_29REKAP_PAK_AEP" localSheetId="6">#REF!</definedName>
    <definedName name="_29REKAP_PAK_AEP" localSheetId="9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1">#REF!</definedName>
    <definedName name="_2ANGG_PERUSAHA_2" localSheetId="2">#REF!</definedName>
    <definedName name="_2ANGG_PERUSAHA_2">#REF!</definedName>
    <definedName name="_2T" localSheetId="10">#REF!</definedName>
    <definedName name="_2T">#REF!</definedName>
    <definedName name="_3" localSheetId="6">#REF!</definedName>
    <definedName name="_3" localSheetId="9">#REF!</definedName>
    <definedName name="_3">#REF!</definedName>
    <definedName name="_3_____123Graph_CCHART_2" hidden="1">[9]graf2!$D$14:$L$14</definedName>
    <definedName name="_3__123Graph_ACHART_2" hidden="1">[23]graf2!$D$10:$L$10</definedName>
    <definedName name="_3__123Graph_CCHART_2" hidden="1">[9]graf2!$D$14:$L$14</definedName>
    <definedName name="_3_ANGG_PERUSAHAAN" localSheetId="6">#REF!</definedName>
    <definedName name="_3_ANGG_PERUSAHAAN" localSheetId="10">#REF!</definedName>
    <definedName name="_3_ANGG_PERUSAHAAN" localSheetId="9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10">#REF!</definedName>
    <definedName name="_30SUM_MUTDAL" localSheetId="9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>#REF!</definedName>
    <definedName name="_3T" localSheetId="10">#REF!</definedName>
    <definedName name="_3T">#REF!</definedName>
    <definedName name="_3TR" localSheetId="10">#REF!</definedName>
    <definedName name="_3TR">#REF!</definedName>
    <definedName name="_4" localSheetId="6">#REF!</definedName>
    <definedName name="_4" localSheetId="9">#REF!</definedName>
    <definedName name="_4">#REF!</definedName>
    <definedName name="_4_____123Graph_LBL_ACHART_2" hidden="1">[9]graf2!$D$10:$L$10</definedName>
    <definedName name="_4__123Graph_BCHART_2" hidden="1">[23]graf2!$D$12:$L$12</definedName>
    <definedName name="_4__123Graph_LBL_ACHART_2" hidden="1">[9]graf2!$D$10:$L$10</definedName>
    <definedName name="_4_BAHAS_ANGG." localSheetId="6">#REF!</definedName>
    <definedName name="_4_BAHAS_ANGG." localSheetId="10">#REF!</definedName>
    <definedName name="_4_BAHAS_ANGG." localSheetId="9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10">#REF!</definedName>
    <definedName name="_4ANGG_PERUSAHA_2" localSheetId="9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>#REF!</definedName>
    <definedName name="_4T" localSheetId="10">#REF!</definedName>
    <definedName name="_4T">#REF!</definedName>
    <definedName name="_5" localSheetId="6">#REF!</definedName>
    <definedName name="_5" localSheetId="9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0">#REF!</definedName>
    <definedName name="_5_BAHAS_DISTURB" localSheetId="9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10">#REF!</definedName>
    <definedName name="_5BAHAS_ANGG." localSheetId="9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1">#REF!</definedName>
    <definedName name="_5BAHAS_DISTURB" localSheetId="2">#REF!</definedName>
    <definedName name="_5BAHAS_DISTURB">#REF!</definedName>
    <definedName name="_6" localSheetId="10">#REF!</definedName>
    <definedName name="_6">#REF!</definedName>
    <definedName name="_6_____123Graph_LBL_CCHART_2" hidden="1">[9]graf2!$D$14:$L$14</definedName>
    <definedName name="_6__123Graph_BCHART_2" hidden="1">[23]graf2!$D$12:$L$12</definedName>
    <definedName name="_6__123Graph_CCHART_2" hidden="1">[23]graf2!$D$14:$L$14</definedName>
    <definedName name="_6__123Graph_LBL_CCHART_2" hidden="1">[9]graf2!$D$14:$L$14</definedName>
    <definedName name="_6_FORM_A" localSheetId="6">#REF!</definedName>
    <definedName name="_6_FORM_A" localSheetId="10">#REF!</definedName>
    <definedName name="_6_FORM_A" localSheetId="9">#REF!</definedName>
    <definedName name="_6_FORM_A" localSheetId="5">#REF!</definedName>
    <definedName name="_6_FORM_A">#REF!</definedName>
    <definedName name="_6A" localSheetId="10">#REF!</definedName>
    <definedName name="_6A">#REF!</definedName>
    <definedName name="_6ANGG_PERUSAHAAN" localSheetId="6">#REF!</definedName>
    <definedName name="_6ANGG_PERUSAHAAN" localSheetId="10">#REF!</definedName>
    <definedName name="_6ANGG_PERUSAHAAN" localSheetId="9">#REF!</definedName>
    <definedName name="_6ANGG_PERUSAHAAN">#REF!</definedName>
    <definedName name="_6B" localSheetId="10">#REF!</definedName>
    <definedName name="_6B">#REF!</definedName>
    <definedName name="_6BAHAS_DISTURB" localSheetId="6">#REF!</definedName>
    <definedName name="_6BAHAS_DISTURB" localSheetId="9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>#REF!</definedName>
    <definedName name="_7" localSheetId="6">#REF!</definedName>
    <definedName name="_7" localSheetId="9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0">#REF!</definedName>
    <definedName name="_7_FORM_B" localSheetId="9">#REF!</definedName>
    <definedName name="_7_FORM_B" localSheetId="5">#REF!</definedName>
    <definedName name="_7_FORM_B">#REF!</definedName>
    <definedName name="_7FORM_A" localSheetId="6">#REF!</definedName>
    <definedName name="_7FORM_A" localSheetId="10">#REF!</definedName>
    <definedName name="_7FORM_A" localSheetId="9">#REF!</definedName>
    <definedName name="_7FORM_A">#REF!</definedName>
    <definedName name="_7FORM_B" localSheetId="6">#REF!</definedName>
    <definedName name="_7FORM_B" localSheetId="9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>#REF!</definedName>
    <definedName name="_8__123Graph_ACHART_2" hidden="1">[9]graf2!$D$10:$L$10</definedName>
    <definedName name="_8__123Graph_LBL_ACHART_2" hidden="1">[23]graf2!$D$10:$L$10</definedName>
    <definedName name="_8_GD_PER_TW" localSheetId="6">#REF!</definedName>
    <definedName name="_8_GD_PER_TW" localSheetId="10">#REF!</definedName>
    <definedName name="_8_GD_PER_TW" localSheetId="9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9">#REF!</definedName>
    <definedName name="_8BAHAS_ANGG.">#REF!</definedName>
    <definedName name="_8FORM_B" localSheetId="6">#REF!</definedName>
    <definedName name="_8FORM_B" localSheetId="9">#REF!</definedName>
    <definedName name="_8FORM_B">#REF!</definedName>
    <definedName name="_8GD_PER_TW" localSheetId="6">#REF!</definedName>
    <definedName name="_8GD_PER_TW" localSheetId="9">#REF!</definedName>
    <definedName name="_8GD_PER_TW">#REF!</definedName>
    <definedName name="_9" localSheetId="10">#REF!</definedName>
    <definedName name="_9">#REF!</definedName>
    <definedName name="_9__123Graph_BCHART_2" hidden="1">[9]graf2!$D$12:$L$12</definedName>
    <definedName name="_9__123Graph_CCHART_2" hidden="1">[23]graf2!$D$14:$L$14</definedName>
    <definedName name="_9_GH_2_SPINDEL" localSheetId="6">#REF!</definedName>
    <definedName name="_9_GH_2_SPINDEL" localSheetId="10">#REF!</definedName>
    <definedName name="_9_GH_2_SPINDEL" localSheetId="9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0">#REF!</definedName>
    <definedName name="_9GD_PER_TW" localSheetId="9">#REF!</definedName>
    <definedName name="_9GD_PER_TW">#REF!</definedName>
    <definedName name="_9GH_2_SPINDEL" localSheetId="6">#REF!</definedName>
    <definedName name="_9GH_2_SPINDEL" localSheetId="9">#REF!</definedName>
    <definedName name="_9GH_2_SPINDEL">#REF!</definedName>
    <definedName name="_A" localSheetId="6">#REF!</definedName>
    <definedName name="_A" localSheetId="10">#REF!</definedName>
    <definedName name="_A" localSheetId="9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9">#REF!</definedName>
    <definedName name="_add55" localSheetId="8">#REF!</definedName>
    <definedName name="_add55">#REF!</definedName>
    <definedName name="_B" localSheetId="6">#REF!</definedName>
    <definedName name="_B" localSheetId="10">#REF!</definedName>
    <definedName name="_B" localSheetId="9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9">#REF!</definedName>
    <definedName name="_bap22" localSheetId="8">#REF!</definedName>
    <definedName name="_bap22">#REF!</definedName>
    <definedName name="_bap23" localSheetId="6">#REF!</definedName>
    <definedName name="_bap23" localSheetId="9">#REF!</definedName>
    <definedName name="_bap23" localSheetId="8">#REF!</definedName>
    <definedName name="_bap23">#REF!</definedName>
    <definedName name="_bap24" localSheetId="6">#REF!</definedName>
    <definedName name="_bap24" localSheetId="9">#REF!</definedName>
    <definedName name="_bap24" localSheetId="8">#REF!</definedName>
    <definedName name="_bap24">#REF!</definedName>
    <definedName name="_bap25" localSheetId="6">#REF!</definedName>
    <definedName name="_bap25" localSheetId="9">#REF!</definedName>
    <definedName name="_bap25">#REF!</definedName>
    <definedName name="_bap26" localSheetId="6">#REF!</definedName>
    <definedName name="_bap26" localSheetId="9">#REF!</definedName>
    <definedName name="_bap26">#REF!</definedName>
    <definedName name="_bap27" localSheetId="6">#REF!</definedName>
    <definedName name="_bap27" localSheetId="9">#REF!</definedName>
    <definedName name="_bap27">#REF!</definedName>
    <definedName name="_bap28" localSheetId="6">#REF!</definedName>
    <definedName name="_bap28" localSheetId="9">#REF!</definedName>
    <definedName name="_bap28">#REF!</definedName>
    <definedName name="_bap29" localSheetId="6">#REF!</definedName>
    <definedName name="_bap29" localSheetId="9">#REF!</definedName>
    <definedName name="_bap29">#REF!</definedName>
    <definedName name="_bap30" localSheetId="6">#REF!</definedName>
    <definedName name="_bap30" localSheetId="9">#REF!</definedName>
    <definedName name="_bap30">#REF!</definedName>
    <definedName name="_bap31" localSheetId="6">#REF!</definedName>
    <definedName name="_bap31" localSheetId="9">#REF!</definedName>
    <definedName name="_bap31">#REF!</definedName>
    <definedName name="_bap32" localSheetId="6">#REF!</definedName>
    <definedName name="_bap32" localSheetId="9">#REF!</definedName>
    <definedName name="_bap32">#REF!</definedName>
    <definedName name="_bap33" localSheetId="6">#REF!</definedName>
    <definedName name="_bap33" localSheetId="9">#REF!</definedName>
    <definedName name="_bap33">#REF!</definedName>
    <definedName name="_bap34" localSheetId="6">#REF!</definedName>
    <definedName name="_bap34" localSheetId="9">#REF!</definedName>
    <definedName name="_bap34">#REF!</definedName>
    <definedName name="_bap35" localSheetId="6">#REF!</definedName>
    <definedName name="_bap35" localSheetId="9">#REF!</definedName>
    <definedName name="_bap35">#REF!</definedName>
    <definedName name="_bap36" localSheetId="6">#REF!</definedName>
    <definedName name="_bap36" localSheetId="9">#REF!</definedName>
    <definedName name="_bap36">#REF!</definedName>
    <definedName name="_bap37" localSheetId="6">#REF!</definedName>
    <definedName name="_bap37" localSheetId="9">#REF!</definedName>
    <definedName name="_bap37">#REF!</definedName>
    <definedName name="_bap38" localSheetId="6">#REF!</definedName>
    <definedName name="_bap38" localSheetId="9">#REF!</definedName>
    <definedName name="_bap38">#REF!</definedName>
    <definedName name="_bap39" localSheetId="6">#REF!</definedName>
    <definedName name="_bap39" localSheetId="9">#REF!</definedName>
    <definedName name="_bap39">#REF!</definedName>
    <definedName name="_bap399" localSheetId="6">#REF!</definedName>
    <definedName name="_bap399" localSheetId="9">#REF!</definedName>
    <definedName name="_bap399">#REF!</definedName>
    <definedName name="_bap40" localSheetId="6">#REF!</definedName>
    <definedName name="_bap40" localSheetId="9">#REF!</definedName>
    <definedName name="_bap40">#REF!</definedName>
    <definedName name="_bap41" localSheetId="6">#REF!</definedName>
    <definedName name="_bap41" localSheetId="9">#REF!</definedName>
    <definedName name="_bap41">#REF!</definedName>
    <definedName name="_bap42" localSheetId="6">#REF!</definedName>
    <definedName name="_bap42" localSheetId="9">#REF!</definedName>
    <definedName name="_bap42">#REF!</definedName>
    <definedName name="_BAT48100">'[18]HARGA SATUAN'!$B$13</definedName>
    <definedName name="_BIM1" localSheetId="6">[8]prod03!#REF!</definedName>
    <definedName name="_BIM1" localSheetId="9">[8]prod03!#REF!</definedName>
    <definedName name="_BIM1" localSheetId="8">[8]prod03!#REF!</definedName>
    <definedName name="_BIM1">[8]prod03!#REF!</definedName>
    <definedName name="_c">"$#REF!.$A$199"</definedName>
    <definedName name="_cch1" localSheetId="6">#REF!</definedName>
    <definedName name="_cch1" localSheetId="9">#REF!</definedName>
    <definedName name="_cch1" localSheetId="5">#REF!</definedName>
    <definedName name="_cch1" localSheetId="8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>#REF!</definedName>
    <definedName name="_DAF11" localSheetId="6">#REF!</definedName>
    <definedName name="_DAF11" localSheetId="9">#REF!</definedName>
    <definedName name="_DAF11">#REF!</definedName>
    <definedName name="_DAF12" localSheetId="6">#REF!</definedName>
    <definedName name="_DAF12" localSheetId="9">#REF!</definedName>
    <definedName name="_DAF12">#REF!</definedName>
    <definedName name="_DAF13" localSheetId="6">#REF!</definedName>
    <definedName name="_DAF13" localSheetId="9">#REF!</definedName>
    <definedName name="_DAF13">#REF!</definedName>
    <definedName name="_daf133" localSheetId="6">#REF!</definedName>
    <definedName name="_daf133" localSheetId="9">#REF!</definedName>
    <definedName name="_daf133">#REF!</definedName>
    <definedName name="_DAF14" localSheetId="6">#REF!</definedName>
    <definedName name="_DAF14" localSheetId="9">#REF!</definedName>
    <definedName name="_DAF14">#REF!</definedName>
    <definedName name="_DAF15" localSheetId="6">#REF!</definedName>
    <definedName name="_DAF15" localSheetId="9">#REF!</definedName>
    <definedName name="_DAF15">#REF!</definedName>
    <definedName name="_DAF16" localSheetId="6">#REF!</definedName>
    <definedName name="_DAF16" localSheetId="9">#REF!</definedName>
    <definedName name="_DAF16">#REF!</definedName>
    <definedName name="_DAF17" localSheetId="6">#REF!</definedName>
    <definedName name="_DAF17" localSheetId="9">#REF!</definedName>
    <definedName name="_DAF17">#REF!</definedName>
    <definedName name="_DAF2" localSheetId="6">#REF!</definedName>
    <definedName name="_DAF2" localSheetId="9">#REF!</definedName>
    <definedName name="_DAF2">#REF!</definedName>
    <definedName name="_DAF3" localSheetId="6">#REF!</definedName>
    <definedName name="_DAF3" localSheetId="9">#REF!</definedName>
    <definedName name="_DAF3">#REF!</definedName>
    <definedName name="_DEN1" localSheetId="6">[8]prod03!#REF!</definedName>
    <definedName name="_DEN1" localSheetId="9">[8]prod03!#REF!</definedName>
    <definedName name="_DEN1" localSheetId="8">[8]prod03!#REF!</definedName>
    <definedName name="_DEN1">[8]prod03!#REF!</definedName>
    <definedName name="_DIL1" localSheetId="6">[8]prod03!#REF!</definedName>
    <definedName name="_DIL1" localSheetId="9">[8]prod03!#REF!</definedName>
    <definedName name="_DIL1" localSheetId="8">[8]prod03!#REF!</definedName>
    <definedName name="_DIL1">[8]prod03!#REF!</definedName>
    <definedName name="_Dist_Bin" localSheetId="10" hidden="1">#REF!</definedName>
    <definedName name="_Dist_Bin" hidden="1">#REF!</definedName>
    <definedName name="_Dist_Values" localSheetId="10" hidden="1">#REF!</definedName>
    <definedName name="_Dist_Values" hidden="1">#REF!</definedName>
    <definedName name="_END1" localSheetId="6">[8]prod03!#REF!</definedName>
    <definedName name="_END1" localSheetId="9">[8]prod03!#REF!</definedName>
    <definedName name="_END1" localSheetId="8">[8]prod03!#REF!</definedName>
    <definedName name="_END1">[8]prod03!#REF!</definedName>
    <definedName name="_ERR1" localSheetId="10" hidden="1">{#N/A,#N/A,FALSE,"M.42"}</definedName>
    <definedName name="_ERR1" localSheetId="8" hidden="1">{#N/A,#N/A,FALSE,"M.42"}</definedName>
    <definedName name="_ERR1" hidden="1">{#N/A,#N/A,FALSE,"M.42"}</definedName>
    <definedName name="_ERR2" localSheetId="10" hidden="1">{#N/A,#N/A,FALSE,"M.42"}</definedName>
    <definedName name="_ERR2" localSheetId="8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hidden="1">#REF!</definedName>
    <definedName name="_xlnm._FilterDatabase" localSheetId="0" hidden="1">'HARGA SATUAN'!$A$4:$IU$4</definedName>
    <definedName name="_xlnm._FilterDatabase" localSheetId="7" hidden="1">RAB!$A$11:$X$13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10">#REF!</definedName>
    <definedName name="_gmb1" localSheetId="9">#REF!</definedName>
    <definedName name="_gmb1" localSheetId="5">#REF!</definedName>
    <definedName name="_gmb1" localSheetId="8">#REF!</definedName>
    <definedName name="_gmb1">#REF!</definedName>
    <definedName name="_hal1" localSheetId="10">#REF!</definedName>
    <definedName name="_hal1">#REF!</definedName>
    <definedName name="_hal2" localSheetId="10">#REF!</definedName>
    <definedName name="_hal2">#REF!</definedName>
    <definedName name="_hal3" localSheetId="10">#REF!</definedName>
    <definedName name="_hal3">#REF!</definedName>
    <definedName name="_hal4" localSheetId="10">#REF!</definedName>
    <definedName name="_hal4">#REF!</definedName>
    <definedName name="_hal5" localSheetId="10">#REF!</definedName>
    <definedName name="_hal5">#REF!</definedName>
    <definedName name="_hal6" localSheetId="10">#REF!</definedName>
    <definedName name="_hal6">#REF!</definedName>
    <definedName name="_HOME_">#N/A</definedName>
    <definedName name="_ID3" localSheetId="10" hidden="1">{#N/A,#N/A,FALSE,"M.33"}</definedName>
    <definedName name="_ID3" localSheetId="8" hidden="1">{#N/A,#N/A,FALSE,"M.33"}</definedName>
    <definedName name="_ID3" hidden="1">{#N/A,#N/A,FALSE,"M.33"}</definedName>
    <definedName name="_ID4" localSheetId="10" hidden="1">{#N/A,#N/A,FALSE,"M.43"}</definedName>
    <definedName name="_ID4" localSheetId="8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1" hidden="1">#REF!</definedName>
    <definedName name="_isi" hidden="1">#REF!</definedName>
    <definedName name="_j">"$#REF!.$A$141"</definedName>
    <definedName name="_JBN3" localSheetId="10" hidden="1">{#N/A,#N/A,FALSE,"M.32"}</definedName>
    <definedName name="_JBN3" localSheetId="8" hidden="1">{#N/A,#N/A,FALSE,"M.32"}</definedName>
    <definedName name="_JBN3" hidden="1">{#N/A,#N/A,FALSE,"M.32"}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0" hidden="1">{#N/A,#N/A,FALSE,"M.01"}</definedName>
    <definedName name="_kl09" localSheetId="8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9">[8]prod03!#REF!</definedName>
    <definedName name="_KUP1">[8]prod03!#REF!</definedName>
    <definedName name="_la150">'[18]HARGA SATUAN'!$B$25</definedName>
    <definedName name="_LinkPic_148B9ED1F0E34034A77CBB6312C3737E" localSheetId="10">#REF!</definedName>
    <definedName name="_LinkPic_148B9ED1F0E34034A77CBB6312C3737E">#REF!</definedName>
    <definedName name="_LinkPic_3BD6DC9EA1244135BB44D10D9B947A20" localSheetId="10">#REF!</definedName>
    <definedName name="_LinkPic_3BD6DC9EA1244135BB44D10D9B947A20">#REF!</definedName>
    <definedName name="_LinkPic_450384875BDD4637926F9BC2A5B87B18" localSheetId="10">#REF!</definedName>
    <definedName name="_LinkPic_450384875BDD4637926F9BC2A5B87B18">#REF!</definedName>
    <definedName name="_LinkPic_5D9A26180F9345689881A3AD580D3F7A">'[24]Assumptions (2)'!$B$3:$H$39</definedName>
    <definedName name="_LinkPic_DC9E3C4193F340C38D569535AFB3BB77">'[24]Assumptions (2)'!$B$41:$H$81</definedName>
    <definedName name="_LinkPic_E9349935B30E48F09406EDCF5D273022" localSheetId="10">#REF!</definedName>
    <definedName name="_LinkPic_E9349935B30E48F09406EDCF5D273022">#REF!</definedName>
    <definedName name="_LinkPic_F2A3E2A02A344C94935E694361951F2D" localSheetId="10">#REF!</definedName>
    <definedName name="_LinkPic_F2A3E2A02A344C94935E694361951F2D">#REF!</definedName>
    <definedName name="_LinkPic_F92207FEB2A6436FA348F7B54826350A" localSheetId="10">#REF!</definedName>
    <definedName name="_LinkPic_F92207FEB2A6436FA348F7B54826350A">#REF!</definedName>
    <definedName name="_LinkPic_FD057638FD704751A8053D1BA1E0275E" localSheetId="10">#REF!</definedName>
    <definedName name="_LinkPic_FD057638FD704751A8053D1BA1E0275E">#REF!</definedName>
    <definedName name="_LinkPic_FF645AB2FF2843DCB43AEDF9934790E6" localSheetId="10">#REF!</definedName>
    <definedName name="_LinkPic_FF645AB2FF2843DCB43AEDF9934790E6">#REF!</definedName>
    <definedName name="_LP2">#N/A</definedName>
    <definedName name="_MAT1" localSheetId="6">[8]prod03!#REF!</definedName>
    <definedName name="_MAT1" localSheetId="9">[8]prod03!#REF!</definedName>
    <definedName name="_MAT1">[8]prod03!#REF!</definedName>
    <definedName name="_mat2" localSheetId="6">#REF!</definedName>
    <definedName name="_mat2" localSheetId="9">#REF!</definedName>
    <definedName name="_mat2" localSheetId="5">#REF!</definedName>
    <definedName name="_mat2" localSheetId="8">#REF!</definedName>
    <definedName name="_mat2">#REF!</definedName>
    <definedName name="_MEI92" localSheetId="6">#REF!</definedName>
    <definedName name="_MEI92" localSheetId="10">#REF!</definedName>
    <definedName name="_MEI92" localSheetId="9">#REF!</definedName>
    <definedName name="_MEI92">#REF!</definedName>
    <definedName name="_mp3" localSheetId="10" hidden="1">{#N/A,#N/A,FALSE,"M.42"}</definedName>
    <definedName name="_mp3" localSheetId="8" hidden="1">{#N/A,#N/A,FALSE,"M.42"}</definedName>
    <definedName name="_mp3" hidden="1">{#N/A,#N/A,FALSE,"M.42"}</definedName>
    <definedName name="_no23" localSheetId="6">#REF!</definedName>
    <definedName name="_no23" localSheetId="9">#REF!</definedName>
    <definedName name="_no23" localSheetId="8">#REF!</definedName>
    <definedName name="_no23">#REF!</definedName>
    <definedName name="_no24" localSheetId="6">#REF!</definedName>
    <definedName name="_no24" localSheetId="9">#REF!</definedName>
    <definedName name="_no24" localSheetId="8">#REF!</definedName>
    <definedName name="_no24">#REF!</definedName>
    <definedName name="_NOP92">#N/A</definedName>
    <definedName name="_npv1" localSheetId="10">#REF!</definedName>
    <definedName name="_npv1">#REF!</definedName>
    <definedName name="_npv2" localSheetId="10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9">#REF!</definedName>
    <definedName name="_pot22" localSheetId="8">#REF!</definedName>
    <definedName name="_pot22">#REF!</definedName>
    <definedName name="_pot23" localSheetId="6">#REF!</definedName>
    <definedName name="_pot23" localSheetId="9">#REF!</definedName>
    <definedName name="_pot23" localSheetId="8">#REF!</definedName>
    <definedName name="_pot23">#REF!</definedName>
    <definedName name="_pot24" localSheetId="6">#REF!</definedName>
    <definedName name="_pot24" localSheetId="9">#REF!</definedName>
    <definedName name="_pot24" localSheetId="8">#REF!</definedName>
    <definedName name="_pot24">#REF!</definedName>
    <definedName name="_pot25" localSheetId="6">#REF!</definedName>
    <definedName name="_pot25" localSheetId="9">#REF!</definedName>
    <definedName name="_pot25">#REF!</definedName>
    <definedName name="_pot26" localSheetId="6">#REF!</definedName>
    <definedName name="_pot26" localSheetId="9">#REF!</definedName>
    <definedName name="_pot26">#REF!</definedName>
    <definedName name="_pot27" localSheetId="6">#REF!</definedName>
    <definedName name="_pot27" localSheetId="9">#REF!</definedName>
    <definedName name="_pot27">#REF!</definedName>
    <definedName name="_pot28" localSheetId="6">#REF!</definedName>
    <definedName name="_pot28" localSheetId="9">#REF!</definedName>
    <definedName name="_pot28">#REF!</definedName>
    <definedName name="_pot29" localSheetId="6">#REF!</definedName>
    <definedName name="_pot29" localSheetId="9">#REF!</definedName>
    <definedName name="_pot29">#REF!</definedName>
    <definedName name="_pot30" localSheetId="6">#REF!</definedName>
    <definedName name="_pot30" localSheetId="9">#REF!</definedName>
    <definedName name="_pot30">#REF!</definedName>
    <definedName name="_pot31" localSheetId="6">#REF!</definedName>
    <definedName name="_pot31" localSheetId="9">#REF!</definedName>
    <definedName name="_pot31">#REF!</definedName>
    <definedName name="_pot32" localSheetId="6">#REF!</definedName>
    <definedName name="_pot32" localSheetId="9">#REF!</definedName>
    <definedName name="_pot32">#REF!</definedName>
    <definedName name="_pot322" localSheetId="6">#REF!</definedName>
    <definedName name="_pot322" localSheetId="9">#REF!</definedName>
    <definedName name="_pot322">#REF!</definedName>
    <definedName name="_pot33" localSheetId="6">#REF!</definedName>
    <definedName name="_pot33" localSheetId="9">#REF!</definedName>
    <definedName name="_pot33">#REF!</definedName>
    <definedName name="_pot34" localSheetId="6">#REF!</definedName>
    <definedName name="_pot34" localSheetId="9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>#REF!</definedName>
    <definedName name="_PRSS1..AD1683_" localSheetId="6">#REF!</definedName>
    <definedName name="_PRSS1..AD1683_" localSheetId="9">#REF!</definedName>
    <definedName name="_PRSS1..AD1683_">#REF!</definedName>
    <definedName name="_R" localSheetId="6">#REF!</definedName>
    <definedName name="_R" localSheetId="9">#REF!</definedName>
    <definedName name="_R">#REF!</definedName>
    <definedName name="_rab1" localSheetId="10">#REF!</definedName>
    <definedName name="_rab1">#REF!</definedName>
    <definedName name="_rab2" localSheetId="10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0" hidden="1">{#N/A,#N/A,FALSE,"M.01"}</definedName>
    <definedName name="_RIP2" localSheetId="8" hidden="1">{#N/A,#N/A,FALSE,"M.01"}</definedName>
    <definedName name="_RIP2" hidden="1">{#N/A,#N/A,FALSE,"M.01"}</definedName>
    <definedName name="_RIP3" localSheetId="10" hidden="1">{#N/A,#N/A,FALSE,"M.41"}</definedName>
    <definedName name="_RIP3" localSheetId="8" hidden="1">{#N/A,#N/A,FALSE,"M.41"}</definedName>
    <definedName name="_RIP3" hidden="1">{#N/A,#N/A,FALSE,"M.41"}</definedName>
    <definedName name="_S" localSheetId="6">#REF!</definedName>
    <definedName name="_S" localSheetId="10">#REF!</definedName>
    <definedName name="_S" localSheetId="9">#REF!</definedName>
    <definedName name="_S">#REF!</definedName>
    <definedName name="_sem1" localSheetId="10">#REF!</definedName>
    <definedName name="_sem1">#REF!</definedName>
    <definedName name="_SEP92">#N/A</definedName>
    <definedName name="_SIN1" localSheetId="6">[8]prod03!#REF!</definedName>
    <definedName name="_SIN1" localSheetId="9">[8]prod03!#REF!</definedName>
    <definedName name="_SIN1">[8]prod03!#REF!</definedName>
    <definedName name="_SLA2009" localSheetId="10" hidden="1">{#N/A,#N/A,FALSE,"M.32"}</definedName>
    <definedName name="_SLA2009" localSheetId="8" hidden="1">{#N/A,#N/A,FALSE,"M.32"}</definedName>
    <definedName name="_SLA2009" hidden="1">{#N/A,#N/A,FALSE,"M.32"}</definedName>
    <definedName name="_sm1" localSheetId="10">#REF!</definedName>
    <definedName name="_sm1">#REF!</definedName>
    <definedName name="_SMSJM" localSheetId="6" hidden="1">#REF!</definedName>
    <definedName name="_SMSJM" localSheetId="9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9">[8]prod03!#REF!</definedName>
    <definedName name="_SUM1">[8]prod03!#REF!</definedName>
    <definedName name="_Tab1" localSheetId="10">#REF!</definedName>
    <definedName name="_Tab1">#REF!</definedName>
    <definedName name="_Tab2" localSheetId="10">#REF!</definedName>
    <definedName name="_Tab2">#REF!</definedName>
    <definedName name="_Tab3" localSheetId="10">#REF!</definedName>
    <definedName name="_Tab3">#REF!</definedName>
    <definedName name="_TGL1" localSheetId="6">#REF!</definedName>
    <definedName name="_TGL1" localSheetId="9">#REF!</definedName>
    <definedName name="_TGL1" localSheetId="5">#REF!</definedName>
    <definedName name="_TGL1">#REF!</definedName>
    <definedName name="_TGL2" localSheetId="6">#REF!</definedName>
    <definedName name="_TGL2" localSheetId="9">#REF!</definedName>
    <definedName name="_TGL2">#REF!</definedName>
    <definedName name="_tgl22" localSheetId="6">#REF!</definedName>
    <definedName name="_tgl22" localSheetId="9">#REF!</definedName>
    <definedName name="_tgl22">#REF!</definedName>
    <definedName name="_tgl23" localSheetId="6">#REF!</definedName>
    <definedName name="_tgl23" localSheetId="9">#REF!</definedName>
    <definedName name="_tgl23">#REF!</definedName>
    <definedName name="_tgl24" localSheetId="6">#REF!</definedName>
    <definedName name="_tgl24" localSheetId="9">#REF!</definedName>
    <definedName name="_tgl24">#REF!</definedName>
    <definedName name="_tgl25" localSheetId="6">#REF!</definedName>
    <definedName name="_tgl25" localSheetId="9">#REF!</definedName>
    <definedName name="_tgl25">#REF!</definedName>
    <definedName name="_tgl26" localSheetId="6">#REF!</definedName>
    <definedName name="_tgl26" localSheetId="9">#REF!</definedName>
    <definedName name="_tgl26">#REF!</definedName>
    <definedName name="_tgl27" localSheetId="6">#REF!</definedName>
    <definedName name="_tgl27" localSheetId="9">#REF!</definedName>
    <definedName name="_tgl27">#REF!</definedName>
    <definedName name="_tgl28" localSheetId="6">#REF!</definedName>
    <definedName name="_tgl28" localSheetId="9">#REF!</definedName>
    <definedName name="_tgl28">#REF!</definedName>
    <definedName name="_tgl29" localSheetId="6">#REF!</definedName>
    <definedName name="_tgl29" localSheetId="9">#REF!</definedName>
    <definedName name="_tgl29">#REF!</definedName>
    <definedName name="_tgl30" localSheetId="6">#REF!</definedName>
    <definedName name="_tgl30" localSheetId="9">#REF!</definedName>
    <definedName name="_tgl30">#REF!</definedName>
    <definedName name="_tgl31" localSheetId="6">#REF!</definedName>
    <definedName name="_tgl31" localSheetId="9">#REF!</definedName>
    <definedName name="_tgl31">#REF!</definedName>
    <definedName name="_tgl32" localSheetId="6">#REF!</definedName>
    <definedName name="_tgl32" localSheetId="9">#REF!</definedName>
    <definedName name="_tgl32">#REF!</definedName>
    <definedName name="_tgl33" localSheetId="6">#REF!</definedName>
    <definedName name="_tgl33" localSheetId="9">#REF!</definedName>
    <definedName name="_tgl33">#REF!</definedName>
    <definedName name="_tgl34" localSheetId="6">#REF!</definedName>
    <definedName name="_tgl34" localSheetId="9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9" hidden="1">{#N/A,#N/A,FALSE,"M.34"}</definedName>
    <definedName name="_TH1" localSheetId="5" hidden="1">{#N/A,#N/A,FALSE,"M.34"}</definedName>
    <definedName name="_TH1" localSheetId="8" hidden="1">{#N/A,#N/A,FALSE,"M.34"}</definedName>
    <definedName name="_TH1" localSheetId="12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9" hidden="1">{#N/A,#N/A,FALSE,"M.34"}</definedName>
    <definedName name="_TH1A" localSheetId="5" hidden="1">{#N/A,#N/A,FALSE,"M.34"}</definedName>
    <definedName name="_TH1A" localSheetId="8" hidden="1">{#N/A,#N/A,FALSE,"M.34"}</definedName>
    <definedName name="_TH1A" localSheetId="12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9" hidden="1">{#N/A,#N/A,FALSE,"M.42"}</definedName>
    <definedName name="_th2" localSheetId="5" hidden="1">{#N/A,#N/A,FALSE,"M.42"}</definedName>
    <definedName name="_th2" localSheetId="8" hidden="1">{#N/A,#N/A,FALSE,"M.42"}</definedName>
    <definedName name="_th2" localSheetId="12" hidden="1">{#N/A,#N/A,FALSE,"M.42"}</definedName>
    <definedName name="_th2" hidden="1">{#N/A,#N/A,FALSE,"M.42"}</definedName>
    <definedName name="_trw1" localSheetId="10">#REF!</definedName>
    <definedName name="_trw1">#REF!</definedName>
    <definedName name="_trw2" localSheetId="10">#REF!</definedName>
    <definedName name="_trw2">#REF!</definedName>
    <definedName name="_trw3" localSheetId="10">#REF!</definedName>
    <definedName name="_trw3">#REF!</definedName>
    <definedName name="_TW1" localSheetId="6">#REF!</definedName>
    <definedName name="_TW1" localSheetId="10">#REF!</definedName>
    <definedName name="_TW1" localSheetId="9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9">#REF!</definedName>
    <definedName name="_TW2">#REF!</definedName>
    <definedName name="_w">"$#REF!.$FF$3:$FF$140"</definedName>
    <definedName name="_WAI1" localSheetId="6">[8]prod03!#REF!</definedName>
    <definedName name="_WAI1" localSheetId="9">[8]prod03!#REF!</definedName>
    <definedName name="_WAI1" localSheetId="8">[8]prod03!#REF!</definedName>
    <definedName name="_WAI1">[8]prod03!#REF!</definedName>
    <definedName name="_WIL1" localSheetId="6">[8]prod03!#REF!</definedName>
    <definedName name="_WIL1" localSheetId="10">[8]prod03!#REF!</definedName>
    <definedName name="_WIL1" localSheetId="9">[8]prod03!#REF!</definedName>
    <definedName name="_wil1" localSheetId="8" hidden="1">{#N/A,#N/A,FALSE,"M.01"}</definedName>
    <definedName name="_WIL1">[8]prod03!#REF!</definedName>
    <definedName name="_xlcn.WorksheetConnection_20200913RekapRevisi2020RJBTPaguDIVANG.xlsxLRPA1" hidden="1">[25]!LRPA[#Data]</definedName>
    <definedName name="_xlcn.WorksheetConnection_20200913RekapRevisi2020RJBTPaguDIVANG.xlsxRevisiRKAP20201" hidden="1">[26]!RevisiRKAP2020[#Data]</definedName>
    <definedName name="_Z" localSheetId="6">#REF!</definedName>
    <definedName name="_Z" localSheetId="10">#REF!</definedName>
    <definedName name="_Z" localSheetId="9">#REF!</definedName>
    <definedName name="_Z">#REF!</definedName>
    <definedName name="a" localSheetId="6">[27]JAN07!#REF!</definedName>
    <definedName name="a" localSheetId="10">#REF!</definedName>
    <definedName name="a" localSheetId="9">[27]JAN07!#REF!</definedName>
    <definedName name="A" localSheetId="8">'[28]W-NAD'!#REF!</definedName>
    <definedName name="a" localSheetId="12">#REF!</definedName>
    <definedName name="a">#REF!</definedName>
    <definedName name="a\" localSheetId="10">#REF!</definedName>
    <definedName name="a\">#REF!</definedName>
    <definedName name="a3c" localSheetId="6">#REF!</definedName>
    <definedName name="a3c" localSheetId="9">#REF!</definedName>
    <definedName name="a3c">#REF!</definedName>
    <definedName name="aa" localSheetId="6">#REF!</definedName>
    <definedName name="aa" localSheetId="10">#REF!</definedName>
    <definedName name="aa" localSheetId="9">#REF!</definedName>
    <definedName name="AA">#REF!</definedName>
    <definedName name="aaa" localSheetId="6">#REF!</definedName>
    <definedName name="aaa" localSheetId="10">#REF!</definedName>
    <definedName name="aaa" localSheetId="9">#REF!</definedName>
    <definedName name="AAA" localSheetId="8" hidden="1">{#N/A,#N/A,FALSE,"M.42"}</definedName>
    <definedName name="aaa">#REF!</definedName>
    <definedName name="AAAA" localSheetId="6">#REF!</definedName>
    <definedName name="AAAA" localSheetId="10">#REF!</definedName>
    <definedName name="AAAA" localSheetId="9">#REF!</definedName>
    <definedName name="aaaa" localSheetId="8" hidden="1">{#N/A,#N/A,FALSE,"M.42"}</definedName>
    <definedName name="AAAA">#REF!</definedName>
    <definedName name="AAAAA" localSheetId="10">[29]x!$H$9:$H$47</definedName>
    <definedName name="aaaaa" localSheetId="8" hidden="1">{#N/A,#N/A,FALSE,"M.31"}</definedName>
    <definedName name="AAAAA">[29]x!$H$9:$H$47</definedName>
    <definedName name="aaaaaaaa" localSheetId="6">#REF!</definedName>
    <definedName name="aaaaaaaa" localSheetId="9">#REF!</definedName>
    <definedName name="aaaaaaaa" localSheetId="5">#REF!</definedName>
    <definedName name="aaaaaaaa" localSheetId="8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hidden="1">#REF!</definedName>
    <definedName name="aaaaaaaaaaaaaaaa" localSheetId="10" hidden="1">{#N/A,#N/A,FALSE,"M.01";#N/A,#N/A,FALSE,"M.01"}</definedName>
    <definedName name="aaaaaaaaaaaaaaaa" localSheetId="8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9">#REF!</definedName>
    <definedName name="AAAB" localSheetId="8">#REF!</definedName>
    <definedName name="AAAB">#REF!</definedName>
    <definedName name="AAAC" localSheetId="6">#REF!</definedName>
    <definedName name="AAAC" localSheetId="9">#REF!</definedName>
    <definedName name="AAAC" localSheetId="8">#REF!</definedName>
    <definedName name="AAAC">#REF!</definedName>
    <definedName name="AAAD" localSheetId="6">#REF!</definedName>
    <definedName name="AAAD" localSheetId="9">#REF!</definedName>
    <definedName name="AAAD" localSheetId="8">#REF!</definedName>
    <definedName name="AAAD">#REF!</definedName>
    <definedName name="AAAE" localSheetId="6">#REF!</definedName>
    <definedName name="AAAE" localSheetId="9">#REF!</definedName>
    <definedName name="AAAE">#REF!</definedName>
    <definedName name="AAAF" localSheetId="6">#REF!</definedName>
    <definedName name="AAAF" localSheetId="9">#REF!</definedName>
    <definedName name="AAAF">#REF!</definedName>
    <definedName name="AAAG" localSheetId="6">#REF!</definedName>
    <definedName name="AAAG" localSheetId="9">#REF!</definedName>
    <definedName name="AAAG">#REF!</definedName>
    <definedName name="AAAH" localSheetId="6">#REF!</definedName>
    <definedName name="AAAH" localSheetId="9">#REF!</definedName>
    <definedName name="AAAH">#REF!</definedName>
    <definedName name="AAAI" localSheetId="6">#REF!</definedName>
    <definedName name="AAAI" localSheetId="9">#REF!</definedName>
    <definedName name="AAAI">#REF!</definedName>
    <definedName name="AAAJ" localSheetId="6">#REF!</definedName>
    <definedName name="AAAJ" localSheetId="9">#REF!</definedName>
    <definedName name="AAAJ">#REF!</definedName>
    <definedName name="AABA" localSheetId="6">#REF!</definedName>
    <definedName name="AABA" localSheetId="9">#REF!</definedName>
    <definedName name="AABA">#REF!</definedName>
    <definedName name="AABB" localSheetId="6">#REF!</definedName>
    <definedName name="AABB" localSheetId="9">#REF!</definedName>
    <definedName name="AABB">#REF!</definedName>
    <definedName name="AABC" localSheetId="6">#REF!</definedName>
    <definedName name="AABC" localSheetId="9">#REF!</definedName>
    <definedName name="AABC">#REF!</definedName>
    <definedName name="AABD" localSheetId="6">#REF!</definedName>
    <definedName name="AABD" localSheetId="9">#REF!</definedName>
    <definedName name="AABD">#REF!</definedName>
    <definedName name="AABE" localSheetId="6">#REF!</definedName>
    <definedName name="AABE" localSheetId="9">#REF!</definedName>
    <definedName name="AABE">#REF!</definedName>
    <definedName name="AABF" localSheetId="6">#REF!</definedName>
    <definedName name="AABF" localSheetId="9">#REF!</definedName>
    <definedName name="AABF">#REF!</definedName>
    <definedName name="AABG" localSheetId="6">#REF!</definedName>
    <definedName name="AABG" localSheetId="9">#REF!</definedName>
    <definedName name="AABG">#REF!</definedName>
    <definedName name="AABH" localSheetId="6">#REF!</definedName>
    <definedName name="AABH" localSheetId="9">#REF!</definedName>
    <definedName name="AABH">#REF!</definedName>
    <definedName name="AABI" localSheetId="6">#REF!</definedName>
    <definedName name="AABI" localSheetId="9">#REF!</definedName>
    <definedName name="AABI">#REF!</definedName>
    <definedName name="AABJ" localSheetId="6">#REF!</definedName>
    <definedName name="AABJ" localSheetId="9">#REF!</definedName>
    <definedName name="AABJ">#REF!</definedName>
    <definedName name="AACA" localSheetId="6">#REF!</definedName>
    <definedName name="AACA" localSheetId="9">#REF!</definedName>
    <definedName name="AACA">#REF!</definedName>
    <definedName name="AACB" localSheetId="6">#REF!</definedName>
    <definedName name="AACB" localSheetId="9">#REF!</definedName>
    <definedName name="AACB">#REF!</definedName>
    <definedName name="AACC" localSheetId="6">#REF!</definedName>
    <definedName name="AACC" localSheetId="9">#REF!</definedName>
    <definedName name="AACC">#REF!</definedName>
    <definedName name="AACD" localSheetId="6">#REF!</definedName>
    <definedName name="AACD" localSheetId="9">#REF!</definedName>
    <definedName name="AACD">#REF!</definedName>
    <definedName name="AACE" localSheetId="6">#REF!</definedName>
    <definedName name="AACE" localSheetId="9">#REF!</definedName>
    <definedName name="AACE">#REF!</definedName>
    <definedName name="AACF" localSheetId="6">#REF!</definedName>
    <definedName name="AACF" localSheetId="9">#REF!</definedName>
    <definedName name="AACF">#REF!</definedName>
    <definedName name="AACG" localSheetId="6">#REF!</definedName>
    <definedName name="AACG" localSheetId="9">#REF!</definedName>
    <definedName name="AACG">#REF!</definedName>
    <definedName name="AACH" localSheetId="6">#REF!</definedName>
    <definedName name="AACH" localSheetId="9">#REF!</definedName>
    <definedName name="AACH">#REF!</definedName>
    <definedName name="AACI" localSheetId="6">#REF!</definedName>
    <definedName name="AACI" localSheetId="9">#REF!</definedName>
    <definedName name="AACI">#REF!</definedName>
    <definedName name="AACJ" localSheetId="6">#REF!</definedName>
    <definedName name="AACJ" localSheetId="9">#REF!</definedName>
    <definedName name="AACJ">#REF!</definedName>
    <definedName name="AADA" localSheetId="6">#REF!</definedName>
    <definedName name="AADA" localSheetId="9">#REF!</definedName>
    <definedName name="AADA">#REF!</definedName>
    <definedName name="AADB" localSheetId="6">#REF!</definedName>
    <definedName name="AADB" localSheetId="9">#REF!</definedName>
    <definedName name="AADB">#REF!</definedName>
    <definedName name="AADC" localSheetId="6">#REF!</definedName>
    <definedName name="AADC" localSheetId="9">#REF!</definedName>
    <definedName name="AADC">#REF!</definedName>
    <definedName name="AADD" localSheetId="6">#REF!</definedName>
    <definedName name="AADD" localSheetId="9">#REF!</definedName>
    <definedName name="AADD">#REF!</definedName>
    <definedName name="AADE" localSheetId="6">#REF!</definedName>
    <definedName name="AADE" localSheetId="9">#REF!</definedName>
    <definedName name="AADE">#REF!</definedName>
    <definedName name="AADF" localSheetId="6">#REF!</definedName>
    <definedName name="AADF" localSheetId="9">#REF!</definedName>
    <definedName name="AADF">#REF!</definedName>
    <definedName name="AADG" localSheetId="6">#REF!</definedName>
    <definedName name="AADG" localSheetId="9">#REF!</definedName>
    <definedName name="AADG">#REF!</definedName>
    <definedName name="AADH" localSheetId="6">#REF!</definedName>
    <definedName name="AADH" localSheetId="9">#REF!</definedName>
    <definedName name="AADH">#REF!</definedName>
    <definedName name="AADI" localSheetId="6">#REF!</definedName>
    <definedName name="AADI" localSheetId="9">#REF!</definedName>
    <definedName name="AADI">#REF!</definedName>
    <definedName name="AADJ" localSheetId="6">#REF!</definedName>
    <definedName name="AADJ" localSheetId="9">#REF!</definedName>
    <definedName name="AADJ">#REF!</definedName>
    <definedName name="AAEA" localSheetId="6">#REF!</definedName>
    <definedName name="AAEA" localSheetId="9">#REF!</definedName>
    <definedName name="AAEA">#REF!</definedName>
    <definedName name="AAEB" localSheetId="6">#REF!</definedName>
    <definedName name="AAEB" localSheetId="9">#REF!</definedName>
    <definedName name="AAEB">#REF!</definedName>
    <definedName name="AAEC" localSheetId="6">#REF!</definedName>
    <definedName name="AAEC" localSheetId="9">#REF!</definedName>
    <definedName name="AAEC">#REF!</definedName>
    <definedName name="AAED" localSheetId="6">#REF!</definedName>
    <definedName name="AAED" localSheetId="9">#REF!</definedName>
    <definedName name="AAED">#REF!</definedName>
    <definedName name="AAEE" localSheetId="6">#REF!</definedName>
    <definedName name="AAEE" localSheetId="9">#REF!</definedName>
    <definedName name="AAEE">#REF!</definedName>
    <definedName name="AAEF" localSheetId="6">#REF!</definedName>
    <definedName name="AAEF" localSheetId="9">#REF!</definedName>
    <definedName name="AAEF">#REF!</definedName>
    <definedName name="AAEG" localSheetId="6">#REF!</definedName>
    <definedName name="AAEG" localSheetId="9">#REF!</definedName>
    <definedName name="AAEG">#REF!</definedName>
    <definedName name="AAEH" localSheetId="6">#REF!</definedName>
    <definedName name="AAEH" localSheetId="9">#REF!</definedName>
    <definedName name="AAEH">#REF!</definedName>
    <definedName name="AAEI" localSheetId="6">#REF!</definedName>
    <definedName name="AAEI" localSheetId="9">#REF!</definedName>
    <definedName name="AAEI">#REF!</definedName>
    <definedName name="AAEJ" localSheetId="6">#REF!</definedName>
    <definedName name="AAEJ" localSheetId="9">#REF!</definedName>
    <definedName name="AAEJ">#REF!</definedName>
    <definedName name="AAFA" localSheetId="6">#REF!</definedName>
    <definedName name="AAFA" localSheetId="9">#REF!</definedName>
    <definedName name="AAFA">#REF!</definedName>
    <definedName name="AAFB" localSheetId="6">#REF!</definedName>
    <definedName name="AAFB" localSheetId="9">#REF!</definedName>
    <definedName name="AAFB">#REF!</definedName>
    <definedName name="AAFC" localSheetId="6">#REF!</definedName>
    <definedName name="AAFC" localSheetId="9">#REF!</definedName>
    <definedName name="AAFC">#REF!</definedName>
    <definedName name="AAFD" localSheetId="6">#REF!</definedName>
    <definedName name="AAFD" localSheetId="9">#REF!</definedName>
    <definedName name="AAFD">#REF!</definedName>
    <definedName name="AAFE" localSheetId="6">#REF!</definedName>
    <definedName name="AAFE" localSheetId="9">#REF!</definedName>
    <definedName name="AAFE">#REF!</definedName>
    <definedName name="AAFF" localSheetId="6">#REF!</definedName>
    <definedName name="AAFF" localSheetId="9">#REF!</definedName>
    <definedName name="AAFF">#REF!</definedName>
    <definedName name="AAFG" localSheetId="6">#REF!</definedName>
    <definedName name="AAFG" localSheetId="9">#REF!</definedName>
    <definedName name="AAFG">#REF!</definedName>
    <definedName name="AAFH" localSheetId="6">#REF!</definedName>
    <definedName name="AAFH" localSheetId="9">#REF!</definedName>
    <definedName name="AAFH">#REF!</definedName>
    <definedName name="AAFI" localSheetId="6">#REF!</definedName>
    <definedName name="AAFI" localSheetId="9">#REF!</definedName>
    <definedName name="AAFI">#REF!</definedName>
    <definedName name="AAFJ" localSheetId="6">#REF!</definedName>
    <definedName name="AAFJ" localSheetId="9">#REF!</definedName>
    <definedName name="AAFJ">#REF!</definedName>
    <definedName name="AAGA" localSheetId="6">#REF!</definedName>
    <definedName name="AAGA" localSheetId="9">#REF!</definedName>
    <definedName name="AAGA">#REF!</definedName>
    <definedName name="AAGB" localSheetId="6">#REF!</definedName>
    <definedName name="AAGB" localSheetId="9">#REF!</definedName>
    <definedName name="AAGB">#REF!</definedName>
    <definedName name="AAGC" localSheetId="6">#REF!</definedName>
    <definedName name="AAGC" localSheetId="9">#REF!</definedName>
    <definedName name="AAGC">#REF!</definedName>
    <definedName name="AAGD" localSheetId="6">#REF!</definedName>
    <definedName name="AAGD" localSheetId="9">#REF!</definedName>
    <definedName name="AAGD">#REF!</definedName>
    <definedName name="AAGE" localSheetId="6">#REF!</definedName>
    <definedName name="AAGE" localSheetId="9">#REF!</definedName>
    <definedName name="AAGE">#REF!</definedName>
    <definedName name="AAGF" localSheetId="6">#REF!</definedName>
    <definedName name="AAGF" localSheetId="9">#REF!</definedName>
    <definedName name="AAGF">#REF!</definedName>
    <definedName name="AAGG" localSheetId="6">#REF!</definedName>
    <definedName name="AAGG" localSheetId="9">#REF!</definedName>
    <definedName name="AAGG">#REF!</definedName>
    <definedName name="AAGH" localSheetId="6">#REF!</definedName>
    <definedName name="AAGH" localSheetId="9">#REF!</definedName>
    <definedName name="AAGH">#REF!</definedName>
    <definedName name="AAGI" localSheetId="6">#REF!</definedName>
    <definedName name="AAGI" localSheetId="9">#REF!</definedName>
    <definedName name="AAGI">#REF!</definedName>
    <definedName name="AAGJ" localSheetId="6">#REF!</definedName>
    <definedName name="AAGJ" localSheetId="9">#REF!</definedName>
    <definedName name="AAGJ">#REF!</definedName>
    <definedName name="AAHA" localSheetId="6">#REF!</definedName>
    <definedName name="AAHA" localSheetId="9">#REF!</definedName>
    <definedName name="AAHA">#REF!</definedName>
    <definedName name="AAHB" localSheetId="6">#REF!</definedName>
    <definedName name="AAHB" localSheetId="9">#REF!</definedName>
    <definedName name="AAHB">#REF!</definedName>
    <definedName name="AAHC" localSheetId="6">#REF!</definedName>
    <definedName name="AAHC" localSheetId="9">#REF!</definedName>
    <definedName name="AAHC">#REF!</definedName>
    <definedName name="AAHD" localSheetId="6">#REF!</definedName>
    <definedName name="AAHD" localSheetId="9">#REF!</definedName>
    <definedName name="AAHD">#REF!</definedName>
    <definedName name="AAHE" localSheetId="6">#REF!</definedName>
    <definedName name="AAHE" localSheetId="9">#REF!</definedName>
    <definedName name="AAHE">#REF!</definedName>
    <definedName name="AAHF" localSheetId="6">#REF!</definedName>
    <definedName name="AAHF" localSheetId="9">#REF!</definedName>
    <definedName name="AAHF">#REF!</definedName>
    <definedName name="AAHG" localSheetId="6">#REF!</definedName>
    <definedName name="AAHG" localSheetId="9">#REF!</definedName>
    <definedName name="AAHG">#REF!</definedName>
    <definedName name="AAHH" localSheetId="6">#REF!</definedName>
    <definedName name="AAHH" localSheetId="9">#REF!</definedName>
    <definedName name="AAHH">#REF!</definedName>
    <definedName name="AAHI" localSheetId="6">#REF!</definedName>
    <definedName name="AAHI" localSheetId="9">#REF!</definedName>
    <definedName name="AAHI">#REF!</definedName>
    <definedName name="AAHJ" localSheetId="6">#REF!</definedName>
    <definedName name="AAHJ" localSheetId="9">#REF!</definedName>
    <definedName name="AAHJ">#REF!</definedName>
    <definedName name="AAIA" localSheetId="6">#REF!</definedName>
    <definedName name="AAIA" localSheetId="9">#REF!</definedName>
    <definedName name="AAIA">#REF!</definedName>
    <definedName name="AAIB" localSheetId="6">#REF!</definedName>
    <definedName name="AAIB" localSheetId="9">#REF!</definedName>
    <definedName name="AAIB">#REF!</definedName>
    <definedName name="AAIC" localSheetId="6">#REF!</definedName>
    <definedName name="AAIC" localSheetId="9">#REF!</definedName>
    <definedName name="AAIC">#REF!</definedName>
    <definedName name="AAID" localSheetId="6">#REF!</definedName>
    <definedName name="AAID" localSheetId="9">#REF!</definedName>
    <definedName name="AAID">#REF!</definedName>
    <definedName name="AAIE" localSheetId="6">#REF!</definedName>
    <definedName name="AAIE" localSheetId="9">#REF!</definedName>
    <definedName name="AAIE">#REF!</definedName>
    <definedName name="AAIF" localSheetId="6">#REF!</definedName>
    <definedName name="AAIF" localSheetId="9">#REF!</definedName>
    <definedName name="AAIF">#REF!</definedName>
    <definedName name="AAIG" localSheetId="6">#REF!</definedName>
    <definedName name="AAIG" localSheetId="9">#REF!</definedName>
    <definedName name="AAIG">#REF!</definedName>
    <definedName name="AAIH" localSheetId="6">#REF!</definedName>
    <definedName name="AAIH" localSheetId="9">#REF!</definedName>
    <definedName name="AAIH">#REF!</definedName>
    <definedName name="AAII" localSheetId="6">#REF!</definedName>
    <definedName name="AAII" localSheetId="9">#REF!</definedName>
    <definedName name="AAII">#REF!</definedName>
    <definedName name="AAIJ" localSheetId="6">#REF!</definedName>
    <definedName name="AAIJ" localSheetId="9">#REF!</definedName>
    <definedName name="AAIJ">#REF!</definedName>
    <definedName name="AAJA" localSheetId="6">#REF!</definedName>
    <definedName name="AAJA" localSheetId="9">#REF!</definedName>
    <definedName name="AAJA">#REF!</definedName>
    <definedName name="AAJB" localSheetId="6">#REF!</definedName>
    <definedName name="AAJB" localSheetId="9">#REF!</definedName>
    <definedName name="AAJB">#REF!</definedName>
    <definedName name="AAJC" localSheetId="6">#REF!</definedName>
    <definedName name="AAJC" localSheetId="9">#REF!</definedName>
    <definedName name="AAJC">#REF!</definedName>
    <definedName name="AAJD" localSheetId="6">#REF!</definedName>
    <definedName name="AAJD" localSheetId="9">#REF!</definedName>
    <definedName name="AAJD">#REF!</definedName>
    <definedName name="AAJE" localSheetId="6">#REF!</definedName>
    <definedName name="AAJE" localSheetId="9">#REF!</definedName>
    <definedName name="AAJE">#REF!</definedName>
    <definedName name="AAJF" localSheetId="6">#REF!</definedName>
    <definedName name="AAJF" localSheetId="9">#REF!</definedName>
    <definedName name="AAJF">#REF!</definedName>
    <definedName name="AAJG" localSheetId="6">#REF!</definedName>
    <definedName name="AAJG" localSheetId="9">#REF!</definedName>
    <definedName name="AAJG">#REF!</definedName>
    <definedName name="AAJH" localSheetId="6">#REF!</definedName>
    <definedName name="AAJH" localSheetId="9">#REF!</definedName>
    <definedName name="AAJH">#REF!</definedName>
    <definedName name="AAJI" localSheetId="6">#REF!</definedName>
    <definedName name="AAJI" localSheetId="9">#REF!</definedName>
    <definedName name="AAJI">#REF!</definedName>
    <definedName name="AAJJ" localSheetId="6">#REF!</definedName>
    <definedName name="AAJJ" localSheetId="9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{#N/A,#N/A,FALSE,"M.01"}</definedName>
    <definedName name="ab" localSheetId="5" hidden="1">{#N/A,#N/A,FALSE,"M.01"}</definedName>
    <definedName name="ab" localSheetId="8" hidden="1">{#N/A,#N/A,FALSE,"M.01"}</definedName>
    <definedName name="ab" localSheetId="12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5">#REF!</definedName>
    <definedName name="ABAA" localSheetId="8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>#REF!</definedName>
    <definedName name="ABAD" localSheetId="6">#REF!</definedName>
    <definedName name="ABAD" localSheetId="9">#REF!</definedName>
    <definedName name="ABAD">#REF!</definedName>
    <definedName name="ABAE" localSheetId="6">#REF!</definedName>
    <definedName name="ABAE" localSheetId="9">#REF!</definedName>
    <definedName name="ABAE">#REF!</definedName>
    <definedName name="ABAF" localSheetId="6">#REF!</definedName>
    <definedName name="ABAF" localSheetId="9">#REF!</definedName>
    <definedName name="ABAF">#REF!</definedName>
    <definedName name="ABAG" localSheetId="6">#REF!</definedName>
    <definedName name="ABAG" localSheetId="9">#REF!</definedName>
    <definedName name="ABAG">#REF!</definedName>
    <definedName name="ABAH" localSheetId="6">#REF!</definedName>
    <definedName name="ABAH" localSheetId="9">#REF!</definedName>
    <definedName name="ABAH">#REF!</definedName>
    <definedName name="ABAI" localSheetId="6">#REF!</definedName>
    <definedName name="ABAI" localSheetId="9">#REF!</definedName>
    <definedName name="ABAI">#REF!</definedName>
    <definedName name="ABAJ" localSheetId="6">#REF!</definedName>
    <definedName name="ABAJ" localSheetId="9">#REF!</definedName>
    <definedName name="ABAJ">#REF!</definedName>
    <definedName name="ABBA" localSheetId="6">#REF!</definedName>
    <definedName name="ABBA" localSheetId="9">#REF!</definedName>
    <definedName name="ABBA">#REF!</definedName>
    <definedName name="ABBB" localSheetId="6">#REF!</definedName>
    <definedName name="ABBB" localSheetId="9">#REF!</definedName>
    <definedName name="ABBB">#REF!</definedName>
    <definedName name="ABBC" localSheetId="6">#REF!</definedName>
    <definedName name="ABBC" localSheetId="9">#REF!</definedName>
    <definedName name="ABBC">#REF!</definedName>
    <definedName name="ABBD" localSheetId="6">#REF!</definedName>
    <definedName name="ABBD" localSheetId="9">#REF!</definedName>
    <definedName name="ABBD">#REF!</definedName>
    <definedName name="ABBE" localSheetId="6">#REF!</definedName>
    <definedName name="ABBE" localSheetId="9">#REF!</definedName>
    <definedName name="ABBE">#REF!</definedName>
    <definedName name="ABBF" localSheetId="6">#REF!</definedName>
    <definedName name="ABBF" localSheetId="9">#REF!</definedName>
    <definedName name="ABBF">#REF!</definedName>
    <definedName name="ABBG" localSheetId="6">#REF!</definedName>
    <definedName name="ABBG" localSheetId="9">#REF!</definedName>
    <definedName name="ABBG">#REF!</definedName>
    <definedName name="ABBH" localSheetId="6">#REF!</definedName>
    <definedName name="ABBH" localSheetId="9">#REF!</definedName>
    <definedName name="ABBH">#REF!</definedName>
    <definedName name="ABBI" localSheetId="6">#REF!</definedName>
    <definedName name="ABBI" localSheetId="9">#REF!</definedName>
    <definedName name="ABBI">#REF!</definedName>
    <definedName name="ABBJ" localSheetId="6">#REF!</definedName>
    <definedName name="ABBJ" localSheetId="9">#REF!</definedName>
    <definedName name="ABBJ">#REF!</definedName>
    <definedName name="ABC" localSheetId="6">#REF!</definedName>
    <definedName name="ABC" localSheetId="9">#REF!</definedName>
    <definedName name="ABC">#REF!</definedName>
    <definedName name="ABCA" localSheetId="6">#REF!</definedName>
    <definedName name="ABCA" localSheetId="9">#REF!</definedName>
    <definedName name="ABCA">#REF!</definedName>
    <definedName name="ABCB" localSheetId="6">#REF!</definedName>
    <definedName name="ABCB" localSheetId="9">#REF!</definedName>
    <definedName name="ABCB">#REF!</definedName>
    <definedName name="ABCC" localSheetId="6">#REF!</definedName>
    <definedName name="ABCC" localSheetId="9">#REF!</definedName>
    <definedName name="ABCC">#REF!</definedName>
    <definedName name="ABCD">[29]x!$B$100:$B$101</definedName>
    <definedName name="ABCE" localSheetId="6">#REF!</definedName>
    <definedName name="ABCE" localSheetId="9">#REF!</definedName>
    <definedName name="ABCE" localSheetId="5">#REF!</definedName>
    <definedName name="ABCE" localSheetId="8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>#REF!</definedName>
    <definedName name="ABCH" localSheetId="6">#REF!</definedName>
    <definedName name="ABCH" localSheetId="9">#REF!</definedName>
    <definedName name="ABCH">#REF!</definedName>
    <definedName name="ABCI" localSheetId="6">#REF!</definedName>
    <definedName name="ABCI" localSheetId="9">#REF!</definedName>
    <definedName name="ABCI">#REF!</definedName>
    <definedName name="ABCJ" localSheetId="6">#REF!</definedName>
    <definedName name="ABCJ" localSheetId="9">#REF!</definedName>
    <definedName name="ABCJ">#REF!</definedName>
    <definedName name="ABDA" localSheetId="6">#REF!</definedName>
    <definedName name="ABDA" localSheetId="9">#REF!</definedName>
    <definedName name="ABDA">#REF!</definedName>
    <definedName name="ABDB" localSheetId="6">#REF!</definedName>
    <definedName name="ABDB" localSheetId="9">#REF!</definedName>
    <definedName name="ABDB">#REF!</definedName>
    <definedName name="ABDC" localSheetId="6">#REF!</definedName>
    <definedName name="ABDC" localSheetId="9">#REF!</definedName>
    <definedName name="ABDC">#REF!</definedName>
    <definedName name="ABDD" localSheetId="6">#REF!</definedName>
    <definedName name="ABDD" localSheetId="9">#REF!</definedName>
    <definedName name="ABDD">#REF!</definedName>
    <definedName name="ABDE" localSheetId="6">#REF!</definedName>
    <definedName name="ABDE" localSheetId="9">#REF!</definedName>
    <definedName name="ABDE">#REF!</definedName>
    <definedName name="ABDF" localSheetId="6">#REF!</definedName>
    <definedName name="ABDF" localSheetId="9">#REF!</definedName>
    <definedName name="ABDF">#REF!</definedName>
    <definedName name="ABDG" localSheetId="6">#REF!</definedName>
    <definedName name="ABDG" localSheetId="9">#REF!</definedName>
    <definedName name="ABDG">#REF!</definedName>
    <definedName name="ABDH" localSheetId="6">#REF!</definedName>
    <definedName name="ABDH" localSheetId="9">#REF!</definedName>
    <definedName name="ABDH">#REF!</definedName>
    <definedName name="ABDI" localSheetId="6">#REF!</definedName>
    <definedName name="ABDI" localSheetId="9">#REF!</definedName>
    <definedName name="ABDI">#REF!</definedName>
    <definedName name="ABDJ" localSheetId="6">#REF!</definedName>
    <definedName name="ABDJ" localSheetId="9">#REF!</definedName>
    <definedName name="ABDJ">#REF!</definedName>
    <definedName name="ABEA" localSheetId="6">#REF!</definedName>
    <definedName name="ABEA" localSheetId="9">#REF!</definedName>
    <definedName name="ABEA">#REF!</definedName>
    <definedName name="ABEB" localSheetId="6">#REF!</definedName>
    <definedName name="ABEB" localSheetId="9">#REF!</definedName>
    <definedName name="ABEB">#REF!</definedName>
    <definedName name="ABEC" localSheetId="6">#REF!</definedName>
    <definedName name="ABEC" localSheetId="9">#REF!</definedName>
    <definedName name="ABEC">#REF!</definedName>
    <definedName name="ABED" localSheetId="6">#REF!</definedName>
    <definedName name="ABED" localSheetId="9">#REF!</definedName>
    <definedName name="ABED">#REF!</definedName>
    <definedName name="ABEE" localSheetId="6">#REF!</definedName>
    <definedName name="ABEE" localSheetId="9">#REF!</definedName>
    <definedName name="ABEE">#REF!</definedName>
    <definedName name="ABEF" localSheetId="6">#REF!</definedName>
    <definedName name="ABEF" localSheetId="9">#REF!</definedName>
    <definedName name="ABEF">#REF!</definedName>
    <definedName name="ABEG" localSheetId="6">#REF!</definedName>
    <definedName name="ABEG" localSheetId="9">#REF!</definedName>
    <definedName name="ABEG">#REF!</definedName>
    <definedName name="ABEH" localSheetId="6">#REF!</definedName>
    <definedName name="ABEH" localSheetId="9">#REF!</definedName>
    <definedName name="ABEH">#REF!</definedName>
    <definedName name="ABEI" localSheetId="6">#REF!</definedName>
    <definedName name="ABEI" localSheetId="9">#REF!</definedName>
    <definedName name="ABEI">#REF!</definedName>
    <definedName name="ABEJ" localSheetId="6">#REF!</definedName>
    <definedName name="ABEJ" localSheetId="9">#REF!</definedName>
    <definedName name="ABEJ">#REF!</definedName>
    <definedName name="ABFA" localSheetId="6">#REF!</definedName>
    <definedName name="ABFA" localSheetId="9">#REF!</definedName>
    <definedName name="ABFA">#REF!</definedName>
    <definedName name="ABFB" localSheetId="6">#REF!</definedName>
    <definedName name="ABFB" localSheetId="9">#REF!</definedName>
    <definedName name="ABFB">#REF!</definedName>
    <definedName name="ABFC" localSheetId="6">#REF!</definedName>
    <definedName name="ABFC" localSheetId="9">#REF!</definedName>
    <definedName name="ABFC">#REF!</definedName>
    <definedName name="ABFD" localSheetId="6">#REF!</definedName>
    <definedName name="ABFD" localSheetId="9">#REF!</definedName>
    <definedName name="ABFD">#REF!</definedName>
    <definedName name="ABFE" localSheetId="6">#REF!</definedName>
    <definedName name="ABFE" localSheetId="9">#REF!</definedName>
    <definedName name="ABFE">#REF!</definedName>
    <definedName name="ABFF" localSheetId="6">#REF!</definedName>
    <definedName name="ABFF" localSheetId="9">#REF!</definedName>
    <definedName name="ABFF">#REF!</definedName>
    <definedName name="ABFG" localSheetId="6">#REF!</definedName>
    <definedName name="ABFG" localSheetId="9">#REF!</definedName>
    <definedName name="ABFG">#REF!</definedName>
    <definedName name="ABFH" localSheetId="6">#REF!</definedName>
    <definedName name="ABFH" localSheetId="9">#REF!</definedName>
    <definedName name="ABFH">#REF!</definedName>
    <definedName name="ABFI" localSheetId="6">#REF!</definedName>
    <definedName name="ABFI" localSheetId="9">#REF!</definedName>
    <definedName name="ABFI">#REF!</definedName>
    <definedName name="ABFJ" localSheetId="6">#REF!</definedName>
    <definedName name="ABFJ" localSheetId="9">#REF!</definedName>
    <definedName name="ABFJ">#REF!</definedName>
    <definedName name="ABGA" localSheetId="6">#REF!</definedName>
    <definedName name="ABGA" localSheetId="9">#REF!</definedName>
    <definedName name="ABGA">#REF!</definedName>
    <definedName name="ABGB" localSheetId="6">#REF!</definedName>
    <definedName name="ABGB" localSheetId="9">#REF!</definedName>
    <definedName name="ABGB">#REF!</definedName>
    <definedName name="ABGC" localSheetId="6">#REF!</definedName>
    <definedName name="ABGC" localSheetId="9">#REF!</definedName>
    <definedName name="ABGC">#REF!</definedName>
    <definedName name="ABGD" localSheetId="6">#REF!</definedName>
    <definedName name="ABGD" localSheetId="9">#REF!</definedName>
    <definedName name="ABGD">#REF!</definedName>
    <definedName name="ABGE" localSheetId="6">#REF!</definedName>
    <definedName name="ABGE" localSheetId="9">#REF!</definedName>
    <definedName name="ABGE">#REF!</definedName>
    <definedName name="ABGF" localSheetId="6">#REF!</definedName>
    <definedName name="ABGF" localSheetId="9">#REF!</definedName>
    <definedName name="ABGF">#REF!</definedName>
    <definedName name="ABGG" localSheetId="6">#REF!</definedName>
    <definedName name="ABGG" localSheetId="9">#REF!</definedName>
    <definedName name="ABGG">#REF!</definedName>
    <definedName name="ABGH" localSheetId="6">#REF!</definedName>
    <definedName name="ABGH" localSheetId="9">#REF!</definedName>
    <definedName name="ABGH">#REF!</definedName>
    <definedName name="ABGI" localSheetId="6">#REF!</definedName>
    <definedName name="ABGI" localSheetId="9">#REF!</definedName>
    <definedName name="ABGI">#REF!</definedName>
    <definedName name="ABGJ" localSheetId="6">#REF!</definedName>
    <definedName name="ABGJ" localSheetId="9">#REF!</definedName>
    <definedName name="ABGJ">#REF!</definedName>
    <definedName name="ABHA" localSheetId="6">#REF!</definedName>
    <definedName name="ABHA" localSheetId="9">#REF!</definedName>
    <definedName name="ABHA">#REF!</definedName>
    <definedName name="ABHB" localSheetId="6">#REF!</definedName>
    <definedName name="ABHB" localSheetId="9">#REF!</definedName>
    <definedName name="ABHB">#REF!</definedName>
    <definedName name="ABHC" localSheetId="6">#REF!</definedName>
    <definedName name="ABHC" localSheetId="9">#REF!</definedName>
    <definedName name="ABHC">#REF!</definedName>
    <definedName name="ABHD" localSheetId="6">#REF!</definedName>
    <definedName name="ABHD" localSheetId="9">#REF!</definedName>
    <definedName name="ABHD">#REF!</definedName>
    <definedName name="ABHE" localSheetId="6">#REF!</definedName>
    <definedName name="ABHE" localSheetId="9">#REF!</definedName>
    <definedName name="ABHE">#REF!</definedName>
    <definedName name="ABHF" localSheetId="6">#REF!</definedName>
    <definedName name="ABHF" localSheetId="9">#REF!</definedName>
    <definedName name="ABHF">#REF!</definedName>
    <definedName name="ABHG" localSheetId="6">#REF!</definedName>
    <definedName name="ABHG" localSheetId="9">#REF!</definedName>
    <definedName name="ABHG">#REF!</definedName>
    <definedName name="ABHH" localSheetId="6">#REF!</definedName>
    <definedName name="ABHH" localSheetId="9">#REF!</definedName>
    <definedName name="ABHH">#REF!</definedName>
    <definedName name="ABHI" localSheetId="6">#REF!</definedName>
    <definedName name="ABHI" localSheetId="9">#REF!</definedName>
    <definedName name="ABHI">#REF!</definedName>
    <definedName name="ABHJ" localSheetId="6">#REF!</definedName>
    <definedName name="ABHJ" localSheetId="9">#REF!</definedName>
    <definedName name="ABHJ">#REF!</definedName>
    <definedName name="ABIA" localSheetId="6">#REF!</definedName>
    <definedName name="ABIA" localSheetId="9">#REF!</definedName>
    <definedName name="ABIA">#REF!</definedName>
    <definedName name="ABIB" localSheetId="6">#REF!</definedName>
    <definedName name="ABIB" localSheetId="9">#REF!</definedName>
    <definedName name="ABIB">#REF!</definedName>
    <definedName name="ABIC" localSheetId="6">#REF!</definedName>
    <definedName name="ABIC" localSheetId="9">#REF!</definedName>
    <definedName name="ABIC">#REF!</definedName>
    <definedName name="ABID" localSheetId="6">#REF!</definedName>
    <definedName name="ABID" localSheetId="9">#REF!</definedName>
    <definedName name="ABID">#REF!</definedName>
    <definedName name="ABIE" localSheetId="6">#REF!</definedName>
    <definedName name="ABIE" localSheetId="9">#REF!</definedName>
    <definedName name="ABIE">#REF!</definedName>
    <definedName name="ABIF" localSheetId="6">#REF!</definedName>
    <definedName name="ABIF" localSheetId="9">#REF!</definedName>
    <definedName name="ABIF">#REF!</definedName>
    <definedName name="ABIG" localSheetId="6">#REF!</definedName>
    <definedName name="ABIG" localSheetId="9">#REF!</definedName>
    <definedName name="ABIG">#REF!</definedName>
    <definedName name="ABIH" localSheetId="6">#REF!</definedName>
    <definedName name="ABIH" localSheetId="9">#REF!</definedName>
    <definedName name="ABIH">#REF!</definedName>
    <definedName name="ABII" localSheetId="6">#REF!</definedName>
    <definedName name="ABII" localSheetId="9">#REF!</definedName>
    <definedName name="ABII">#REF!</definedName>
    <definedName name="ABIJ" localSheetId="6">#REF!</definedName>
    <definedName name="ABIJ" localSheetId="9">#REF!</definedName>
    <definedName name="ABIJ">#REF!</definedName>
    <definedName name="ABJA" localSheetId="6">#REF!</definedName>
    <definedName name="ABJA" localSheetId="9">#REF!</definedName>
    <definedName name="ABJA">#REF!</definedName>
    <definedName name="ABJAD">[30]MEMO!$A$1:$B$65536</definedName>
    <definedName name="ABJB" localSheetId="6">#REF!</definedName>
    <definedName name="ABJB" localSheetId="9">#REF!</definedName>
    <definedName name="ABJB" localSheetId="5">#REF!</definedName>
    <definedName name="ABJB" localSheetId="8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>#REF!</definedName>
    <definedName name="ABJE" localSheetId="6">#REF!</definedName>
    <definedName name="ABJE" localSheetId="9">#REF!</definedName>
    <definedName name="ABJE">#REF!</definedName>
    <definedName name="ABJF" localSheetId="6">#REF!</definedName>
    <definedName name="ABJF" localSheetId="9">#REF!</definedName>
    <definedName name="ABJF">#REF!</definedName>
    <definedName name="ABJG" localSheetId="6">#REF!</definedName>
    <definedName name="ABJG" localSheetId="9">#REF!</definedName>
    <definedName name="ABJG">#REF!</definedName>
    <definedName name="ABJH" localSheetId="6">#REF!</definedName>
    <definedName name="ABJH" localSheetId="9">#REF!</definedName>
    <definedName name="ABJH">#REF!</definedName>
    <definedName name="ABJI" localSheetId="6">#REF!</definedName>
    <definedName name="ABJI" localSheetId="9">#REF!</definedName>
    <definedName name="ABJI">#REF!</definedName>
    <definedName name="ABJJ" localSheetId="6">#REF!</definedName>
    <definedName name="ABJJ" localSheetId="9">#REF!</definedName>
    <definedName name="ABJJ">#REF!</definedName>
    <definedName name="ABSW" localSheetId="6">#REF!</definedName>
    <definedName name="ABSW" localSheetId="9">#REF!</definedName>
    <definedName name="ABSW">#REF!</definedName>
    <definedName name="acaa" localSheetId="6">#REF!</definedName>
    <definedName name="acaa" localSheetId="9">#REF!</definedName>
    <definedName name="acaa">#REF!</definedName>
    <definedName name="ACAB" localSheetId="6">#REF!</definedName>
    <definedName name="ACAB" localSheetId="9">#REF!</definedName>
    <definedName name="ACAB">#REF!</definedName>
    <definedName name="ACAC" localSheetId="6">#REF!</definedName>
    <definedName name="ACAC" localSheetId="9">#REF!</definedName>
    <definedName name="ACAC">#REF!</definedName>
    <definedName name="acad" localSheetId="6">#REF!</definedName>
    <definedName name="acad" localSheetId="9">#REF!</definedName>
    <definedName name="acad">#REF!</definedName>
    <definedName name="acae" localSheetId="6">#REF!</definedName>
    <definedName name="acae" localSheetId="9">#REF!</definedName>
    <definedName name="acae">#REF!</definedName>
    <definedName name="acaf" localSheetId="6">#REF!</definedName>
    <definedName name="acaf" localSheetId="9">#REF!</definedName>
    <definedName name="acaf">#REF!</definedName>
    <definedName name="acag" localSheetId="6">#REF!</definedName>
    <definedName name="acag" localSheetId="9">#REF!</definedName>
    <definedName name="acag">#REF!</definedName>
    <definedName name="ACAH" localSheetId="6">#REF!</definedName>
    <definedName name="ACAH" localSheetId="9">#REF!</definedName>
    <definedName name="ACAH">#REF!</definedName>
    <definedName name="ACAI" localSheetId="6">#REF!</definedName>
    <definedName name="ACAI" localSheetId="9">#REF!</definedName>
    <definedName name="ACAI">#REF!</definedName>
    <definedName name="ACAJ" localSheetId="6">#REF!</definedName>
    <definedName name="ACAJ" localSheetId="9">#REF!</definedName>
    <definedName name="ACAJ">#REF!</definedName>
    <definedName name="ACBA" localSheetId="6">#REF!</definedName>
    <definedName name="ACBA" localSheetId="9">#REF!</definedName>
    <definedName name="ACBA">#REF!</definedName>
    <definedName name="ACBB" localSheetId="6">#REF!</definedName>
    <definedName name="ACBB" localSheetId="9">#REF!</definedName>
    <definedName name="ACBB">#REF!</definedName>
    <definedName name="ACBC" localSheetId="6">#REF!</definedName>
    <definedName name="ACBC" localSheetId="9">#REF!</definedName>
    <definedName name="ACBC">#REF!</definedName>
    <definedName name="ACBD" localSheetId="6">#REF!</definedName>
    <definedName name="ACBD" localSheetId="9">#REF!</definedName>
    <definedName name="ACBD">#REF!</definedName>
    <definedName name="acbe" localSheetId="6">#REF!</definedName>
    <definedName name="acbe" localSheetId="9">#REF!</definedName>
    <definedName name="acbe">#REF!</definedName>
    <definedName name="ACBF" localSheetId="6">#REF!</definedName>
    <definedName name="ACBF" localSheetId="9">#REF!</definedName>
    <definedName name="ACBF">#REF!</definedName>
    <definedName name="ACBG" localSheetId="6">#REF!</definedName>
    <definedName name="ACBG" localSheetId="9">#REF!</definedName>
    <definedName name="ACBG">#REF!</definedName>
    <definedName name="ACBH" localSheetId="6">#REF!</definedName>
    <definedName name="ACBH" localSheetId="9">#REF!</definedName>
    <definedName name="ACBH">#REF!</definedName>
    <definedName name="ACBI" localSheetId="6">#REF!</definedName>
    <definedName name="ACBI" localSheetId="9">#REF!</definedName>
    <definedName name="ACBI">#REF!</definedName>
    <definedName name="ACBJ" localSheetId="6">#REF!</definedName>
    <definedName name="ACBJ" localSheetId="9">#REF!</definedName>
    <definedName name="ACBJ">#REF!</definedName>
    <definedName name="ACCA" localSheetId="6">#REF!</definedName>
    <definedName name="ACCA" localSheetId="9">#REF!</definedName>
    <definedName name="ACCA">#REF!</definedName>
    <definedName name="ACCB" localSheetId="6">#REF!</definedName>
    <definedName name="ACCB" localSheetId="9">#REF!</definedName>
    <definedName name="ACCB">#REF!</definedName>
    <definedName name="ACCC" localSheetId="6">#REF!</definedName>
    <definedName name="ACCC" localSheetId="9">#REF!</definedName>
    <definedName name="ACCC">#REF!</definedName>
    <definedName name="ACCD" localSheetId="6">#REF!</definedName>
    <definedName name="ACCD" localSheetId="9">#REF!</definedName>
    <definedName name="ACCD">#REF!</definedName>
    <definedName name="ACCE" localSheetId="6">#REF!</definedName>
    <definedName name="ACCE" localSheetId="9">#REF!</definedName>
    <definedName name="ACCE">#REF!</definedName>
    <definedName name="ACCF" localSheetId="6">#REF!</definedName>
    <definedName name="ACCF" localSheetId="9">#REF!</definedName>
    <definedName name="ACCF">#REF!</definedName>
    <definedName name="ACCG" localSheetId="6">#REF!</definedName>
    <definedName name="ACCG" localSheetId="9">#REF!</definedName>
    <definedName name="ACCG">#REF!</definedName>
    <definedName name="ACCH" localSheetId="6">#REF!</definedName>
    <definedName name="ACCH" localSheetId="9">#REF!</definedName>
    <definedName name="ACCH">#REF!</definedName>
    <definedName name="ACCI" localSheetId="6">#REF!</definedName>
    <definedName name="ACCI" localSheetId="9">#REF!</definedName>
    <definedName name="ACCI">#REF!</definedName>
    <definedName name="ACCJ" localSheetId="6">#REF!</definedName>
    <definedName name="ACCJ" localSheetId="9">#REF!</definedName>
    <definedName name="ACCJ">#REF!</definedName>
    <definedName name="ACDA" localSheetId="6">#REF!</definedName>
    <definedName name="ACDA" localSheetId="9">#REF!</definedName>
    <definedName name="ACDA">#REF!</definedName>
    <definedName name="ACDB" localSheetId="6">#REF!</definedName>
    <definedName name="ACDB" localSheetId="9">#REF!</definedName>
    <definedName name="ACDB">#REF!</definedName>
    <definedName name="ACDC" localSheetId="6">#REF!</definedName>
    <definedName name="ACDC" localSheetId="9">#REF!</definedName>
    <definedName name="ACDC">#REF!</definedName>
    <definedName name="ACDD" localSheetId="6">#REF!</definedName>
    <definedName name="ACDD" localSheetId="9">#REF!</definedName>
    <definedName name="ACDD">#REF!</definedName>
    <definedName name="ACDE" localSheetId="6">#REF!</definedName>
    <definedName name="ACDE" localSheetId="9">#REF!</definedName>
    <definedName name="ACDE">#REF!</definedName>
    <definedName name="ACDF" localSheetId="6">#REF!</definedName>
    <definedName name="ACDF" localSheetId="9">#REF!</definedName>
    <definedName name="ACDF">#REF!</definedName>
    <definedName name="ACDG" localSheetId="6">#REF!</definedName>
    <definedName name="ACDG" localSheetId="9">#REF!</definedName>
    <definedName name="ACDG">#REF!</definedName>
    <definedName name="ACDH" localSheetId="6">#REF!</definedName>
    <definedName name="ACDH" localSheetId="9">#REF!</definedName>
    <definedName name="ACDH">#REF!</definedName>
    <definedName name="ACDI" localSheetId="6">#REF!</definedName>
    <definedName name="ACDI" localSheetId="9">#REF!</definedName>
    <definedName name="ACDI">#REF!</definedName>
    <definedName name="ACDJ" localSheetId="6">#REF!</definedName>
    <definedName name="ACDJ" localSheetId="9">#REF!</definedName>
    <definedName name="ACDJ">#REF!</definedName>
    <definedName name="ACEA" localSheetId="6">#REF!</definedName>
    <definedName name="ACEA" localSheetId="9">#REF!</definedName>
    <definedName name="ACEA">#REF!</definedName>
    <definedName name="ACEB" localSheetId="6">#REF!</definedName>
    <definedName name="ACEB" localSheetId="9">#REF!</definedName>
    <definedName name="ACEB">#REF!</definedName>
    <definedName name="ACEC" localSheetId="6">#REF!</definedName>
    <definedName name="ACEC" localSheetId="9">#REF!</definedName>
    <definedName name="ACEC">#REF!</definedName>
    <definedName name="ACED" localSheetId="6">#REF!</definedName>
    <definedName name="ACED" localSheetId="9">#REF!</definedName>
    <definedName name="ACED">#REF!</definedName>
    <definedName name="ACEE" localSheetId="6">#REF!</definedName>
    <definedName name="ACEE" localSheetId="9">#REF!</definedName>
    <definedName name="ACEE">#REF!</definedName>
    <definedName name="ACEF" localSheetId="6">#REF!</definedName>
    <definedName name="ACEF" localSheetId="9">#REF!</definedName>
    <definedName name="ACEF">#REF!</definedName>
    <definedName name="ACEG" localSheetId="6">#REF!</definedName>
    <definedName name="ACEG" localSheetId="9">#REF!</definedName>
    <definedName name="ACEG">#REF!</definedName>
    <definedName name="ACEH" localSheetId="6">#REF!</definedName>
    <definedName name="ACEH" localSheetId="9">#REF!</definedName>
    <definedName name="ACEH">#REF!</definedName>
    <definedName name="ACEI" localSheetId="6">#REF!</definedName>
    <definedName name="ACEI" localSheetId="9">#REF!</definedName>
    <definedName name="ACEI">#REF!</definedName>
    <definedName name="ACEJ" localSheetId="6">#REF!</definedName>
    <definedName name="ACEJ" localSheetId="9">#REF!</definedName>
    <definedName name="ACEJ">#REF!</definedName>
    <definedName name="ACFA" localSheetId="6">#REF!</definedName>
    <definedName name="ACFA" localSheetId="9">#REF!</definedName>
    <definedName name="ACFA">#REF!</definedName>
    <definedName name="ACFB" localSheetId="6">#REF!</definedName>
    <definedName name="ACFB" localSheetId="9">#REF!</definedName>
    <definedName name="ACFB">#REF!</definedName>
    <definedName name="ACFC" localSheetId="6">#REF!</definedName>
    <definedName name="ACFC" localSheetId="9">#REF!</definedName>
    <definedName name="ACFC">#REF!</definedName>
    <definedName name="ACFD" localSheetId="6">#REF!</definedName>
    <definedName name="ACFD" localSheetId="9">#REF!</definedName>
    <definedName name="ACFD">#REF!</definedName>
    <definedName name="ACFE" localSheetId="6">#REF!</definedName>
    <definedName name="ACFE" localSheetId="9">#REF!</definedName>
    <definedName name="ACFE">#REF!</definedName>
    <definedName name="ACFF" localSheetId="6">#REF!</definedName>
    <definedName name="ACFF" localSheetId="9">#REF!</definedName>
    <definedName name="ACFF">#REF!</definedName>
    <definedName name="ACFG" localSheetId="6">#REF!</definedName>
    <definedName name="ACFG" localSheetId="9">#REF!</definedName>
    <definedName name="ACFG">#REF!</definedName>
    <definedName name="ACFH" localSheetId="6">#REF!</definedName>
    <definedName name="ACFH" localSheetId="9">#REF!</definedName>
    <definedName name="ACFH">#REF!</definedName>
    <definedName name="ACFI" localSheetId="6">#REF!</definedName>
    <definedName name="ACFI" localSheetId="9">#REF!</definedName>
    <definedName name="ACFI">#REF!</definedName>
    <definedName name="ACFJ" localSheetId="6">#REF!</definedName>
    <definedName name="ACFJ" localSheetId="9">#REF!</definedName>
    <definedName name="ACFJ">#REF!</definedName>
    <definedName name="ACGA" localSheetId="6">#REF!</definedName>
    <definedName name="ACGA" localSheetId="9">#REF!</definedName>
    <definedName name="ACGA">#REF!</definedName>
    <definedName name="ACGB" localSheetId="6">#REF!</definedName>
    <definedName name="ACGB" localSheetId="9">#REF!</definedName>
    <definedName name="ACGB">#REF!</definedName>
    <definedName name="ACGC" localSheetId="6">#REF!</definedName>
    <definedName name="ACGC" localSheetId="9">#REF!</definedName>
    <definedName name="ACGC">#REF!</definedName>
    <definedName name="ACGD" localSheetId="6">#REF!</definedName>
    <definedName name="ACGD" localSheetId="9">#REF!</definedName>
    <definedName name="ACGD">#REF!</definedName>
    <definedName name="ACGE" localSheetId="6">#REF!</definedName>
    <definedName name="ACGE" localSheetId="9">#REF!</definedName>
    <definedName name="ACGE">#REF!</definedName>
    <definedName name="ACGF" localSheetId="6">#REF!</definedName>
    <definedName name="ACGF" localSheetId="9">#REF!</definedName>
    <definedName name="ACGF">#REF!</definedName>
    <definedName name="ACGG" localSheetId="6">#REF!</definedName>
    <definedName name="ACGG" localSheetId="9">#REF!</definedName>
    <definedName name="ACGG">#REF!</definedName>
    <definedName name="ACGH" localSheetId="6">#REF!</definedName>
    <definedName name="ACGH" localSheetId="9">#REF!</definedName>
    <definedName name="ACGH">#REF!</definedName>
    <definedName name="ACGI" localSheetId="6">#REF!</definedName>
    <definedName name="ACGI" localSheetId="9">#REF!</definedName>
    <definedName name="ACGI">#REF!</definedName>
    <definedName name="ACGJ" localSheetId="6">#REF!</definedName>
    <definedName name="ACGJ" localSheetId="9">#REF!</definedName>
    <definedName name="ACGJ">#REF!</definedName>
    <definedName name="ACHA" localSheetId="6">#REF!</definedName>
    <definedName name="ACHA" localSheetId="9">#REF!</definedName>
    <definedName name="ACHA">#REF!</definedName>
    <definedName name="ACHB" localSheetId="6">#REF!</definedName>
    <definedName name="ACHB" localSheetId="9">#REF!</definedName>
    <definedName name="ACHB">#REF!</definedName>
    <definedName name="ACHC" localSheetId="6">#REF!</definedName>
    <definedName name="ACHC" localSheetId="9">#REF!</definedName>
    <definedName name="ACHC">#REF!</definedName>
    <definedName name="ACHD" localSheetId="6">#REF!</definedName>
    <definedName name="ACHD" localSheetId="9">#REF!</definedName>
    <definedName name="ACHD">#REF!</definedName>
    <definedName name="ACHE" localSheetId="6">#REF!</definedName>
    <definedName name="ACHE" localSheetId="9">#REF!</definedName>
    <definedName name="ACHE">#REF!</definedName>
    <definedName name="ACHF" localSheetId="6">#REF!</definedName>
    <definedName name="ACHF" localSheetId="9">#REF!</definedName>
    <definedName name="ACHF">#REF!</definedName>
    <definedName name="ACHG" localSheetId="6">#REF!</definedName>
    <definedName name="ACHG" localSheetId="9">#REF!</definedName>
    <definedName name="ACHG">#REF!</definedName>
    <definedName name="ACHH" localSheetId="6">#REF!</definedName>
    <definedName name="ACHH" localSheetId="9">#REF!</definedName>
    <definedName name="ACHH">#REF!</definedName>
    <definedName name="ACHI" localSheetId="6">#REF!</definedName>
    <definedName name="ACHI" localSheetId="9">#REF!</definedName>
    <definedName name="ACHI">#REF!</definedName>
    <definedName name="ACHJ" localSheetId="6">#REF!</definedName>
    <definedName name="ACHJ" localSheetId="9">#REF!</definedName>
    <definedName name="ACHJ">#REF!</definedName>
    <definedName name="ACIA" localSheetId="6">#REF!</definedName>
    <definedName name="ACIA" localSheetId="9">#REF!</definedName>
    <definedName name="ACIA">#REF!</definedName>
    <definedName name="ACIB" localSheetId="6">#REF!</definedName>
    <definedName name="ACIB" localSheetId="9">#REF!</definedName>
    <definedName name="ACIB">#REF!</definedName>
    <definedName name="ACIC" localSheetId="6">#REF!</definedName>
    <definedName name="ACIC" localSheetId="9">#REF!</definedName>
    <definedName name="ACIC">#REF!</definedName>
    <definedName name="ACID" localSheetId="6">#REF!</definedName>
    <definedName name="ACID" localSheetId="9">#REF!</definedName>
    <definedName name="ACID">#REF!</definedName>
    <definedName name="ACIE" localSheetId="6">#REF!</definedName>
    <definedName name="ACIE" localSheetId="9">#REF!</definedName>
    <definedName name="ACIE">#REF!</definedName>
    <definedName name="ACIF" localSheetId="6">#REF!</definedName>
    <definedName name="ACIF" localSheetId="9">#REF!</definedName>
    <definedName name="ACIF">#REF!</definedName>
    <definedName name="ACIG" localSheetId="6">#REF!</definedName>
    <definedName name="ACIG" localSheetId="9">#REF!</definedName>
    <definedName name="ACIG">#REF!</definedName>
    <definedName name="ACIH" localSheetId="6">#REF!</definedName>
    <definedName name="ACIH" localSheetId="9">#REF!</definedName>
    <definedName name="ACIH">#REF!</definedName>
    <definedName name="ACII" localSheetId="6">#REF!</definedName>
    <definedName name="ACII" localSheetId="9">#REF!</definedName>
    <definedName name="ACII">#REF!</definedName>
    <definedName name="ACIJ" localSheetId="6">#REF!</definedName>
    <definedName name="ACIJ" localSheetId="9">#REF!</definedName>
    <definedName name="ACIJ">#REF!</definedName>
    <definedName name="ACJA" localSheetId="6">#REF!</definedName>
    <definedName name="ACJA" localSheetId="9">#REF!</definedName>
    <definedName name="ACJA">#REF!</definedName>
    <definedName name="ACJB" localSheetId="6">#REF!</definedName>
    <definedName name="ACJB" localSheetId="9">#REF!</definedName>
    <definedName name="ACJB">#REF!</definedName>
    <definedName name="ACJC" localSheetId="6">#REF!</definedName>
    <definedName name="ACJC" localSheetId="9">#REF!</definedName>
    <definedName name="ACJC">#REF!</definedName>
    <definedName name="ACJD" localSheetId="6">#REF!</definedName>
    <definedName name="ACJD" localSheetId="9">#REF!</definedName>
    <definedName name="ACJD">#REF!</definedName>
    <definedName name="ACJE" localSheetId="6">#REF!</definedName>
    <definedName name="ACJE" localSheetId="9">#REF!</definedName>
    <definedName name="ACJE">#REF!</definedName>
    <definedName name="ACJF" localSheetId="6">#REF!</definedName>
    <definedName name="ACJF" localSheetId="9">#REF!</definedName>
    <definedName name="ACJF">#REF!</definedName>
    <definedName name="ACJG" localSheetId="6">#REF!</definedName>
    <definedName name="ACJG" localSheetId="9">#REF!</definedName>
    <definedName name="ACJG">#REF!</definedName>
    <definedName name="ACJH" localSheetId="6">#REF!</definedName>
    <definedName name="ACJH" localSheetId="9">#REF!</definedName>
    <definedName name="ACJH">#REF!</definedName>
    <definedName name="ACJI" localSheetId="6">#REF!</definedName>
    <definedName name="ACJI" localSheetId="9">#REF!</definedName>
    <definedName name="ACJI">#REF!</definedName>
    <definedName name="ACJJ" localSheetId="6">#REF!</definedName>
    <definedName name="ACJJ" localSheetId="9">#REF!</definedName>
    <definedName name="ACJJ">#REF!</definedName>
    <definedName name="ACUAN1" localSheetId="10">#REF!</definedName>
    <definedName name="ACUAN1">#REF!</definedName>
    <definedName name="ACUAN2" localSheetId="10">#REF!</definedName>
    <definedName name="ACUAN2">#REF!</definedName>
    <definedName name="ad" localSheetId="6">[31]JAN09!#REF!</definedName>
    <definedName name="ad" localSheetId="10">[31]JAN09!#REF!</definedName>
    <definedName name="ad" localSheetId="9">[31]JAN09!#REF!</definedName>
    <definedName name="ad" localSheetId="8" hidden="1">{#N/A,#N/A,FALSE,"M.33"}</definedName>
    <definedName name="ad">[31]JAN09!#REF!</definedName>
    <definedName name="ADAA" localSheetId="6">#REF!</definedName>
    <definedName name="ADAA" localSheetId="9">#REF!</definedName>
    <definedName name="ADAA" localSheetId="5">#REF!</definedName>
    <definedName name="ADAA" localSheetId="8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>#REF!</definedName>
    <definedName name="ADAD" localSheetId="6">#REF!</definedName>
    <definedName name="ADAD" localSheetId="9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9">#REF!</definedName>
    <definedName name="ADAE">#REF!</definedName>
    <definedName name="ADAF" localSheetId="6">#REF!</definedName>
    <definedName name="ADAF" localSheetId="9">#REF!</definedName>
    <definedName name="ADAF">#REF!</definedName>
    <definedName name="ADAG" localSheetId="6">#REF!</definedName>
    <definedName name="ADAG" localSheetId="9">#REF!</definedName>
    <definedName name="ADAG">#REF!</definedName>
    <definedName name="ADAH" localSheetId="6">#REF!</definedName>
    <definedName name="ADAH" localSheetId="9">#REF!</definedName>
    <definedName name="ADAH">#REF!</definedName>
    <definedName name="ADAI" localSheetId="6">#REF!</definedName>
    <definedName name="ADAI" localSheetId="9">#REF!</definedName>
    <definedName name="ADAI">#REF!</definedName>
    <definedName name="ADAJ" localSheetId="6">#REF!</definedName>
    <definedName name="ADAJ" localSheetId="9">#REF!</definedName>
    <definedName name="ADAJ">#REF!</definedName>
    <definedName name="ADB" localSheetId="10" hidden="1">{#N/A,#N/A,FALSE,"M.01";#N/A,#N/A,FALSE,"M.01"}</definedName>
    <definedName name="ADB" localSheetId="8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9">#REF!</definedName>
    <definedName name="ADBA" localSheetId="8">#REF!</definedName>
    <definedName name="ADBA">#REF!</definedName>
    <definedName name="ADBB" localSheetId="6">#REF!</definedName>
    <definedName name="ADBB" localSheetId="9">#REF!</definedName>
    <definedName name="ADBB" localSheetId="8">#REF!</definedName>
    <definedName name="ADBB">#REF!</definedName>
    <definedName name="ADBC" localSheetId="6">#REF!</definedName>
    <definedName name="ADBC" localSheetId="9">#REF!</definedName>
    <definedName name="ADBC" localSheetId="8">#REF!</definedName>
    <definedName name="ADBC">#REF!</definedName>
    <definedName name="ADBD" localSheetId="6">#REF!</definedName>
    <definedName name="ADBD" localSheetId="9">#REF!</definedName>
    <definedName name="ADBD">#REF!</definedName>
    <definedName name="ADBE" localSheetId="6">#REF!</definedName>
    <definedName name="ADBE" localSheetId="9">#REF!</definedName>
    <definedName name="ADBE">#REF!</definedName>
    <definedName name="ADBF" localSheetId="6">#REF!</definedName>
    <definedName name="ADBF" localSheetId="9">#REF!</definedName>
    <definedName name="ADBF">#REF!</definedName>
    <definedName name="ADBG" localSheetId="6">#REF!</definedName>
    <definedName name="ADBG" localSheetId="9">#REF!</definedName>
    <definedName name="ADBG">#REF!</definedName>
    <definedName name="ADBH" localSheetId="6">#REF!</definedName>
    <definedName name="ADBH" localSheetId="9">#REF!</definedName>
    <definedName name="ADBH">#REF!</definedName>
    <definedName name="ADBI" localSheetId="6">#REF!</definedName>
    <definedName name="ADBI" localSheetId="9">#REF!</definedName>
    <definedName name="ADBI">#REF!</definedName>
    <definedName name="ADBJ" localSheetId="6">#REF!</definedName>
    <definedName name="ADBJ" localSheetId="9">#REF!</definedName>
    <definedName name="ADBJ">#REF!</definedName>
    <definedName name="ADCA" localSheetId="6">#REF!</definedName>
    <definedName name="ADCA" localSheetId="9">#REF!</definedName>
    <definedName name="ADCA">#REF!</definedName>
    <definedName name="ADCJ" localSheetId="6">#REF!</definedName>
    <definedName name="ADCJ" localSheetId="9">#REF!</definedName>
    <definedName name="ADCJ">#REF!</definedName>
    <definedName name="adfasf" localSheetId="6">#REF!</definedName>
    <definedName name="adfasf" localSheetId="9">#REF!</definedName>
    <definedName name="adfasf">#REF!</definedName>
    <definedName name="ADJA" localSheetId="6">#REF!</definedName>
    <definedName name="ADJA" localSheetId="9">#REF!</definedName>
    <definedName name="ADJA">#REF!</definedName>
    <definedName name="ADJB" localSheetId="6">#REF!</definedName>
    <definedName name="ADJB" localSheetId="9">#REF!</definedName>
    <definedName name="ADJB">#REF!</definedName>
    <definedName name="ADJC" localSheetId="6">#REF!</definedName>
    <definedName name="ADJC" localSheetId="9">#REF!</definedName>
    <definedName name="ADJC">#REF!</definedName>
    <definedName name="ADJD" localSheetId="6">#REF!</definedName>
    <definedName name="ADJD" localSheetId="9">#REF!</definedName>
    <definedName name="ADJD">#REF!</definedName>
    <definedName name="ADJE" localSheetId="6">#REF!</definedName>
    <definedName name="ADJE" localSheetId="9">#REF!</definedName>
    <definedName name="ADJE">#REF!</definedName>
    <definedName name="ADJF" localSheetId="6">#REF!</definedName>
    <definedName name="ADJF" localSheetId="9">#REF!</definedName>
    <definedName name="ADJF">#REF!</definedName>
    <definedName name="ADJG" localSheetId="6">#REF!</definedName>
    <definedName name="ADJG" localSheetId="9">#REF!</definedName>
    <definedName name="ADJG">#REF!</definedName>
    <definedName name="ADJH" localSheetId="6">#REF!</definedName>
    <definedName name="ADJH" localSheetId="9">#REF!</definedName>
    <definedName name="ADJH">#REF!</definedName>
    <definedName name="ADJI" localSheetId="6">#REF!</definedName>
    <definedName name="ADJI" localSheetId="9">#REF!</definedName>
    <definedName name="ADJI">#REF!</definedName>
    <definedName name="ADJJ" localSheetId="6">#REF!</definedName>
    <definedName name="ADJJ" localSheetId="9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5">#REF!</definedName>
    <definedName name="aegbn" localSheetId="8">#REF!</definedName>
    <definedName name="aegbn">#REF!</definedName>
    <definedName name="aep" localSheetId="10" hidden="1">{#N/A,#N/A,FALSE,"M.41"}</definedName>
    <definedName name="aep" localSheetId="8" hidden="1">{#N/A,#N/A,FALSE,"M.41"}</definedName>
    <definedName name="aep" hidden="1">{#N/A,#N/A,FALSE,"M.41"}</definedName>
    <definedName name="afag" localSheetId="10">#REF!</definedName>
    <definedName name="afag" localSheetId="8">#REF!</definedName>
    <definedName name="afag">#REF!</definedName>
    <definedName name="afasdf" localSheetId="10" hidden="1">[11]DExp.Lmb!#REF!</definedName>
    <definedName name="afasdf" localSheetId="8" hidden="1">[11]DExp.Lmb!#REF!</definedName>
    <definedName name="afasdf" hidden="1">[11]DExp.Lmb!#REF!</definedName>
    <definedName name="afgggg" localSheetId="6" hidden="1">{#N/A,#N/A,FALSE,"M.43"}</definedName>
    <definedName name="afgggg" localSheetId="10" hidden="1">{#N/A,#N/A,FALSE,"M.43"}</definedName>
    <definedName name="afgggg" localSheetId="9" hidden="1">{#N/A,#N/A,FALSE,"M.43"}</definedName>
    <definedName name="afgggg" localSheetId="5" hidden="1">{#N/A,#N/A,FALSE,"M.43"}</definedName>
    <definedName name="afgggg" localSheetId="8" hidden="1">{#N/A,#N/A,FALSE,"M.43"}</definedName>
    <definedName name="afgggg" localSheetId="12" hidden="1">{#N/A,#N/A,FALSE,"M.43"}</definedName>
    <definedName name="afgggg" hidden="1">{#N/A,#N/A,FALSE,"M.43"}</definedName>
    <definedName name="ags" localSheetId="10">#REF!</definedName>
    <definedName name="ags">#REF!</definedName>
    <definedName name="AGUNG" localSheetId="10">#REF!</definedName>
    <definedName name="AGUNG">#REF!</definedName>
    <definedName name="AGUNG1" localSheetId="10">#REF!</definedName>
    <definedName name="AGUNG1">#REF!</definedName>
    <definedName name="AGUS92">#N/A</definedName>
    <definedName name="aida" localSheetId="10" hidden="1">{#N/A,#N/A,FALSE,"M.34"}</definedName>
    <definedName name="aida" localSheetId="8" hidden="1">{#N/A,#N/A,FALSE,"M.34"}</definedName>
    <definedName name="aida" hidden="1">{#N/A,#N/A,FALSE,"M.34"}</definedName>
    <definedName name="AJAA" localSheetId="6">#REF!</definedName>
    <definedName name="AJAA" localSheetId="9">#REF!</definedName>
    <definedName name="AJAA" localSheetId="5">#REF!</definedName>
    <definedName name="AJAA" localSheetId="8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>#REF!</definedName>
    <definedName name="AJAD" localSheetId="6">#REF!</definedName>
    <definedName name="AJAD" localSheetId="9">#REF!</definedName>
    <definedName name="AJAD">#REF!</definedName>
    <definedName name="AJAE" localSheetId="6">#REF!</definedName>
    <definedName name="AJAE" localSheetId="9">#REF!</definedName>
    <definedName name="AJAE">#REF!</definedName>
    <definedName name="AJAF" localSheetId="6">#REF!</definedName>
    <definedName name="AJAF" localSheetId="9">#REF!</definedName>
    <definedName name="AJAF">#REF!</definedName>
    <definedName name="AJAG" localSheetId="6">#REF!</definedName>
    <definedName name="AJAG" localSheetId="9">#REF!</definedName>
    <definedName name="AJAG">#REF!</definedName>
    <definedName name="AJAH" localSheetId="6">#REF!</definedName>
    <definedName name="AJAH" localSheetId="9">#REF!</definedName>
    <definedName name="AJAH">#REF!</definedName>
    <definedName name="AJAI" localSheetId="6">#REF!</definedName>
    <definedName name="AJAI" localSheetId="9">#REF!</definedName>
    <definedName name="AJAI">#REF!</definedName>
    <definedName name="AJAJ" localSheetId="6">#REF!</definedName>
    <definedName name="AJAJ" localSheetId="9">#REF!</definedName>
    <definedName name="AJAJ">#REF!</definedName>
    <definedName name="AJBA" localSheetId="6">#REF!</definedName>
    <definedName name="AJBA" localSheetId="9">#REF!</definedName>
    <definedName name="AJBA">#REF!</definedName>
    <definedName name="AJBB" localSheetId="6">#REF!</definedName>
    <definedName name="AJBB" localSheetId="9">#REF!</definedName>
    <definedName name="AJBB">#REF!</definedName>
    <definedName name="AJBC" localSheetId="6">#REF!</definedName>
    <definedName name="AJBC" localSheetId="9">#REF!</definedName>
    <definedName name="AJBC">#REF!</definedName>
    <definedName name="AJBD" localSheetId="6">#REF!</definedName>
    <definedName name="AJBD" localSheetId="9">#REF!</definedName>
    <definedName name="AJBD">#REF!</definedName>
    <definedName name="AJBE" localSheetId="6">#REF!</definedName>
    <definedName name="AJBE" localSheetId="9">#REF!</definedName>
    <definedName name="AJBE">#REF!</definedName>
    <definedName name="AJBF" localSheetId="6">#REF!</definedName>
    <definedName name="AJBF" localSheetId="9">#REF!</definedName>
    <definedName name="AJBF">#REF!</definedName>
    <definedName name="AJBG" localSheetId="6">#REF!</definedName>
    <definedName name="AJBG" localSheetId="9">#REF!</definedName>
    <definedName name="AJBG">#REF!</definedName>
    <definedName name="AJBH" localSheetId="6">#REF!</definedName>
    <definedName name="AJBH" localSheetId="9">#REF!</definedName>
    <definedName name="AJBH">#REF!</definedName>
    <definedName name="AJBI" localSheetId="6">#REF!</definedName>
    <definedName name="AJBI" localSheetId="9">#REF!</definedName>
    <definedName name="AJBI">#REF!</definedName>
    <definedName name="AJBJ" localSheetId="6">#REF!</definedName>
    <definedName name="AJBJ" localSheetId="9">#REF!</definedName>
    <definedName name="AJBJ">#REF!</definedName>
    <definedName name="AJCA" localSheetId="6">#REF!</definedName>
    <definedName name="AJCA" localSheetId="9">#REF!</definedName>
    <definedName name="AJCA">#REF!</definedName>
    <definedName name="AJCB" localSheetId="6">#REF!</definedName>
    <definedName name="AJCB" localSheetId="9">#REF!</definedName>
    <definedName name="AJCB">#REF!</definedName>
    <definedName name="AJCC" localSheetId="6">#REF!</definedName>
    <definedName name="AJCC" localSheetId="9">#REF!</definedName>
    <definedName name="AJCC">#REF!</definedName>
    <definedName name="AJCD" localSheetId="6">#REF!</definedName>
    <definedName name="AJCD" localSheetId="9">#REF!</definedName>
    <definedName name="AJCD">#REF!</definedName>
    <definedName name="AJCE" localSheetId="6">#REF!</definedName>
    <definedName name="AJCE" localSheetId="9">#REF!</definedName>
    <definedName name="AJCE">#REF!</definedName>
    <definedName name="AJCF" localSheetId="6">#REF!</definedName>
    <definedName name="AJCF" localSheetId="9">#REF!</definedName>
    <definedName name="AJCF">#REF!</definedName>
    <definedName name="AJCG" localSheetId="6">#REF!</definedName>
    <definedName name="AJCG" localSheetId="9">#REF!</definedName>
    <definedName name="AJCG">#REF!</definedName>
    <definedName name="AJCH" localSheetId="6">#REF!</definedName>
    <definedName name="AJCH" localSheetId="9">#REF!</definedName>
    <definedName name="AJCH">#REF!</definedName>
    <definedName name="AJCI" localSheetId="6">#REF!</definedName>
    <definedName name="AJCI" localSheetId="9">#REF!</definedName>
    <definedName name="AJCI">#REF!</definedName>
    <definedName name="AJCJ" localSheetId="6">#REF!</definedName>
    <definedName name="AJCJ" localSheetId="9">#REF!</definedName>
    <definedName name="AJCJ">#REF!</definedName>
    <definedName name="AJDA" localSheetId="6">#REF!</definedName>
    <definedName name="AJDA" localSheetId="9">#REF!</definedName>
    <definedName name="AJDA">#REF!</definedName>
    <definedName name="AJDB" localSheetId="6">#REF!</definedName>
    <definedName name="AJDB" localSheetId="9">#REF!</definedName>
    <definedName name="AJDB">#REF!</definedName>
    <definedName name="AJDC" localSheetId="6">#REF!</definedName>
    <definedName name="AJDC" localSheetId="9">#REF!</definedName>
    <definedName name="AJDC">#REF!</definedName>
    <definedName name="AJDD" localSheetId="6">#REF!</definedName>
    <definedName name="AJDD" localSheetId="9">#REF!</definedName>
    <definedName name="AJDD">#REF!</definedName>
    <definedName name="AJDE" localSheetId="6">#REF!</definedName>
    <definedName name="AJDE" localSheetId="9">#REF!</definedName>
    <definedName name="AJDE">#REF!</definedName>
    <definedName name="AJDF" localSheetId="6">#REF!</definedName>
    <definedName name="AJDF" localSheetId="9">#REF!</definedName>
    <definedName name="AJDF">#REF!</definedName>
    <definedName name="AJDG" localSheetId="6">#REF!</definedName>
    <definedName name="AJDG" localSheetId="9">#REF!</definedName>
    <definedName name="AJDG">#REF!</definedName>
    <definedName name="AJDH" localSheetId="6">#REF!</definedName>
    <definedName name="AJDH" localSheetId="9">#REF!</definedName>
    <definedName name="AJDH">#REF!</definedName>
    <definedName name="AJDI" localSheetId="6">#REF!</definedName>
    <definedName name="AJDI" localSheetId="9">#REF!</definedName>
    <definedName name="AJDI">#REF!</definedName>
    <definedName name="AJDJ" localSheetId="6">#REF!</definedName>
    <definedName name="AJDJ" localSheetId="9">#REF!</definedName>
    <definedName name="AJDJ">#REF!</definedName>
    <definedName name="AJEA" localSheetId="6">#REF!</definedName>
    <definedName name="AJEA" localSheetId="9">#REF!</definedName>
    <definedName name="AJEA">#REF!</definedName>
    <definedName name="AJEB" localSheetId="6">#REF!</definedName>
    <definedName name="AJEB" localSheetId="9">#REF!</definedName>
    <definedName name="AJEB">#REF!</definedName>
    <definedName name="AJEC" localSheetId="6">#REF!</definedName>
    <definedName name="AJEC" localSheetId="9">#REF!</definedName>
    <definedName name="AJEC">#REF!</definedName>
    <definedName name="AJED" localSheetId="6">#REF!</definedName>
    <definedName name="AJED" localSheetId="9">#REF!</definedName>
    <definedName name="AJED">#REF!</definedName>
    <definedName name="AJEE" localSheetId="6">#REF!</definedName>
    <definedName name="AJEE" localSheetId="9">#REF!</definedName>
    <definedName name="AJEE">#REF!</definedName>
    <definedName name="AJEF" localSheetId="6">#REF!</definedName>
    <definedName name="AJEF" localSheetId="9">#REF!</definedName>
    <definedName name="AJEF">#REF!</definedName>
    <definedName name="AJEG" localSheetId="6">#REF!</definedName>
    <definedName name="AJEG" localSheetId="9">#REF!</definedName>
    <definedName name="AJEG">#REF!</definedName>
    <definedName name="AJEH" localSheetId="6">#REF!</definedName>
    <definedName name="AJEH" localSheetId="9">#REF!</definedName>
    <definedName name="AJEH">#REF!</definedName>
    <definedName name="AJEI" localSheetId="6">#REF!</definedName>
    <definedName name="AJEI" localSheetId="9">#REF!</definedName>
    <definedName name="AJEI">#REF!</definedName>
    <definedName name="AJEJ" localSheetId="6">#REF!</definedName>
    <definedName name="AJEJ" localSheetId="9">#REF!</definedName>
    <definedName name="AJEJ">#REF!</definedName>
    <definedName name="AJFA" localSheetId="6">#REF!</definedName>
    <definedName name="AJFA" localSheetId="9">#REF!</definedName>
    <definedName name="AJFA">#REF!</definedName>
    <definedName name="AJFB" localSheetId="6">#REF!</definedName>
    <definedName name="AJFB" localSheetId="9">#REF!</definedName>
    <definedName name="AJFB">#REF!</definedName>
    <definedName name="AJFC" localSheetId="6">#REF!</definedName>
    <definedName name="AJFC" localSheetId="9">#REF!</definedName>
    <definedName name="AJFC">#REF!</definedName>
    <definedName name="AJFD" localSheetId="6">#REF!</definedName>
    <definedName name="AJFD" localSheetId="9">#REF!</definedName>
    <definedName name="AJFD">#REF!</definedName>
    <definedName name="AJFE" localSheetId="6">#REF!</definedName>
    <definedName name="AJFE" localSheetId="9">#REF!</definedName>
    <definedName name="AJFE">#REF!</definedName>
    <definedName name="AJFF" localSheetId="6">#REF!</definedName>
    <definedName name="AJFF" localSheetId="9">#REF!</definedName>
    <definedName name="AJFF">#REF!</definedName>
    <definedName name="AJFG" localSheetId="6">#REF!</definedName>
    <definedName name="AJFG" localSheetId="9">#REF!</definedName>
    <definedName name="AJFG">#REF!</definedName>
    <definedName name="AJFH" localSheetId="6">#REF!</definedName>
    <definedName name="AJFH" localSheetId="9">#REF!</definedName>
    <definedName name="AJFH">#REF!</definedName>
    <definedName name="AJFI" localSheetId="6">#REF!</definedName>
    <definedName name="AJFI" localSheetId="9">#REF!</definedName>
    <definedName name="AJFI">#REF!</definedName>
    <definedName name="AJFJ" localSheetId="6">#REF!</definedName>
    <definedName name="AJFJ" localSheetId="9">#REF!</definedName>
    <definedName name="AJFJ">#REF!</definedName>
    <definedName name="AJGA" localSheetId="6">#REF!</definedName>
    <definedName name="AJGA" localSheetId="9">#REF!</definedName>
    <definedName name="AJGA">#REF!</definedName>
    <definedName name="AJGB" localSheetId="6">#REF!</definedName>
    <definedName name="AJGB" localSheetId="9">#REF!</definedName>
    <definedName name="AJGB">#REF!</definedName>
    <definedName name="AJGC" localSheetId="6">#REF!</definedName>
    <definedName name="AJGC" localSheetId="9">#REF!</definedName>
    <definedName name="AJGC">#REF!</definedName>
    <definedName name="AJGD" localSheetId="6">#REF!</definedName>
    <definedName name="AJGD" localSheetId="9">#REF!</definedName>
    <definedName name="AJGD">#REF!</definedName>
    <definedName name="AJGE" localSheetId="6">#REF!</definedName>
    <definedName name="AJGE" localSheetId="9">#REF!</definedName>
    <definedName name="AJGE">#REF!</definedName>
    <definedName name="AJGF" localSheetId="6">#REF!</definedName>
    <definedName name="AJGF" localSheetId="9">#REF!</definedName>
    <definedName name="AJGF">#REF!</definedName>
    <definedName name="AJGG" localSheetId="6">#REF!</definedName>
    <definedName name="AJGG" localSheetId="9">#REF!</definedName>
    <definedName name="AJGG">#REF!</definedName>
    <definedName name="AJGH" localSheetId="6">#REF!</definedName>
    <definedName name="AJGH" localSheetId="9">#REF!</definedName>
    <definedName name="AJGH">#REF!</definedName>
    <definedName name="AJGI" localSheetId="6">#REF!</definedName>
    <definedName name="AJGI" localSheetId="9">#REF!</definedName>
    <definedName name="AJGI">#REF!</definedName>
    <definedName name="AJGJ" localSheetId="6">#REF!</definedName>
    <definedName name="AJGJ" localSheetId="9">#REF!</definedName>
    <definedName name="AJGJ">#REF!</definedName>
    <definedName name="AJHA" localSheetId="6">#REF!</definedName>
    <definedName name="AJHA" localSheetId="9">#REF!</definedName>
    <definedName name="AJHA">#REF!</definedName>
    <definedName name="AJHB" localSheetId="6">#REF!</definedName>
    <definedName name="AJHB" localSheetId="9">#REF!</definedName>
    <definedName name="AJHB">#REF!</definedName>
    <definedName name="AJHC" localSheetId="6">#REF!</definedName>
    <definedName name="AJHC" localSheetId="9">#REF!</definedName>
    <definedName name="AJHC">#REF!</definedName>
    <definedName name="AJHD" localSheetId="6">#REF!</definedName>
    <definedName name="AJHD" localSheetId="9">#REF!</definedName>
    <definedName name="AJHD">#REF!</definedName>
    <definedName name="AJHE" localSheetId="6">#REF!</definedName>
    <definedName name="AJHE" localSheetId="9">#REF!</definedName>
    <definedName name="AJHE">#REF!</definedName>
    <definedName name="AJHF" localSheetId="6">#REF!</definedName>
    <definedName name="AJHF" localSheetId="9">#REF!</definedName>
    <definedName name="AJHF">#REF!</definedName>
    <definedName name="AJHG" localSheetId="6">#REF!</definedName>
    <definedName name="AJHG" localSheetId="9">#REF!</definedName>
    <definedName name="AJHG">#REF!</definedName>
    <definedName name="AJHH" localSheetId="6">#REF!</definedName>
    <definedName name="AJHH" localSheetId="9">#REF!</definedName>
    <definedName name="AJHH">#REF!</definedName>
    <definedName name="AJHI" localSheetId="6">#REF!</definedName>
    <definedName name="AJHI" localSheetId="9">#REF!</definedName>
    <definedName name="AJHI">#REF!</definedName>
    <definedName name="AJHJ" localSheetId="6">#REF!</definedName>
    <definedName name="AJHJ" localSheetId="9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9">#REF!</definedName>
    <definedName name="AJIA">#REF!</definedName>
    <definedName name="AJIB" localSheetId="6">#REF!</definedName>
    <definedName name="AJIB" localSheetId="9">#REF!</definedName>
    <definedName name="AJIB">#REF!</definedName>
    <definedName name="AJIC" localSheetId="6">#REF!</definedName>
    <definedName name="AJIC" localSheetId="9">#REF!</definedName>
    <definedName name="AJIC">#REF!</definedName>
    <definedName name="AJID" localSheetId="6">#REF!</definedName>
    <definedName name="AJID" localSheetId="9">#REF!</definedName>
    <definedName name="AJID">#REF!</definedName>
    <definedName name="AJIE" localSheetId="6">#REF!</definedName>
    <definedName name="AJIE" localSheetId="9">#REF!</definedName>
    <definedName name="AJIE">#REF!</definedName>
    <definedName name="AJIF" localSheetId="6">#REF!</definedName>
    <definedName name="AJIF" localSheetId="9">#REF!</definedName>
    <definedName name="AJIF">#REF!</definedName>
    <definedName name="AJIG" localSheetId="6">#REF!</definedName>
    <definedName name="AJIG" localSheetId="9">#REF!</definedName>
    <definedName name="AJIG">#REF!</definedName>
    <definedName name="AJIH" localSheetId="6">#REF!</definedName>
    <definedName name="AJIH" localSheetId="9">#REF!</definedName>
    <definedName name="AJIH">#REF!</definedName>
    <definedName name="AJII" localSheetId="6">#REF!</definedName>
    <definedName name="AJII" localSheetId="9">#REF!</definedName>
    <definedName name="AJII">#REF!</definedName>
    <definedName name="AJIJ" localSheetId="6">#REF!</definedName>
    <definedName name="AJIJ" localSheetId="9">#REF!</definedName>
    <definedName name="AJIJ">#REF!</definedName>
    <definedName name="AJJA" localSheetId="6">#REF!</definedName>
    <definedName name="AJJA" localSheetId="9">#REF!</definedName>
    <definedName name="AJJA">#REF!</definedName>
    <definedName name="AJJB" localSheetId="6">#REF!</definedName>
    <definedName name="AJJB" localSheetId="9">#REF!</definedName>
    <definedName name="AJJB">#REF!</definedName>
    <definedName name="AJJC" localSheetId="6">#REF!</definedName>
    <definedName name="AJJC" localSheetId="9">#REF!</definedName>
    <definedName name="AJJC">#REF!</definedName>
    <definedName name="AJJD" localSheetId="6">#REF!</definedName>
    <definedName name="AJJD" localSheetId="9">#REF!</definedName>
    <definedName name="AJJD">#REF!</definedName>
    <definedName name="AJJE" localSheetId="6">#REF!</definedName>
    <definedName name="AJJE" localSheetId="9">#REF!</definedName>
    <definedName name="AJJE">#REF!</definedName>
    <definedName name="AJJF" localSheetId="6">#REF!</definedName>
    <definedName name="AJJF" localSheetId="9">#REF!</definedName>
    <definedName name="AJJF">#REF!</definedName>
    <definedName name="AJJG" localSheetId="6">#REF!</definedName>
    <definedName name="AJJG" localSheetId="9">#REF!</definedName>
    <definedName name="AJJG">#REF!</definedName>
    <definedName name="AJJH" localSheetId="6">#REF!</definedName>
    <definedName name="AJJH" localSheetId="9">#REF!</definedName>
    <definedName name="AJJH">#REF!</definedName>
    <definedName name="AJJI" localSheetId="6">#REF!</definedName>
    <definedName name="AJJI" localSheetId="9">#REF!</definedName>
    <definedName name="AJJI">#REF!</definedName>
    <definedName name="aku" localSheetId="10" hidden="1">{#N/A,#N/A,FALSE,"M.43"}</definedName>
    <definedName name="aku" localSheetId="8" hidden="1">{#N/A,#N/A,FALSE,"M.43"}</definedName>
    <definedName name="aku" hidden="1">{#N/A,#N/A,FALSE,"M.43"}</definedName>
    <definedName name="AkumATFungsi" localSheetId="6">#REF!</definedName>
    <definedName name="AkumATFungsi" localSheetId="10">#REF!</definedName>
    <definedName name="AkumATFungsi" localSheetId="9">#REF!</definedName>
    <definedName name="AkumATFungsi">#REF!</definedName>
    <definedName name="AkumATJenis" localSheetId="6">#REF!</definedName>
    <definedName name="AkumATJenis" localSheetId="9">#REF!</definedName>
    <definedName name="AkumATJenis">#REF!</definedName>
    <definedName name="ALAMAT" localSheetId="6">#REF!</definedName>
    <definedName name="ALAMAT" localSheetId="9">#REF!</definedName>
    <definedName name="ALAMAT">#REF!</definedName>
    <definedName name="AMPE" localSheetId="10" hidden="1">{#N/A,#N/A,FALSE,"M.31"}</definedName>
    <definedName name="AMPE" localSheetId="8" hidden="1">{#N/A,#N/A,FALSE,"M.31"}</definedName>
    <definedName name="AMPE" hidden="1">{#N/A,#N/A,FALSE,"M.31"}</definedName>
    <definedName name="an" localSheetId="6">[31]JAN09!#REF!</definedName>
    <definedName name="an" localSheetId="9">[31]JAN09!#REF!</definedName>
    <definedName name="an">[31]JAN09!#REF!</definedName>
    <definedName name="anal" localSheetId="10" hidden="1">{#N/A,#N/A,FALSE,"M.31"}</definedName>
    <definedName name="anal" localSheetId="8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5">#REF!</definedName>
    <definedName name="analisa">#REF!</definedName>
    <definedName name="AnalisaPenjualan" localSheetId="6">#REF!</definedName>
    <definedName name="AnalisaPenjualan" localSheetId="9">#REF!</definedName>
    <definedName name="AnalisaPenjualan">#REF!</definedName>
    <definedName name="AnalisHari">#N/A</definedName>
    <definedName name="and" localSheetId="6">[32]JAN09!#REF!</definedName>
    <definedName name="and" localSheetId="9">[32]JAN09!#REF!</definedName>
    <definedName name="and" localSheetId="12">[32]JAN09!#REF!</definedName>
    <definedName name="and">[32]JAN09!#REF!</definedName>
    <definedName name="andrea" localSheetId="6">[31]JAN09!#REF!</definedName>
    <definedName name="andrea" localSheetId="9">[31]JAN09!#REF!</definedName>
    <definedName name="andrea">[31]JAN09!#REF!</definedName>
    <definedName name="ANYA" localSheetId="10" hidden="1">{#N/A,#N/A,FALSE,"M.43"}</definedName>
    <definedName name="ANYA" localSheetId="8" hidden="1">{#N/A,#N/A,FALSE,"M.43"}</definedName>
    <definedName name="ANYA" hidden="1">{#N/A,#N/A,FALSE,"M.43"}</definedName>
    <definedName name="APA" localSheetId="10" hidden="1">{#N/A,#N/A,FALSE,"M.01";#N/A,#N/A,FALSE,"M.01"}</definedName>
    <definedName name="APA" localSheetId="8" hidden="1">{#N/A,#N/A,FALSE,"M.01";#N/A,#N/A,FALSE,"M.01"}</definedName>
    <definedName name="APA" hidden="1">{#N/A,#N/A,FALSE,"M.01";#N/A,#N/A,FALSE,"M.01"}</definedName>
    <definedName name="apdes" localSheetId="10">#REF!</definedName>
    <definedName name="apdes">#REF!</definedName>
    <definedName name="apr" localSheetId="10">#REF!</definedName>
    <definedName name="apr">#REF!</definedName>
    <definedName name="APRIL92" localSheetId="6">#REF!</definedName>
    <definedName name="APRIL92" localSheetId="10">#REF!</definedName>
    <definedName name="APRIL92" localSheetId="9">#REF!</definedName>
    <definedName name="APRIL92" localSheetId="5">#REF!</definedName>
    <definedName name="APRIL92">#REF!</definedName>
    <definedName name="aqa" localSheetId="10">#REF!</definedName>
    <definedName name="aqa">#REF!</definedName>
    <definedName name="aqDAD">#REF!</definedName>
    <definedName name="Area_data">[33]Area_Data!$C$7:$Y$29</definedName>
    <definedName name="area_print" localSheetId="6">#REF!</definedName>
    <definedName name="area_print" localSheetId="9">#REF!</definedName>
    <definedName name="area_print" localSheetId="5">#REF!</definedName>
    <definedName name="area_print">#REF!</definedName>
    <definedName name="Area_print_Mi" localSheetId="6">#REF!</definedName>
    <definedName name="Area_print_Mi" localSheetId="9">#REF!</definedName>
    <definedName name="Area_print_Mi">#REF!</definedName>
    <definedName name="area_print1" localSheetId="6">#REF!</definedName>
    <definedName name="area_print1" localSheetId="9">#REF!</definedName>
    <definedName name="area_print1">#REF!</definedName>
    <definedName name="Area_type">OFFSET('[33]Working Page'!$K$8,0,0,COUNTA('[33]Working Page'!$K$8:$K$20),1)</definedName>
    <definedName name="AREATAPRKAP" localSheetId="6">#REF!</definedName>
    <definedName name="AREATAPRKAP" localSheetId="9">#REF!</definedName>
    <definedName name="AREATAPRKAP" localSheetId="5">#REF!</definedName>
    <definedName name="AREATAPRKAP" localSheetId="8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>#REF!</definedName>
    <definedName name="ART" localSheetId="10">#REF!</definedName>
    <definedName name="ART">#REF!</definedName>
    <definedName name="arus" localSheetId="6">#REF!</definedName>
    <definedName name="arus" localSheetId="10">#REF!</definedName>
    <definedName name="arus" localSheetId="9">#REF!</definedName>
    <definedName name="Arus" localSheetId="8" hidden="1">{#N/A,#N/A,FALSE,"M.42"}</definedName>
    <definedName name="arus">#REF!</definedName>
    <definedName name="ArusKas" localSheetId="6">#REF!</definedName>
    <definedName name="ArusKas" localSheetId="9">#REF!</definedName>
    <definedName name="ArusKas">#REF!</definedName>
    <definedName name="AS2DocOpenMode" hidden="1">"AS2DocumentBrowse"</definedName>
    <definedName name="asal" localSheetId="10" hidden="1">{#N/A,#N/A,FALSE,"M.31"}</definedName>
    <definedName name="asal" localSheetId="8" hidden="1">{#N/A,#N/A,FALSE,"M.31"}</definedName>
    <definedName name="asal" hidden="1">{#N/A,#N/A,FALSE,"M.31"}</definedName>
    <definedName name="ASASA" localSheetId="6">#REF!</definedName>
    <definedName name="ASASA" localSheetId="9">#REF!</definedName>
    <definedName name="ASASA" localSheetId="5">#REF!</definedName>
    <definedName name="ASASA" localSheetId="8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5" hidden="1">{#N/A,#N/A,FALSE,"M.42"}</definedName>
    <definedName name="asasdasd" localSheetId="8" hidden="1">{#N/A,#N/A,FALSE,"M.42"}</definedName>
    <definedName name="asasdasd" localSheetId="12" hidden="1">{#N/A,#N/A,FALSE,"M.42"}</definedName>
    <definedName name="asasdasd" hidden="1">{#N/A,#N/A,FALSE,"M.42"}</definedName>
    <definedName name="asd" localSheetId="10" hidden="1">{#N/A,#N/A,FALSE,"M.43"}</definedName>
    <definedName name="asd" localSheetId="8" hidden="1">{#N/A,#N/A,FALSE,"M.43"}</definedName>
    <definedName name="asd" hidden="1">{#N/A,#N/A,FALSE,"M.43"}</definedName>
    <definedName name="asDddd" localSheetId="10" hidden="1">{#N/A,#N/A,FALSE,"M.33"}</definedName>
    <definedName name="asDddd" localSheetId="8" hidden="1">{#N/A,#N/A,FALSE,"M.33"}</definedName>
    <definedName name="asDddd" hidden="1">{#N/A,#N/A,FALSE,"M.33"}</definedName>
    <definedName name="asdfsaf" localSheetId="10" hidden="1">{#N/A,#N/A,FALSE,"M.01"}</definedName>
    <definedName name="asdfsaf" localSheetId="8" hidden="1">{#N/A,#N/A,FALSE,"M.01"}</definedName>
    <definedName name="asdfsaf" hidden="1">{#N/A,#N/A,FALSE,"M.01"}</definedName>
    <definedName name="asdhfla" localSheetId="10" hidden="1">{#N/A,#N/A,FALSE,"M.02"}</definedName>
    <definedName name="asdhfla" localSheetId="8" hidden="1">{#N/A,#N/A,FALSE,"M.02"}</definedName>
    <definedName name="asdhfla" hidden="1">{#N/A,#N/A,FALSE,"M.02"}</definedName>
    <definedName name="assumptions" localSheetId="10">#REF!</definedName>
    <definedName name="assumptions">#REF!</definedName>
    <definedName name="Asumsi" localSheetId="6">#REF!</definedName>
    <definedName name="Asumsi" localSheetId="10">#REF!</definedName>
    <definedName name="Asumsi" localSheetId="9">#REF!</definedName>
    <definedName name="Asumsi">#REF!</definedName>
    <definedName name="ATFungsi" localSheetId="6">#REF!</definedName>
    <definedName name="ATFungsi" localSheetId="9">#REF!</definedName>
    <definedName name="ATFungsi">#REF!</definedName>
    <definedName name="ATJenis" localSheetId="6">#REF!</definedName>
    <definedName name="ATJenis" localSheetId="9">#REF!</definedName>
    <definedName name="ATJenis">#REF!</definedName>
    <definedName name="AUD" localSheetId="10">[34]L20Keu!$O$6</definedName>
    <definedName name="AUD" localSheetId="8">[34]L20Keu!$O$6</definedName>
    <definedName name="AUD">[35]L20Keu!$O$6</definedName>
    <definedName name="aw" localSheetId="6" hidden="1">{#N/A,#N/A,FALSE,"M.42"}</definedName>
    <definedName name="aw" localSheetId="9" hidden="1">{#N/A,#N/A,FALSE,"M.42"}</definedName>
    <definedName name="aw" localSheetId="5" hidden="1">{#N/A,#N/A,FALSE,"M.42"}</definedName>
    <definedName name="aw" localSheetId="8" hidden="1">{#N/A,#N/A,FALSE,"M.42"}</definedName>
    <definedName name="aw" localSheetId="12" hidden="1">{#N/A,#N/A,FALSE,"M.42"}</definedName>
    <definedName name="aw" hidden="1">{#N/A,#N/A,FALSE,"M.42"}</definedName>
    <definedName name="awal" localSheetId="10">#REF!</definedName>
    <definedName name="awal">#REF!</definedName>
    <definedName name="awsl" localSheetId="10" hidden="1">{#N/A,#N/A,FALSE,"M.42"}</definedName>
    <definedName name="awsl" localSheetId="8" hidden="1">{#N/A,#N/A,FALSE,"M.42"}</definedName>
    <definedName name="awsl" hidden="1">{#N/A,#N/A,FALSE,"M.42"}</definedName>
    <definedName name="B" localSheetId="6">#REF!</definedName>
    <definedName name="B" localSheetId="10">#REF!</definedName>
    <definedName name="B" localSheetId="9">#REF!</definedName>
    <definedName name="B" localSheetId="5">#REF!</definedName>
    <definedName name="B" localSheetId="8">'[28]W-NAD'!#REF!</definedName>
    <definedName name="B">#REF!</definedName>
    <definedName name="ba" localSheetId="6">[36]Usulan!#REF!</definedName>
    <definedName name="ba" localSheetId="9">[36]Usulan!#REF!</definedName>
    <definedName name="ba" localSheetId="5">[36]Usulan!#REF!</definedName>
    <definedName name="ba">[36]Usulan!#REF!</definedName>
    <definedName name="baba" localSheetId="6">#REF!</definedName>
    <definedName name="baba" localSheetId="10">#REF!</definedName>
    <definedName name="baba" localSheetId="5">#REF!</definedName>
    <definedName name="baba" localSheetId="8">#REF!</definedName>
    <definedName name="baba">#REF!</definedName>
    <definedName name="BALU" localSheetId="10" hidden="1">{#N/A,#N/A,FALSE,"M.31"}</definedName>
    <definedName name="BALU" localSheetId="8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9">#REF!</definedName>
    <definedName name="bank">#REF!</definedName>
    <definedName name="banyu" localSheetId="10" hidden="1">{#N/A,#N/A,FALSE,"M.01"}</definedName>
    <definedName name="banyu" localSheetId="8" hidden="1">{#N/A,#N/A,FALSE,"M.01"}</definedName>
    <definedName name="banyu" hidden="1">{#N/A,#N/A,FALSE,"M.01"}</definedName>
    <definedName name="BAR" localSheetId="6">'[37]FORM-B'!#REF!</definedName>
    <definedName name="BAR" localSheetId="9">'[37]FORM-B'!#REF!</definedName>
    <definedName name="BAR">'[37]FORM-B'!#REF!</definedName>
    <definedName name="BAR_19" localSheetId="6">'[37]FORM-B'!#REF!</definedName>
    <definedName name="BAR_19" localSheetId="9">'[37]FORM-B'!#REF!</definedName>
    <definedName name="BAR_19">'[37]FORM-B'!#REF!</definedName>
    <definedName name="BARU" localSheetId="6">#REF!</definedName>
    <definedName name="BARU" localSheetId="10">#REF!</definedName>
    <definedName name="BARU" localSheetId="9">#REF!</definedName>
    <definedName name="BARU" localSheetId="5">#REF!</definedName>
    <definedName name="BARU" localSheetId="8" hidden="1">{#N/A,#N/A,FALSE,"M.01"}</definedName>
    <definedName name="BARU">#REF!</definedName>
    <definedName name="Baru_19" localSheetId="6">'[37]FORM-B'!#REF!</definedName>
    <definedName name="Baru_19" localSheetId="9">'[37]FORM-B'!#REF!</definedName>
    <definedName name="Baru_19" localSheetId="5">'[37]FORM-B'!#REF!</definedName>
    <definedName name="Baru_19">'[37]FORM-B'!#REF!</definedName>
    <definedName name="Bases_of_absorption">OFFSET('[33]Working Page'!$J$8,0,0,COUNTA('[33]Working Page'!$J$8:$J$31),1)</definedName>
    <definedName name="Basis_of_absorption_Area_Overheads">'[33]Regional Overhead Allocation_WJ'!$C$381:$U$404</definedName>
    <definedName name="Basket" localSheetId="10">[38]Kamus!$D$2:$D$8</definedName>
    <definedName name="Basket">[38]Kamus!$D$2:$D$8</definedName>
    <definedName name="BATAL">#N/A</definedName>
    <definedName name="Batt.110V300ah">'[18]HARGA SATUAN'!$B$9</definedName>
    <definedName name="Battere48V300">'[18]HARGA SATUAN'!$B$13</definedName>
    <definedName name="batu" localSheetId="10" hidden="1">{#N/A,#N/A,FALSE,"M.01";#N/A,#N/A,FALSE,"M.01"}</definedName>
    <definedName name="batu" localSheetId="8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9">#REF!</definedName>
    <definedName name="Bayar_Tepsco_jpy" localSheetId="5">#REF!</definedName>
    <definedName name="Bayar_Tepsco_jpy" localSheetId="8">#REF!</definedName>
    <definedName name="Bayar_Tepsco_jpy">#REF!</definedName>
    <definedName name="BBakuTRWI">'[39]BBaku(12C3)'!$B$1:$S$46</definedName>
    <definedName name="BBakuTRWII">'[39]BBaku(12C3)'!$B$47:$S$93</definedName>
    <definedName name="BBakuTRWIII">'[39]BBaku(12C3)'!$B$94:$S$140</definedName>
    <definedName name="BBakuTRWIV">'[39]BBaku(12C3)'!$B$141:$S$187</definedName>
    <definedName name="bbb" localSheetId="6" hidden="1">{#N/A,#N/A,FALSE,"M.41"}</definedName>
    <definedName name="bbb" localSheetId="10" hidden="1">{#N/A,#N/A,FALSE,"M.41"}</definedName>
    <definedName name="bbb" localSheetId="9" hidden="1">{#N/A,#N/A,FALSE,"M.41"}</definedName>
    <definedName name="bbb" localSheetId="5" hidden="1">{#N/A,#N/A,FALSE,"M.41"}</definedName>
    <definedName name="BBB" localSheetId="8" hidden="1">{#N/A,#N/A,FALSE,"M.32"}</definedName>
    <definedName name="bbb" localSheetId="12" hidden="1">{#N/A,#N/A,FALSE,"M.41"}</definedName>
    <definedName name="bbb" hidden="1">{#N/A,#N/A,FALSE,"M.41"}</definedName>
    <definedName name="BBMJenisTRWI">'[40]BBMJenis(12B1)'!$B$1:$K$38</definedName>
    <definedName name="BBMJenisTRWII">'[40]BBMJenis(12B1)'!$B$40:$K$77</definedName>
    <definedName name="BBMJenisTRWIII">'[40]BBMJenis(12B1)'!$B$79:$K$116</definedName>
    <definedName name="BBMJenisTRWIV">'[40]BBMJenis(12B1)'!$B$118:$K$155</definedName>
    <definedName name="BDR" localSheetId="10" hidden="1">{#N/A,#N/A,FALSE,"M.01";#N/A,#N/A,FALSE,"M.01"}</definedName>
    <definedName name="BDR" localSheetId="8" hidden="1">{#N/A,#N/A,FALSE,"M.01";#N/A,#N/A,FALSE,"M.01"}</definedName>
    <definedName name="BDR" hidden="1">{#N/A,#N/A,FALSE,"M.01";#N/A,#N/A,FALSE,"M.01"}</definedName>
    <definedName name="BDR_PLB" localSheetId="10" hidden="1">{#N/A,#N/A,FALSE,"M.32"}</definedName>
    <definedName name="BDR_PLB" localSheetId="8" hidden="1">{#N/A,#N/A,FALSE,"M.32"}</definedName>
    <definedName name="BDR_PLB" hidden="1">{#N/A,#N/A,FALSE,"M.32"}</definedName>
    <definedName name="beban" localSheetId="10">#REF!</definedName>
    <definedName name="beban">#REF!</definedName>
    <definedName name="BEBANKDS" localSheetId="6">#REF!</definedName>
    <definedName name="BEBANKDS" localSheetId="9">#REF!</definedName>
    <definedName name="BEBANKDS" localSheetId="5">#REF!</definedName>
    <definedName name="BEBANKDS">#REF!</definedName>
    <definedName name="BEBANSLG" localSheetId="6">#REF!</definedName>
    <definedName name="BEBANSLG" localSheetId="9">#REF!</definedName>
    <definedName name="BEBANSLG">#REF!</definedName>
    <definedName name="BEBANSMG" localSheetId="6">#REF!</definedName>
    <definedName name="BEBANSMG" localSheetId="9">#REF!</definedName>
    <definedName name="BEBANSMG">#REF!</definedName>
    <definedName name="beli" localSheetId="10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5" hidden="1">{#N/A,#N/A,FALSE,"M.01";#N/A,#N/A,FALSE,"M.01"}</definedName>
    <definedName name="bf" localSheetId="8" hidden="1">{#N/A,#N/A,FALSE,"M.01";#N/A,#N/A,FALSE,"M.01"}</definedName>
    <definedName name="bf" localSheetId="12" hidden="1">{#N/A,#N/A,FALSE,"M.01";#N/A,#N/A,FALSE,"M.01"}</definedName>
    <definedName name="bf" hidden="1">{#N/A,#N/A,FALSE,"M.01";#N/A,#N/A,FALSE,"M.01"}</definedName>
    <definedName name="BFGF" localSheetId="10" hidden="1">{#N/A,#N/A,FALSE,"M.41"}</definedName>
    <definedName name="BFGF" localSheetId="8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5" hidden="1">{#N/A,#N/A,FALSE,"M.01";#N/A,#N/A,FALSE,"M.01"}</definedName>
    <definedName name="bg" localSheetId="8" hidden="1">{#N/A,#N/A,FALSE,"M.01";#N/A,#N/A,FALSE,"M.01"}</definedName>
    <definedName name="bg" localSheetId="12" hidden="1">{#N/A,#N/A,FALSE,"M.01";#N/A,#N/A,FALSE,"M.01"}</definedName>
    <definedName name="bg" hidden="1">{#N/A,#N/A,FALSE,"M.01";#N/A,#N/A,FALSE,"M.01"}</definedName>
    <definedName name="bgkjhljlj" localSheetId="10" hidden="1">{#N/A,#N/A,FALSE,"M.01";#N/A,#N/A,FALSE,"M.01"}</definedName>
    <definedName name="bgkjhljlj" localSheetId="8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0">#REF!</definedName>
    <definedName name="BHVHY" localSheetId="9">#REF!</definedName>
    <definedName name="BHVHY" localSheetId="5">#REF!</definedName>
    <definedName name="BHVHY" localSheetId="8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9" hidden="1">{#N/A,#N/A,FALSE,"M.31"}</definedName>
    <definedName name="Biak" localSheetId="5" hidden="1">{#N/A,#N/A,FALSE,"M.31"}</definedName>
    <definedName name="Biak" localSheetId="8" hidden="1">{#N/A,#N/A,FALSE,"M.31"}</definedName>
    <definedName name="Biak" localSheetId="12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9" hidden="1">{#N/A,#N/A,FALSE,"M.01"}</definedName>
    <definedName name="BIAYA" localSheetId="5" hidden="1">{#N/A,#N/A,FALSE,"M.01"}</definedName>
    <definedName name="BIAYA" localSheetId="8" hidden="1">{#N/A,#N/A,FALSE,"M.01"}</definedName>
    <definedName name="BIAYA" localSheetId="12" hidden="1">{#N/A,#N/A,FALSE,"M.01"}</definedName>
    <definedName name="BIAYA" hidden="1">{#N/A,#N/A,FALSE,"M.01"}</definedName>
    <definedName name="biaya1" localSheetId="10">#REF!</definedName>
    <definedName name="biaya1">#REF!</definedName>
    <definedName name="biaya2" localSheetId="10">#REF!</definedName>
    <definedName name="biaya2">#REF!</definedName>
    <definedName name="BiInvest" localSheetId="6">#REF!</definedName>
    <definedName name="BiInvest" localSheetId="10">#REF!</definedName>
    <definedName name="BiInvest" localSheetId="9">#REF!</definedName>
    <definedName name="BiInvest" localSheetId="5">#REF!</definedName>
    <definedName name="BiInvest">#REF!</definedName>
    <definedName name="BiLuOp">'[39]BiLuOp(14)'!$B$1:$G$49</definedName>
    <definedName name="BIM" localSheetId="6">[8]prod03!#REF!</definedName>
    <definedName name="BIM" localSheetId="10">#REF!</definedName>
    <definedName name="BIM" localSheetId="9">[8]prod03!#REF!</definedName>
    <definedName name="BIM" localSheetId="5">#REF!</definedName>
    <definedName name="BIM" localSheetId="8">#REF!</definedName>
    <definedName name="BIM" localSheetId="12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9" hidden="1">{#N/A,#N/A,FALSE,"M.02"}</definedName>
    <definedName name="bima3" localSheetId="5" hidden="1">{#N/A,#N/A,FALSE,"M.02"}</definedName>
    <definedName name="bima3" localSheetId="8" hidden="1">{#N/A,#N/A,FALSE,"M.02"}</definedName>
    <definedName name="bima3" localSheetId="12" hidden="1">{#N/A,#N/A,FALSE,"M.02"}</definedName>
    <definedName name="bima3" hidden="1">{#N/A,#N/A,FALSE,"M.02"}</definedName>
    <definedName name="BiPegUTRWI">'[39]Bipeg-U(12D2)'!$B$1:$G$53</definedName>
    <definedName name="BiPegUTRWII" localSheetId="8">'[41]Bipeg-U(12D2)'!#REF!</definedName>
    <definedName name="BiPegUTRWII">'[41]Bipeg-U(12D2)'!#REF!</definedName>
    <definedName name="BiPegUTRWIII">'[41]Bipeg-U(12D2)'!#REF!</definedName>
    <definedName name="BiPegUTRWIV">'[41]Bipeg-U(12D2)'!#REF!</definedName>
    <definedName name="BiPinjamin">'[40]BiPinjamin(15)'!$B$1:$G$49</definedName>
    <definedName name="bjm" localSheetId="6" hidden="1">{#N/A,#N/A,FALSE,"M.02"}</definedName>
    <definedName name="bjm" localSheetId="10" hidden="1">{#N/A,#N/A,FALSE,"M.02"}</definedName>
    <definedName name="bjm" localSheetId="9" hidden="1">{#N/A,#N/A,FALSE,"M.02"}</definedName>
    <definedName name="bjm" localSheetId="5" hidden="1">{#N/A,#N/A,FALSE,"M.02"}</definedName>
    <definedName name="bjm" localSheetId="8" hidden="1">{#N/A,#N/A,FALSE,"M.02"}</definedName>
    <definedName name="bjm" localSheetId="12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5" hidden="1">{#N/A,#N/A,FALSE,"M.32"}</definedName>
    <definedName name="bk" localSheetId="8" hidden="1">{#N/A,#N/A,FALSE,"M.32"}</definedName>
    <definedName name="bk" localSheetId="12" hidden="1">{#N/A,#N/A,FALSE,"M.32"}</definedName>
    <definedName name="bk" hidden="1">{#N/A,#N/A,FALSE,"M.32"}</definedName>
    <definedName name="bkimia4tb" localSheetId="10">[1]Uraian!$AB$121</definedName>
    <definedName name="bkimia4tb" localSheetId="8">[1]Uraian!$AB$121</definedName>
    <definedName name="bkimia4tb">[2]Uraian!$AB$121</definedName>
    <definedName name="bkimia4v" localSheetId="6">[42]Uraian!#REF!</definedName>
    <definedName name="bkimia4v" localSheetId="10">[42]Uraian!#REF!</definedName>
    <definedName name="bkimia4v" localSheetId="9">[42]Uraian!#REF!</definedName>
    <definedName name="bkimia4v" localSheetId="8">[43]Uraian!#REF!</definedName>
    <definedName name="bkimia4v">[42]Uraian!#REF!</definedName>
    <definedName name="bkimia6tb" localSheetId="10">[1]Uraian!$AB$289</definedName>
    <definedName name="bkimia6tb" localSheetId="8">[1]Uraian!$AB$289</definedName>
    <definedName name="bkimia6tb">[2]Uraian!$AB$289</definedName>
    <definedName name="bkimia7tb" localSheetId="10">[1]Uraian!$AB$380</definedName>
    <definedName name="bkimia7tb" localSheetId="8">[1]Uraian!$AB$380</definedName>
    <definedName name="bkimia7tb">[2]Uraian!$AB$380</definedName>
    <definedName name="bkimiapjb1tb" localSheetId="10">[1]Uraian!$AB$625</definedName>
    <definedName name="bkimiapjb1tb" localSheetId="8">[1]Uraian!$AB$625</definedName>
    <definedName name="bkimiapjb1tb">[2]Uraian!$AB$625</definedName>
    <definedName name="bkimiapjb2tb" localSheetId="10">[1]Uraian!$AB$684</definedName>
    <definedName name="bkimiapjb2tb" localSheetId="8">[1]Uraian!$AB$684</definedName>
    <definedName name="bkimiapjb2tb">[2]Uraian!$AB$684</definedName>
    <definedName name="BlanksRange">'[33]Working Page'!$F$53:$F$85</definedName>
    <definedName name="bn" localSheetId="6">#REF!</definedName>
    <definedName name="bn" localSheetId="9">#REF!</definedName>
    <definedName name="bn" localSheetId="5">#REF!</definedName>
    <definedName name="bn" localSheetId="8">#REF!</definedName>
    <definedName name="bn">#REF!</definedName>
    <definedName name="bnn" localSheetId="10">[19]ca!#REF!</definedName>
    <definedName name="bnn">[19]ca!#REF!</definedName>
    <definedName name="BOLain">'[39]BOLain(12E2)'!$B$1:$G$43</definedName>
    <definedName name="BoLainTRWI">'[39]BOLain(12E2)'!$B$1:$L$44</definedName>
    <definedName name="BoLainTRWII">'[39]BOLain(12E2)'!$B$45:$L$88</definedName>
    <definedName name="BoLainTRWIII">'[39]BOLain(12E2)'!$B$89:$L$132</definedName>
    <definedName name="BoLainTRWIV">'[39]BOLain(12E2)'!$B$133:$L$175</definedName>
    <definedName name="bp" localSheetId="10">[29]x!$H$9:$H$47</definedName>
    <definedName name="bp" localSheetId="8">#REF!</definedName>
    <definedName name="bp">[29]x!$H$9:$H$47</definedName>
    <definedName name="BPegFTRWI">'[39]BPeg-F(12D1)'!$B$1:$H$45</definedName>
    <definedName name="BPegFTRWII">'[39]BPeg-F(12D1)'!$B$47:$H$92</definedName>
    <definedName name="BPegFTRWIII">'[39]BPeg-F(12D1)'!$B$93:$H$138</definedName>
    <definedName name="BPegFTRWIV">'[39]BPeg-F(12D1)'!$B$139:$H$184</definedName>
    <definedName name="BPP" localSheetId="10">'[44]W-NAD'!#REF!</definedName>
    <definedName name="BPP" localSheetId="8">'[44]W-NAD'!#REF!</definedName>
    <definedName name="BPP">'[45]W-NAD'!#REF!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5" hidden="1">{#N/A,#N/A,FALSE,"M.01";#N/A,#N/A,FALSE,"M.01"}</definedName>
    <definedName name="BUANG" localSheetId="8" hidden="1">{#N/A,#N/A,FALSE,"M.01";#N/A,#N/A,FALSE,"M.01"}</definedName>
    <definedName name="BUANG" localSheetId="12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5" hidden="1">{#N/A,#N/A,FALSE,"M.01";#N/A,#N/A,FALSE,"M.01"}</definedName>
    <definedName name="BUANG1" localSheetId="8" hidden="1">{#N/A,#N/A,FALSE,"M.01";#N/A,#N/A,FALSE,"M.01"}</definedName>
    <definedName name="BUANG1" localSheetId="12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0">#REF!</definedName>
    <definedName name="BukuBesar" localSheetId="9">#REF!</definedName>
    <definedName name="BukuBesar" localSheetId="5">#REF!</definedName>
    <definedName name="BukuBesar">#REF!</definedName>
    <definedName name="BukuBesarJawa" localSheetId="10">[46]LK2004!#REF!</definedName>
    <definedName name="BukuBesarJawa" localSheetId="8">[46]LK2004!#REF!</definedName>
    <definedName name="BukuBesarJawa">[47]LK2004!#REF!</definedName>
    <definedName name="BULAN" localSheetId="10">[48]MENU1!$D$4:$T$15</definedName>
    <definedName name="BULAN" localSheetId="5">[48]MENU1!$D$4:$T$15</definedName>
    <definedName name="BULAN">[48]MENU1!$D$4:$T$15</definedName>
    <definedName name="Bulan_Ke">#N/A</definedName>
    <definedName name="Business_Revenue">'[33]Service Mapping'!$C$46:$Y$80</definedName>
    <definedName name="C_" localSheetId="6">#REF!</definedName>
    <definedName name="C_" localSheetId="9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9" hidden="1">{#N/A,#N/A,FALSE,"M.41"}</definedName>
    <definedName name="Cab_APJ_3" localSheetId="5" hidden="1">{#N/A,#N/A,FALSE,"M.41"}</definedName>
    <definedName name="Cab_APJ_3" localSheetId="8" hidden="1">{#N/A,#N/A,FALSE,"M.41"}</definedName>
    <definedName name="Cab_APJ_3" localSheetId="12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9" hidden="1">{#N/A,#N/A,FALSE,"M.41"}</definedName>
    <definedName name="Cab_APJ4" localSheetId="5" hidden="1">{#N/A,#N/A,FALSE,"M.41"}</definedName>
    <definedName name="Cab_APJ4" localSheetId="8" hidden="1">{#N/A,#N/A,FALSE,"M.41"}</definedName>
    <definedName name="Cab_APJ4" localSheetId="12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9" hidden="1">{#N/A,#N/A,FALSE,"M.41"}</definedName>
    <definedName name="CAB_BRB1" localSheetId="5" hidden="1">{#N/A,#N/A,FALSE,"M.41"}</definedName>
    <definedName name="CAB_BRB1" localSheetId="8" hidden="1">{#N/A,#N/A,FALSE,"M.41"}</definedName>
    <definedName name="CAB_BRB1" localSheetId="12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5">#REF!</definedName>
    <definedName name="CABANG" localSheetId="8">#REF!</definedName>
    <definedName name="CABANG">#REF!</definedName>
    <definedName name="cancel" localSheetId="10" hidden="1">{#N/A,#N/A,FALSE,"M.01"}</definedName>
    <definedName name="cancel" localSheetId="8" hidden="1">{#N/A,#N/A,FALSE,"M.01"}</definedName>
    <definedName name="cancel" hidden="1">{#N/A,#N/A,FALSE,"M.01"}</definedName>
    <definedName name="CAPASITOR">'[18]HARGA SATUAN'!$B$39</definedName>
    <definedName name="cash" localSheetId="10" hidden="1">{#N/A,#N/A,FALSE,"M.43"}</definedName>
    <definedName name="cash" localSheetId="8" hidden="1">{#N/A,#N/A,FALSE,"M.43"}</definedName>
    <definedName name="cash" hidden="1">{#N/A,#N/A,FALSE,"M.43"}</definedName>
    <definedName name="cashflowoperasi" localSheetId="10">#REF!</definedName>
    <definedName name="cashflowoperasi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9" hidden="1">{#N/A,#N/A,FALSE,"M.01";#N/A,#N/A,FALSE,"M.01"}</definedName>
    <definedName name="CBJM" localSheetId="5" hidden="1">{#N/A,#N/A,FALSE,"M.01";#N/A,#N/A,FALSE,"M.01"}</definedName>
    <definedName name="CBJM" localSheetId="8" hidden="1">{#N/A,#N/A,FALSE,"M.01";#N/A,#N/A,FALSE,"M.01"}</definedName>
    <definedName name="CBJM" localSheetId="12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9" hidden="1">{#N/A,#N/A,FALSE,"M.02"}</definedName>
    <definedName name="CBRB" localSheetId="5" hidden="1">{#N/A,#N/A,FALSE,"M.02"}</definedName>
    <definedName name="CBRB" localSheetId="8" hidden="1">{#N/A,#N/A,FALSE,"M.02"}</definedName>
    <definedName name="CBRB" localSheetId="12" hidden="1">{#N/A,#N/A,FALSE,"M.02"}</definedName>
    <definedName name="CBRB" hidden="1">{#N/A,#N/A,FALSE,"M.02"}</definedName>
    <definedName name="CCC" localSheetId="6" hidden="1">#REF!</definedName>
    <definedName name="CCC" localSheetId="10" hidden="1">#REF!</definedName>
    <definedName name="CCC" localSheetId="5" hidden="1">#REF!</definedName>
    <definedName name="CCC" localSheetId="8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>#REF!</definedName>
    <definedName name="Central_Overhead">'[33]Central Overhead Allocation'!$C$432:$AL$455</definedName>
    <definedName name="cetak" localSheetId="6">#REF!</definedName>
    <definedName name="cetak" localSheetId="10">#REF!</definedName>
    <definedName name="cetak" localSheetId="9">#REF!</definedName>
    <definedName name="cetak" localSheetId="5">#REF!</definedName>
    <definedName name="cetak" localSheetId="8">#REF!</definedName>
    <definedName name="cetak">#REF!</definedName>
    <definedName name="cf" localSheetId="10">#REF!</definedName>
    <definedName name="cf">#REF!</definedName>
    <definedName name="Charger75">'[18]HARGA SATUAN'!$B$16</definedName>
    <definedName name="Chart1">OFFSET('[33]Working Page'!$C$115,0,0,33-COUNTIF('[33]Working Page'!$C$115:$C$147,"=#N/A"),1)</definedName>
    <definedName name="Chart1_data">OFFSET('[33]Working Page'!$N$115,0,0,33-COUNTIF('[33]Working Page'!$C$115:$C$147,"=#N/A"),1)</definedName>
    <definedName name="Chart2_data">OFFSET('[33]Working Page'!$G$151,0,0,33-COUNTIF('[33]Working Page'!$C$115:$C$147,"=#N/A"),1)</definedName>
    <definedName name="cibinong" localSheetId="6">#REF!</definedName>
    <definedName name="cibinong" localSheetId="9">#REF!</definedName>
    <definedName name="cibinong" localSheetId="5">#REF!</definedName>
    <definedName name="cibinong" localSheetId="8">#REF!</definedName>
    <definedName name="cibinong">#REF!</definedName>
    <definedName name="CITRA" localSheetId="6">#REF!</definedName>
    <definedName name="CITRA" localSheetId="10">#REF!</definedName>
    <definedName name="CITRA" localSheetId="9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9" hidden="1">{#N/A,#N/A,FALSE,"M.31"}</definedName>
    <definedName name="CKTB" localSheetId="5" hidden="1">{#N/A,#N/A,FALSE,"M.31"}</definedName>
    <definedName name="CKTB" localSheetId="8" hidden="1">{#N/A,#N/A,FALSE,"M.31"}</definedName>
    <definedName name="CKTB" localSheetId="12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9" hidden="1">{#N/A,#N/A,FALSE,"M.41"}</definedName>
    <definedName name="coba" localSheetId="5" hidden="1">{#N/A,#N/A,FALSE,"M.41"}</definedName>
    <definedName name="coba" localSheetId="8" hidden="1">{#N/A,#N/A,FALSE,"M.01"}</definedName>
    <definedName name="coba" localSheetId="12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5">#REF!</definedName>
    <definedName name="COLR" localSheetId="8">#REF!</definedName>
    <definedName name="COLR">#REF!</definedName>
    <definedName name="Contracted_Revenue">'[33]Service Mapping'!$C$46:$Y$79</definedName>
    <definedName name="COP_UNIT" localSheetId="10" hidden="1">{#N/A,#N/A,FALSE,"M.42"}</definedName>
    <definedName name="COP_UNIT" localSheetId="8" hidden="1">{#N/A,#N/A,FALSE,"M.42"}</definedName>
    <definedName name="COP_UNIT" hidden="1">{#N/A,#N/A,FALSE,"M.42"}</definedName>
    <definedName name="COPY">'[49]REAL-LR'!$G$17:$G$54</definedName>
    <definedName name="COREALLR" localSheetId="6">#REF!</definedName>
    <definedName name="COREALLR" localSheetId="9">#REF!</definedName>
    <definedName name="COREALLR" localSheetId="5">#REF!</definedName>
    <definedName name="COREALLR" localSheetId="8">#REF!</definedName>
    <definedName name="COREALLR">#REF!</definedName>
    <definedName name="COUNTER" localSheetId="6">#REF!</definedName>
    <definedName name="COUNTER" localSheetId="10">#REF!</definedName>
    <definedName name="COUNTER" localSheetId="9">#REF!</definedName>
    <definedName name="COUNTER">#REF!</definedName>
    <definedName name="COUNTER_CHECK" localSheetId="10">#REF!</definedName>
    <definedName name="COUNTER_CHECK">#REF!</definedName>
    <definedName name="Cover" localSheetId="6">#REF!</definedName>
    <definedName name="Cover" localSheetId="10">#REF!</definedName>
    <definedName name="Cover" localSheetId="9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>#REF!</definedName>
    <definedName name="csa" localSheetId="6">[31]JAN09!#REF!</definedName>
    <definedName name="csa" localSheetId="9">[31]JAN09!#REF!</definedName>
    <definedName name="csa">[31]JAN09!#REF!</definedName>
    <definedName name="csDesignMode">1</definedName>
    <definedName name="ct150kv">'[18]HARGA SATUAN'!$B$27</definedName>
    <definedName name="cus" localSheetId="10">[50]Resume!$E$54</definedName>
    <definedName name="cus" localSheetId="8">[50]Resume!$E$54</definedName>
    <definedName name="cus">[51]Resume!$E$54</definedName>
    <definedName name="Customer_data">'[33]Service Mapping'!$C$85:$Y$119</definedName>
    <definedName name="D" localSheetId="6">#REF!</definedName>
    <definedName name="D" localSheetId="10">#REF!</definedName>
    <definedName name="D" localSheetId="9">#REF!</definedName>
    <definedName name="D" localSheetId="5">#REF!</definedName>
    <definedName name="D" localSheetId="8" hidden="1">{#N/A,#N/A,FALSE,"M.33"}</definedName>
    <definedName name="D">#REF!</definedName>
    <definedName name="DAF13A" localSheetId="6">#REF!</definedName>
    <definedName name="DAF13A" localSheetId="10">#REF!</definedName>
    <definedName name="DAF13A" localSheetId="9">#REF!</definedName>
    <definedName name="DAF13A">#REF!</definedName>
    <definedName name="DAF13B" localSheetId="6">#REF!</definedName>
    <definedName name="DAF13B" localSheetId="9">#REF!</definedName>
    <definedName name="DAF13B">#REF!</definedName>
    <definedName name="DAF14A" localSheetId="6">#REF!</definedName>
    <definedName name="DAF14A" localSheetId="9">#REF!</definedName>
    <definedName name="DAF14A">#REF!</definedName>
    <definedName name="DAF14B" localSheetId="6">#REF!</definedName>
    <definedName name="DAF14B" localSheetId="9">#REF!</definedName>
    <definedName name="DAF14B">#REF!</definedName>
    <definedName name="DAF14C" localSheetId="6">#REF!</definedName>
    <definedName name="DAF14C" localSheetId="9">#REF!</definedName>
    <definedName name="DAF14C">#REF!</definedName>
    <definedName name="DAF14D" localSheetId="6">#REF!</definedName>
    <definedName name="DAF14D" localSheetId="9">#REF!</definedName>
    <definedName name="DAF14D">#REF!</definedName>
    <definedName name="DAF14E" localSheetId="6">#REF!</definedName>
    <definedName name="DAF14E" localSheetId="9">#REF!</definedName>
    <definedName name="DAF14E">#REF!</definedName>
    <definedName name="DAFT.SIB" localSheetId="10" hidden="1">{#N/A,#N/A,FALSE,"M.42"}</definedName>
    <definedName name="DAFT.SIB" localSheetId="8" hidden="1">{#N/A,#N/A,FALSE,"M.42"}</definedName>
    <definedName name="DAFT.SIB" hidden="1">{#N/A,#N/A,FALSE,"M.42"}</definedName>
    <definedName name="Daftar" localSheetId="10">#REF!</definedName>
    <definedName name="Daftar">#REF!</definedName>
    <definedName name="Dampak" localSheetId="6">#REF!</definedName>
    <definedName name="Dampak" localSheetId="9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 localSheetId="8">#REF!</definedName>
    <definedName name="dasf">#REF!</definedName>
    <definedName name="DATA">[52]item!$C$2:$C$550</definedName>
    <definedName name="DATA309" localSheetId="6">#REF!</definedName>
    <definedName name="DATA309" localSheetId="9">#REF!</definedName>
    <definedName name="DATA309" localSheetId="5">#REF!</definedName>
    <definedName name="DATA309" localSheetId="8">#REF!</definedName>
    <definedName name="DATA309">#REF!</definedName>
    <definedName name="_xlnm.Database" localSheetId="6">#REF!</definedName>
    <definedName name="_xlnm.Database" localSheetId="9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9">#REF!</definedName>
    <definedName name="Database_MI">#REF!</definedName>
    <definedName name="DATES" localSheetId="10">'[53]Harga BBM Indonesia'!$A$8:$A$60</definedName>
    <definedName name="DATES" localSheetId="8">'[53]Harga BBM Indonesia'!$A$8:$A$60</definedName>
    <definedName name="DATES">'[54]Harga BBM Indonesia'!$A$8:$A$60</definedName>
    <definedName name="dave" localSheetId="10" hidden="1">{#N/A,#N/A,FALSE,"M.41"}</definedName>
    <definedName name="dave" localSheetId="8" hidden="1">{#N/A,#N/A,FALSE,"M.41"}</definedName>
    <definedName name="dave" hidden="1">{#N/A,#N/A,FALSE,"M.41"}</definedName>
    <definedName name="DAWDFAFD" localSheetId="6">[55]Sheet5!#REF!</definedName>
    <definedName name="DAWDFAFD" localSheetId="9">[55]Sheet5!#REF!</definedName>
    <definedName name="DAWDFAFD">[55]Sheet5!#REF!</definedName>
    <definedName name="daya" localSheetId="10">#REF!</definedName>
    <definedName name="daya">#REF!</definedName>
    <definedName name="DBGGNSMG" localSheetId="6">#REF!</definedName>
    <definedName name="DBGGNSMG" localSheetId="9">#REF!</definedName>
    <definedName name="DBGGNSMG" localSheetId="5">#REF!</definedName>
    <definedName name="DBGGNSMG">#REF!</definedName>
    <definedName name="DBSend" localSheetId="10">[56]Asumsi!$S$10</definedName>
    <definedName name="DBSend" localSheetId="8">[57]Asumsi!$S$10</definedName>
    <definedName name="DBSend">[56]Asumsi!$S$10</definedName>
    <definedName name="DBSend_2">[58]Asumsi!$T$4</definedName>
    <definedName name="DBSend_3">[59]Asumsi!$U$4</definedName>
    <definedName name="dc" localSheetId="6">[60]JAN07!#REF!</definedName>
    <definedName name="dc" localSheetId="10">[61]JAN07!#REF!</definedName>
    <definedName name="dc" localSheetId="9">[60]JAN07!#REF!</definedName>
    <definedName name="dc" localSheetId="5">[61]JAN07!#REF!</definedName>
    <definedName name="dc" localSheetId="8">[61]JAN07!#REF!</definedName>
    <definedName name="dc" localSheetId="12">[61]JAN07!#REF!</definedName>
    <definedName name="dc">[61]JAN07!#REF!</definedName>
    <definedName name="dd" localSheetId="6" hidden="1">{#N/A,#N/A,FALSE,"M.42"}</definedName>
    <definedName name="dd" localSheetId="10" hidden="1">{#N/A,#N/A,FALSE,"M.42"}</definedName>
    <definedName name="dd" localSheetId="9" hidden="1">{#N/A,#N/A,FALSE,"M.42"}</definedName>
    <definedName name="dd" localSheetId="5" hidden="1">{#N/A,#N/A,FALSE,"M.42"}</definedName>
    <definedName name="DD" localSheetId="8" hidden="1">{#N/A,#N/A,FALSE,"M.34"}</definedName>
    <definedName name="dd" localSheetId="12" hidden="1">{#N/A,#N/A,FALSE,"M.42"}</definedName>
    <definedName name="dd" hidden="1">{#N/A,#N/A,FALSE,"M.42"}</definedName>
    <definedName name="DDD" localSheetId="6" hidden="1">[11]DExp.Lmb!#REF!</definedName>
    <definedName name="DDD" localSheetId="9" hidden="1">[11]DExp.Lmb!#REF!</definedName>
    <definedName name="DDD" hidden="1">[11]DExp.Lmb!#REF!</definedName>
    <definedName name="ddddddddddd" localSheetId="10">#REF!</definedName>
    <definedName name="ddddddddddd">#REF!</definedName>
    <definedName name="de" localSheetId="10" hidden="1">{#N/A,#N/A,FALSE,"M.34"}</definedName>
    <definedName name="de" localSheetId="8" hidden="1">{#N/A,#N/A,FALSE,"M.34"}</definedName>
    <definedName name="de" hidden="1">{#N/A,#N/A,FALSE,"M.34"}</definedName>
    <definedName name="DEN" localSheetId="6">[8]prod03!#REF!</definedName>
    <definedName name="DEN" localSheetId="9">[8]prod03!#REF!</definedName>
    <definedName name="DEN">[8]prod03!#REF!</definedName>
    <definedName name="DENPASAR">[62]DENPASAR!$A$5:$AG$436</definedName>
    <definedName name="deposito" localSheetId="10">#REF!</definedName>
    <definedName name="deposito">#REF!</definedName>
    <definedName name="DER" localSheetId="10" hidden="1">{#N/A,#N/A,FALSE,"M.01"}</definedName>
    <definedName name="DER" localSheetId="8" hidden="1">{#N/A,#N/A,FALSE,"M.01"}</definedName>
    <definedName name="DER" hidden="1">{#N/A,#N/A,FALSE,"M.01"}</definedName>
    <definedName name="des" localSheetId="10">#REF!</definedName>
    <definedName name="des">#REF!</definedName>
    <definedName name="deviasi">[63]DeVIASI!$A$4:$AC$20</definedName>
    <definedName name="DFG" localSheetId="10" hidden="1">{#N/A,#N/A,FALSE,"M.34"}</definedName>
    <definedName name="DFG" localSheetId="8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0" hidden="1">{#N/A,#N/A,FALSE,"M.42"}</definedName>
    <definedName name="dfssfdhn" localSheetId="9" hidden="1">{#N/A,#N/A,FALSE,"M.42"}</definedName>
    <definedName name="dfssfdhn" localSheetId="5" hidden="1">{#N/A,#N/A,FALSE,"M.42"}</definedName>
    <definedName name="dfssfdhn" localSheetId="8" hidden="1">{#N/A,#N/A,FALSE,"M.42"}</definedName>
    <definedName name="dfssfdhn" localSheetId="12" hidden="1">{#N/A,#N/A,FALSE,"M.42"}</definedName>
    <definedName name="dfssfdhn" hidden="1">{#N/A,#N/A,FALSE,"M.42"}</definedName>
    <definedName name="DFWSA" localSheetId="10" hidden="1">{#N/A,#N/A,FALSE,"M.33"}</definedName>
    <definedName name="DFWSA" localSheetId="8" hidden="1">{#N/A,#N/A,FALSE,"M.33"}</definedName>
    <definedName name="DFWSA" hidden="1">{#N/A,#N/A,FALSE,"M.33"}</definedName>
    <definedName name="dgx" localSheetId="6" hidden="1">{#N/A,#N/A,FALSE,"M.41"}</definedName>
    <definedName name="dgx" localSheetId="10" hidden="1">{#N/A,#N/A,FALSE,"M.41"}</definedName>
    <definedName name="dgx" localSheetId="9" hidden="1">{#N/A,#N/A,FALSE,"M.41"}</definedName>
    <definedName name="dgx" localSheetId="5" hidden="1">{#N/A,#N/A,FALSE,"M.41"}</definedName>
    <definedName name="dgx" localSheetId="8" hidden="1">{#N/A,#N/A,FALSE,"M.41"}</definedName>
    <definedName name="dgx" localSheetId="12" hidden="1">{#N/A,#N/A,FALSE,"M.41"}</definedName>
    <definedName name="dgx" hidden="1">{#N/A,#N/A,FALSE,"M.41"}</definedName>
    <definedName name="DIL" localSheetId="6">[8]prod03!#REF!</definedName>
    <definedName name="DIL" localSheetId="9">[8]prod03!#REF!</definedName>
    <definedName name="DIL">[8]prod03!#REF!</definedName>
    <definedName name="discount" localSheetId="10">#REF!</definedName>
    <definedName name="discount">#REF!</definedName>
    <definedName name="discount1" localSheetId="10">#REF!</definedName>
    <definedName name="discount1">#REF!</definedName>
    <definedName name="discount2" localSheetId="10">#REF!</definedName>
    <definedName name="discount2">#REF!</definedName>
    <definedName name="DISPATCHER">#N/A</definedName>
    <definedName name="Dist.rele">'[18]HARGA SATUAN'!$B$15</definedName>
    <definedName name="dpt" localSheetId="10" hidden="1">{#N/A,#N/A,FALSE,"M.42"}</definedName>
    <definedName name="dpt" localSheetId="8" hidden="1">{#N/A,#N/A,FALSE,"M.42"}</definedName>
    <definedName name="dpt" hidden="1">{#N/A,#N/A,FALSE,"M.42"}</definedName>
    <definedName name="DQDQWDQWDQWD" localSheetId="6">#REF!</definedName>
    <definedName name="DQDQWDQWDQWD" localSheetId="9">#REF!</definedName>
    <definedName name="DQDQWDQWDQWD" localSheetId="5">#REF!</definedName>
    <definedName name="DQDQWDQWDQWD" localSheetId="8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5" hidden="1">{#N/A,#N/A,FALSE,"M.02"}</definedName>
    <definedName name="ds" localSheetId="8" hidden="1">{#N/A,#N/A,FALSE,"M.02"}</definedName>
    <definedName name="ds" localSheetId="12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5" hidden="1">{#N/A,#N/A,FALSE,"M.31"}</definedName>
    <definedName name="DSD" localSheetId="8" hidden="1">{#N/A,#N/A,FALSE,"M.31"}</definedName>
    <definedName name="DSD" localSheetId="12" hidden="1">{#N/A,#N/A,FALSE,"M.31"}</definedName>
    <definedName name="DSD" hidden="1">{#N/A,#N/A,FALSE,"M.31"}</definedName>
    <definedName name="dtrf" localSheetId="10">#REF!</definedName>
    <definedName name="dtrf">#REF!</definedName>
    <definedName name="DUIT" localSheetId="10" hidden="1">{#N/A,#N/A,FALSE,"M.34"}</definedName>
    <definedName name="DUIT" localSheetId="8" hidden="1">{#N/A,#N/A,FALSE,"M.34"}</definedName>
    <definedName name="DUIT" hidden="1">{#N/A,#N/A,FALSE,"M.34"}</definedName>
    <definedName name="dyah" localSheetId="6" hidden="1">{#N/A,#N/A,FALSE,"M.31"}</definedName>
    <definedName name="dyah" localSheetId="10" hidden="1">{#N/A,#N/A,FALSE,"M.31"}</definedName>
    <definedName name="dyah" localSheetId="9" hidden="1">{#N/A,#N/A,FALSE,"M.31"}</definedName>
    <definedName name="dyah" localSheetId="5" hidden="1">{#N/A,#N/A,FALSE,"M.31"}</definedName>
    <definedName name="dyah" localSheetId="8" hidden="1">{#N/A,#N/A,FALSE,"M.31"}</definedName>
    <definedName name="dyah" localSheetId="12" hidden="1">{#N/A,#N/A,FALSE,"M.31"}</definedName>
    <definedName name="dyah" hidden="1">{#N/A,#N/A,FALSE,"M.31"}</definedName>
    <definedName name="E" localSheetId="6">#REF!</definedName>
    <definedName name="E" localSheetId="10">#REF!</definedName>
    <definedName name="E" localSheetId="9">#REF!</definedName>
    <definedName name="E" localSheetId="5">#REF!</definedName>
    <definedName name="E" localSheetId="8" hidden="1">{#N/A,#N/A,FALSE,"M.34"}</definedName>
    <definedName name="E">#REF!</definedName>
    <definedName name="EDFSADG" localSheetId="10" hidden="1">{#N/A,#N/A,FALSE,"M.02"}</definedName>
    <definedName name="EDFSADG" localSheetId="8" hidden="1">{#N/A,#N/A,FALSE,"M.02"}</definedName>
    <definedName name="EDFSADG" hidden="1">{#N/A,#N/A,FALSE,"M.02"}</definedName>
    <definedName name="ee" localSheetId="10" hidden="1">{#N/A,#N/A,FALSE,"M.42"}</definedName>
    <definedName name="ee" localSheetId="8" hidden="1">{#N/A,#N/A,FALSE,"M.42"}</definedName>
    <definedName name="ee" hidden="1">{#N/A,#N/A,FALSE,"M.42"}</definedName>
    <definedName name="eee" localSheetId="10" hidden="1">{#N/A,#N/A,FALSE,"M.31"}</definedName>
    <definedName name="eee" localSheetId="8" hidden="1">{#N/A,#N/A,FALSE,"M.31"}</definedName>
    <definedName name="eee" hidden="1">{#N/A,#N/A,FALSE,"M.31"}</definedName>
    <definedName name="eeee" localSheetId="10" hidden="1">{#N/A,#N/A,FALSE,"M.01"}</definedName>
    <definedName name="eeee" localSheetId="8" hidden="1">{#N/A,#N/A,FALSE,"M.01"}</definedName>
    <definedName name="eeee" hidden="1">{#N/A,#N/A,FALSE,"M.01"}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 localSheetId="10">#REF!</definedName>
    <definedName name="Egiapbn1">#REF!</definedName>
    <definedName name="Egiapbn2" localSheetId="10">#REF!</definedName>
    <definedName name="Egiapbn2">#REF!</definedName>
    <definedName name="Egiapbn4" localSheetId="10">#REF!</definedName>
    <definedName name="Egiapbn4">#REF!</definedName>
    <definedName name="Egiapln1" localSheetId="10">#REF!</definedName>
    <definedName name="Egiapln1">#REF!</definedName>
    <definedName name="Egiapln2" localSheetId="10">#REF!</definedName>
    <definedName name="Egiapln2">#REF!</definedName>
    <definedName name="Egiapln3" localSheetId="10">#REF!</definedName>
    <definedName name="Egiapln3">#REF!</definedName>
    <definedName name="Egiapln4" localSheetId="10">#REF!</definedName>
    <definedName name="Egiapln4">#REF!</definedName>
    <definedName name="Egisla2" localSheetId="10">#REF!</definedName>
    <definedName name="Egisla2">#REF!</definedName>
    <definedName name="Egisla4" localSheetId="10">#REF!</definedName>
    <definedName name="Egisla4">#REF!</definedName>
    <definedName name="EHM" localSheetId="6" hidden="1">#REF!</definedName>
    <definedName name="EHM" localSheetId="9" hidden="1">#REF!</definedName>
    <definedName name="EHM" hidden="1">#REF!</definedName>
    <definedName name="ehs" localSheetId="10" hidden="1">{#N/A,#N/A,FALSE,"M.41"}</definedName>
    <definedName name="ehs" localSheetId="8" hidden="1">{#N/A,#N/A,FALSE,"M.41"}</definedName>
    <definedName name="ehs" hidden="1">{#N/A,#N/A,FALSE,"M.41"}</definedName>
    <definedName name="Employee_data">'[33]Service Mapping'!$C$125:$Y$159</definedName>
    <definedName name="END" localSheetId="6">[8]prod03!#REF!</definedName>
    <definedName name="END" localSheetId="9">[8]prod03!#REF!</definedName>
    <definedName name="END" localSheetId="5">[8]prod03!#REF!</definedName>
    <definedName name="END" localSheetId="8">[8]prod03!#REF!</definedName>
    <definedName name="END" localSheetId="12">[8]prod03!#REF!</definedName>
    <definedName name="END">[8]prod03!#REF!</definedName>
    <definedName name="Epltaapln4" localSheetId="10">#REF!</definedName>
    <definedName name="Epltaapln4">#REF!</definedName>
    <definedName name="Epltdapln1" localSheetId="10">#REF!</definedName>
    <definedName name="Epltdapln1">#REF!</definedName>
    <definedName name="Epltdapln4" localSheetId="10">#REF!</definedName>
    <definedName name="Epltdapln4">#REF!</definedName>
    <definedName name="Epltdsla1" localSheetId="10">#REF!</definedName>
    <definedName name="Epltdsla1">#REF!</definedName>
    <definedName name="Epltdsla4" localSheetId="10">#REF!</definedName>
    <definedName name="Epltdsla4">#REF!</definedName>
    <definedName name="Epltmapln1" localSheetId="10">#REF!</definedName>
    <definedName name="Epltmapln1">#REF!</definedName>
    <definedName name="Epltmsla1" localSheetId="10">#REF!</definedName>
    <definedName name="Epltmsla1">#REF!</definedName>
    <definedName name="Epltuapln1" localSheetId="10">#REF!</definedName>
    <definedName name="Epltuapln1">#REF!</definedName>
    <definedName name="Epltuapln2" localSheetId="10">#REF!</definedName>
    <definedName name="Epltuapln2">#REF!</definedName>
    <definedName name="Epltuapln3" localSheetId="10">#REF!</definedName>
    <definedName name="Epltuapln3">#REF!</definedName>
    <definedName name="epltuapln4" localSheetId="10">#REF!</definedName>
    <definedName name="epltuapln4">#REF!</definedName>
    <definedName name="Epltuapln5" localSheetId="10">#REF!</definedName>
    <definedName name="Epltuapln5">#REF!</definedName>
    <definedName name="Epltusla5" localSheetId="10">#REF!</definedName>
    <definedName name="Epltusla5">#REF!</definedName>
    <definedName name="eppjb2tb" localSheetId="10">[1]Uraian!$U$689</definedName>
    <definedName name="eppjb2tb" localSheetId="8">[1]Uraian!$U$689</definedName>
    <definedName name="eppjb2tb">[2]Uraian!$U$689</definedName>
    <definedName name="er" localSheetId="6" hidden="1">{#N/A,#N/A,FALSE,"M.41"}</definedName>
    <definedName name="er" localSheetId="10" hidden="1">{#N/A,#N/A,FALSE,"M.41"}</definedName>
    <definedName name="er" localSheetId="9" hidden="1">{#N/A,#N/A,FALSE,"M.41"}</definedName>
    <definedName name="er" localSheetId="5" hidden="1">{#N/A,#N/A,FALSE,"M.41"}</definedName>
    <definedName name="ER" localSheetId="8">[34]ASUMSI!$C$8</definedName>
    <definedName name="er" localSheetId="12" hidden="1">{#N/A,#N/A,FALSE,"M.41"}</definedName>
    <definedName name="er" hidden="1">{#N/A,#N/A,FALSE,"M.41"}</definedName>
    <definedName name="ERA">#N/A</definedName>
    <definedName name="erri" localSheetId="10" hidden="1">{#N/A,#N/A,FALSE,"M.42"}</definedName>
    <definedName name="erri" localSheetId="8" hidden="1">{#N/A,#N/A,FALSE,"M.42"}</definedName>
    <definedName name="erri" hidden="1">{#N/A,#N/A,FALSE,"M.42"}</definedName>
    <definedName name="ert" localSheetId="10" hidden="1">{#N/A,#N/A,FALSE,"M.01"}</definedName>
    <definedName name="ert" localSheetId="8" hidden="1">{#N/A,#N/A,FALSE,"M.01"}</definedName>
    <definedName name="ert" hidden="1">{#N/A,#N/A,FALSE,"M.01"}</definedName>
    <definedName name="ERWER" localSheetId="10" hidden="1">{#N/A,#N/A,FALSE,"M.42"}</definedName>
    <definedName name="ERWER" localSheetId="8" hidden="1">{#N/A,#N/A,FALSE,"M.42"}</definedName>
    <definedName name="ERWER" hidden="1">{#N/A,#N/A,FALSE,"M.42"}</definedName>
    <definedName name="ESTIMASIKINERJA2004" localSheetId="10" hidden="1">{#N/A,#N/A,FALSE,"M.31"}</definedName>
    <definedName name="ESTIMASIKINERJA2004" localSheetId="8" hidden="1">{#N/A,#N/A,FALSE,"M.31"}</definedName>
    <definedName name="ESTIMASIKINERJA2004" hidden="1">{#N/A,#N/A,FALSE,"M.31"}</definedName>
    <definedName name="Esuttapbn1" localSheetId="10">#REF!</definedName>
    <definedName name="Esuttapbn1">#REF!</definedName>
    <definedName name="Esuttapbn2" localSheetId="10">#REF!</definedName>
    <definedName name="Esuttapbn2">#REF!</definedName>
    <definedName name="Esuttapbn4" localSheetId="10">#REF!</definedName>
    <definedName name="Esuttapbn4">#REF!</definedName>
    <definedName name="Esuttapln1" localSheetId="10">#REF!</definedName>
    <definedName name="Esuttapln1">#REF!</definedName>
    <definedName name="Esuttapln2" localSheetId="10">#REF!</definedName>
    <definedName name="Esuttapln2">#REF!</definedName>
    <definedName name="Esuttapln3" localSheetId="10">#REF!</definedName>
    <definedName name="Esuttapln3">#REF!</definedName>
    <definedName name="Esuttapln4" localSheetId="10">#REF!</definedName>
    <definedName name="Esuttapln4">#REF!</definedName>
    <definedName name="Esuttsla2" localSheetId="10">#REF!</definedName>
    <definedName name="Esuttsla2">#REF!</definedName>
    <definedName name="Esuttsla4" localSheetId="10">#REF!</definedName>
    <definedName name="Esuttsla4">#REF!</definedName>
    <definedName name="EUR" localSheetId="10">[34]L20Keu!$O$7</definedName>
    <definedName name="EUR" localSheetId="8">[34]L20Keu!$O$7</definedName>
    <definedName name="EUR">[35]L20Keu!$O$7</definedName>
    <definedName name="ew" localSheetId="6" hidden="1">{#N/A,#N/A,FALSE,"M.34"}</definedName>
    <definedName name="ew" localSheetId="9" hidden="1">{#N/A,#N/A,FALSE,"M.34"}</definedName>
    <definedName name="ew" localSheetId="5" hidden="1">{#N/A,#N/A,FALSE,"M.34"}</definedName>
    <definedName name="ew" localSheetId="8" hidden="1">{#N/A,#N/A,FALSE,"M.34"}</definedName>
    <definedName name="ew" localSheetId="12" hidden="1">{#N/A,#N/A,FALSE,"M.34"}</definedName>
    <definedName name="ew" hidden="1">{#N/A,#N/A,FALSE,"M.34"}</definedName>
    <definedName name="ewr" localSheetId="6">#REF!</definedName>
    <definedName name="ewr" localSheetId="10">#REF!</definedName>
    <definedName name="ewr" localSheetId="9">#REF!</definedName>
    <definedName name="ewr" localSheetId="5">#REF!</definedName>
    <definedName name="EWR" localSheetId="8" hidden="1">{#N/A,#N/A,FALSE,"M.32"}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5" hidden="1">{#N/A,#N/A,FALSE,"M.33"}</definedName>
    <definedName name="ewrt" localSheetId="8" hidden="1">{#N/A,#N/A,FALSE,"M.33"}</definedName>
    <definedName name="ewrt" localSheetId="12" hidden="1">{#N/A,#N/A,FALSE,"M.33"}</definedName>
    <definedName name="ewrt" hidden="1">{#N/A,#N/A,FALSE,"M.33"}</definedName>
    <definedName name="ewrwef" localSheetId="10" hidden="1">{#N/A,#N/A,FALSE,"M.43"}</definedName>
    <definedName name="ewrwef" localSheetId="8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0">#REF!</definedName>
    <definedName name="Excel_BuiltIn_Print_Area" localSheetId="9">#REF!</definedName>
    <definedName name="Excel_BuiltIn_Print_Area" localSheetId="5">#REF!</definedName>
    <definedName name="Excel_BuiltIn_Print_Area" localSheetId="8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9">#REF!</definedName>
    <definedName name="Excel_BuiltIn_Print_Area_1">#REF!</definedName>
    <definedName name="Excel_BuiltIn_Print_Area_2" localSheetId="6">#REF!</definedName>
    <definedName name="Excel_BuiltIn_Print_Area_2" localSheetId="10">#REF!</definedName>
    <definedName name="Excel_BuiltIn_Print_Area_2" localSheetId="9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9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9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5">(#REF!,#REF!)</definedName>
    <definedName name="Excel_BuiltIn_Print_Titles_2">(#REF!,#REF!)</definedName>
    <definedName name="Exchange_Rate">'[64]O &amp; M'!$F$2</definedName>
    <definedName name="exis" localSheetId="10" hidden="1">{#N/A,#N/A,FALSE,"M.43"}</definedName>
    <definedName name="exis" localSheetId="8" hidden="1">{#N/A,#N/A,FALSE,"M.43"}</definedName>
    <definedName name="exis" hidden="1">{#N/A,#N/A,FALSE,"M.43"}</definedName>
    <definedName name="expend_balanced_fund" localSheetId="10">#REF!</definedName>
    <definedName name="expend_balanced_fund">#REF!</definedName>
    <definedName name="expend_central_govt" localSheetId="10">#REF!</definedName>
    <definedName name="expend_central_govt">#REF!</definedName>
    <definedName name="expend_current" localSheetId="10">#REF!</definedName>
    <definedName name="expend_current">#REF!</definedName>
    <definedName name="expend_devt" localSheetId="10">#REF!</definedName>
    <definedName name="expend_devt">#REF!</definedName>
    <definedName name="expenditures" localSheetId="10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>#REF!</definedName>
    <definedName name="F" localSheetId="6">#REF!</definedName>
    <definedName name="F" localSheetId="10">#REF!</definedName>
    <definedName name="F" localSheetId="9">#REF!</definedName>
    <definedName name="F" localSheetId="8" hidden="1">{#N/A,#N/A,FALSE,"M.41"}</definedName>
    <definedName name="F">#REF!</definedName>
    <definedName name="FAD" localSheetId="6">#REF!</definedName>
    <definedName name="FAD" localSheetId="9">#REF!</definedName>
    <definedName name="FAD">#REF!</definedName>
    <definedName name="FADF" localSheetId="6">#REF!</definedName>
    <definedName name="FADF" localSheetId="9">#REF!</definedName>
    <definedName name="FADF">#REF!</definedName>
    <definedName name="FADS" localSheetId="6">#REF!</definedName>
    <definedName name="FADS" localSheetId="9">#REF!</definedName>
    <definedName name="FADS">#REF!</definedName>
    <definedName name="FASDF" localSheetId="6">#REF!</definedName>
    <definedName name="FASDF" localSheetId="9">#REF!</definedName>
    <definedName name="FASDF">#REF!</definedName>
    <definedName name="FCO" localSheetId="6">#REF!</definedName>
    <definedName name="FCO" localSheetId="9">#REF!</definedName>
    <definedName name="FCO">#REF!</definedName>
    <definedName name="fd" localSheetId="10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5" hidden="1">{#N/A,#N/A,FALSE,"M.31"}</definedName>
    <definedName name="fdf" localSheetId="8" hidden="1">{#N/A,#N/A,FALSE,"M.31"}</definedName>
    <definedName name="fdf" localSheetId="12" hidden="1">{#N/A,#N/A,FALSE,"M.31"}</definedName>
    <definedName name="fdf" hidden="1">{#N/A,#N/A,FALSE,"M.31"}</definedName>
    <definedName name="FEEDERGGNKDS" localSheetId="6">[27]JAN07!#REF!</definedName>
    <definedName name="FEEDERGGNKDS" localSheetId="9">[27]JAN07!#REF!</definedName>
    <definedName name="FEEDERGGNKDS">[65]JAN07!#REF!</definedName>
    <definedName name="FEEDERGGNSLG" localSheetId="6">[27]JAN07!#REF!</definedName>
    <definedName name="FEEDERGGNSLG" localSheetId="9">[27]JAN07!#REF!</definedName>
    <definedName name="FEEDERGGNSLG">[65]JAN07!#REF!</definedName>
    <definedName name="FEEDERKDS" localSheetId="6">#REF!</definedName>
    <definedName name="FEEDERKDS" localSheetId="9">#REF!</definedName>
    <definedName name="FEEDERKDS" localSheetId="5">#REF!</definedName>
    <definedName name="FEEDERKDS">#REF!</definedName>
    <definedName name="FEEDERSLG" localSheetId="6">#REF!</definedName>
    <definedName name="FEEDERSLG" localSheetId="9">#REF!</definedName>
    <definedName name="FEEDERSLG">#REF!</definedName>
    <definedName name="FEEDERSMG" localSheetId="6">#REF!</definedName>
    <definedName name="FEEDERSMG" localSheetId="10">#REF!</definedName>
    <definedName name="FEEDERSMG" localSheetId="9">#REF!</definedName>
    <definedName name="FEEDERSMG" localSheetId="8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5" hidden="1">{#N/A,#N/A,FALSE,"M.01"}</definedName>
    <definedName name="ff" localSheetId="8" hidden="1">{#N/A,#N/A,FALSE,"M.01"}</definedName>
    <definedName name="ff" localSheetId="12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5">#REF!</definedName>
    <definedName name="ffe" localSheetId="8">#REF!</definedName>
    <definedName name="ffe">#REF!</definedName>
    <definedName name="FFF" localSheetId="10" hidden="1">{#N/A,#N/A,FALSE,"M.31"}</definedName>
    <definedName name="FFF" localSheetId="8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>#REF!</definedName>
    <definedName name="fghd" localSheetId="10" hidden="1">{#N/A,#N/A,FALSE,"M.43"}</definedName>
    <definedName name="fghd" localSheetId="8" hidden="1">{#N/A,#N/A,FALSE,"M.43"}</definedName>
    <definedName name="fghd" hidden="1">{#N/A,#N/A,FALSE,"M.43"}</definedName>
    <definedName name="FILL" localSheetId="10" hidden="1">[66]UshDeb00!#REF!</definedName>
    <definedName name="FILL" localSheetId="8" hidden="1">[66]UshDeb00!#REF!</definedName>
    <definedName name="FILL" hidden="1">[67]UshDeb00!#REF!</definedName>
    <definedName name="final" localSheetId="6" hidden="1">{#N/A,#N/A,FALSE,"M.34"}</definedName>
    <definedName name="final" localSheetId="10" hidden="1">{#N/A,#N/A,FALSE,"M.34"}</definedName>
    <definedName name="final" localSheetId="9" hidden="1">{#N/A,#N/A,FALSE,"M.34"}</definedName>
    <definedName name="final" localSheetId="5" hidden="1">{#N/A,#N/A,FALSE,"M.34"}</definedName>
    <definedName name="final" localSheetId="8" hidden="1">{#N/A,#N/A,FALSE,"M.34"}</definedName>
    <definedName name="final" localSheetId="12" hidden="1">{#N/A,#N/A,FALSE,"M.34"}</definedName>
    <definedName name="final" hidden="1">{#N/A,#N/A,FALSE,"M.34"}</definedName>
    <definedName name="financing" localSheetId="10">#REF!</definedName>
    <definedName name="financing">#REF!</definedName>
    <definedName name="FIREALARM">'[18]HARGA SATUAN'!$B$33</definedName>
    <definedName name="FOF" localSheetId="10" hidden="1">{#N/A,#N/A,FALSE,"M.42"}</definedName>
    <definedName name="FOF" localSheetId="8" hidden="1">{#N/A,#N/A,FALSE,"M.42"}</definedName>
    <definedName name="FOF" hidden="1">{#N/A,#N/A,FALSE,"M.42"}</definedName>
    <definedName name="FOREX">'[68]Resource Plan (2)'!$H$120</definedName>
    <definedName name="fp">[29]x!$G$9:$G$47</definedName>
    <definedName name="fr" localSheetId="10" hidden="1">{#N/A,#N/A,FALSE,"M.31"}</definedName>
    <definedName name="fr" localSheetId="8" hidden="1">{#N/A,#N/A,FALSE,"M.31"}</definedName>
    <definedName name="fr" hidden="1">{#N/A,#N/A,FALSE,"M.31"}</definedName>
    <definedName name="FRD" localSheetId="10" hidden="1">{#N/A,#N/A,FALSE,"M.32"}</definedName>
    <definedName name="FRD" localSheetId="8" hidden="1">{#N/A,#N/A,FALSE,"M.32"}</definedName>
    <definedName name="FRD" hidden="1">{#N/A,#N/A,FALSE,"M.32"}</definedName>
    <definedName name="Frekuensi" localSheetId="6">#REF!</definedName>
    <definedName name="Frekuensi" localSheetId="10">#REF!</definedName>
    <definedName name="Frekuensi" localSheetId="9">#REF!</definedName>
    <definedName name="Frekuensi" localSheetId="5">#REF!</definedName>
    <definedName name="Frekuensi">#REF!</definedName>
    <definedName name="FSDF" localSheetId="6">#REF!</definedName>
    <definedName name="FSDF" localSheetId="9">#REF!</definedName>
    <definedName name="FSDF">#REF!</definedName>
    <definedName name="FXXHBGH" localSheetId="6" hidden="1">#REF!</definedName>
    <definedName name="FXXHBGH" localSheetId="9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0">[69]Smg!$I$1:$I$863</definedName>
    <definedName name="g" localSheetId="8" hidden="1">{#N/A,#N/A,FALSE,"M.42"}</definedName>
    <definedName name="G">[69]Smg!$I$1:$I$863</definedName>
    <definedName name="gambar" localSheetId="6">#REF!</definedName>
    <definedName name="gambar" localSheetId="10">#REF!</definedName>
    <definedName name="gambar" localSheetId="9">#REF!</definedName>
    <definedName name="gambar" localSheetId="5">#REF!</definedName>
    <definedName name="gambar" localSheetId="8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5" hidden="1">{#N/A,#N/A,FALSE,"M.02"}</definedName>
    <definedName name="Gambar_2" localSheetId="8" hidden="1">{#N/A,#N/A,FALSE,"M.02"}</definedName>
    <definedName name="Gambar_2" localSheetId="12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P" localSheetId="10">[34]L20Keu!$O$8</definedName>
    <definedName name="GBP" localSheetId="8">[34]L20Keu!$O$8</definedName>
    <definedName name="GBP">[35]L20Keu!$O$8</definedName>
    <definedName name="GBR" localSheetId="12">INDEX(#REF!,MATCH(#REF!:#REF!,0)*2)</definedName>
    <definedName name="GBR">INDEX(KKO!#REF!,MATCH(KKO!#REF!:KKO!#REF!,0)*2)</definedName>
    <definedName name="gdfg" localSheetId="10">#REF!</definedName>
    <definedName name="gdfg">#REF!</definedName>
    <definedName name="gdt" localSheetId="10" hidden="1">{#N/A,#N/A,FALSE,"M.34"}</definedName>
    <definedName name="gdt" localSheetId="8" hidden="1">{#N/A,#N/A,FALSE,"M.34"}</definedName>
    <definedName name="gdt" hidden="1">{#N/A,#N/A,FALSE,"M.34"}</definedName>
    <definedName name="gf" localSheetId="6">#REF!</definedName>
    <definedName name="gf" localSheetId="10">#REF!</definedName>
    <definedName name="gf" localSheetId="5">#REF!</definedName>
    <definedName name="gf" localSheetId="8">#REF!</definedName>
    <definedName name="gf">#REF!</definedName>
    <definedName name="GFAFGFD" localSheetId="10" hidden="1">{#N/A,#N/A,FALSE,"M.34"}</definedName>
    <definedName name="GFAFGFD" localSheetId="8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>#REF!</definedName>
    <definedName name="GFRKDS" localSheetId="6">#REF!</definedName>
    <definedName name="GFRKDS" localSheetId="9">#REF!</definedName>
    <definedName name="GFRKDS">#REF!</definedName>
    <definedName name="GFRSLG" localSheetId="6">#REF!</definedName>
    <definedName name="GFRSLG" localSheetId="9">#REF!</definedName>
    <definedName name="GFRSLG">#REF!</definedName>
    <definedName name="GFRSMG" localSheetId="6">#REF!</definedName>
    <definedName name="GFRSMG" localSheetId="10">#REF!</definedName>
    <definedName name="GFRSMG" localSheetId="9">#REF!</definedName>
    <definedName name="GFRSMG" localSheetId="8">#REF!</definedName>
    <definedName name="GFRSMG">#REF!</definedName>
    <definedName name="gg" localSheetId="6">#REF!</definedName>
    <definedName name="gg" localSheetId="9">#REF!</definedName>
    <definedName name="gg">#REF!</definedName>
    <definedName name="ggg" localSheetId="6">#REF!</definedName>
    <definedName name="ggg" localSheetId="9">#REF!</definedName>
    <definedName name="ggg">#REF!</definedName>
    <definedName name="giapbn1" localSheetId="10">#REF!</definedName>
    <definedName name="giapbn1">#REF!</definedName>
    <definedName name="giapbn2" localSheetId="10">#REF!</definedName>
    <definedName name="giapbn2">#REF!</definedName>
    <definedName name="giapbn4" localSheetId="10">#REF!</definedName>
    <definedName name="giapbn4">#REF!</definedName>
    <definedName name="giapln1" localSheetId="10">#REF!</definedName>
    <definedName name="giapln1">#REF!</definedName>
    <definedName name="giapln2" localSheetId="10">#REF!</definedName>
    <definedName name="giapln2">#REF!</definedName>
    <definedName name="giapln3" localSheetId="10">#REF!</definedName>
    <definedName name="giapln3">#REF!</definedName>
    <definedName name="giapln4" localSheetId="10">#REF!</definedName>
    <definedName name="giapln4">#REF!</definedName>
    <definedName name="gisla2" localSheetId="10">#REF!</definedName>
    <definedName name="gisla2">#REF!</definedName>
    <definedName name="gisla4" localSheetId="10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9" hidden="1">{#N/A,#N/A,FALSE,"M.41"}</definedName>
    <definedName name="grafik" localSheetId="5" hidden="1">{#N/A,#N/A,FALSE,"M.41"}</definedName>
    <definedName name="grafik" localSheetId="8" hidden="1">{#N/A,#N/A,FALSE,"M.41"}</definedName>
    <definedName name="grafik" localSheetId="12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5" hidden="1">#REF!</definedName>
    <definedName name="GRAIK" localSheetId="8" hidden="1">#REF!</definedName>
    <definedName name="GRAIK" hidden="1">#REF!</definedName>
    <definedName name="GT" localSheetId="10" hidden="1">{#N/A,#N/A,FALSE,"M.34"}</definedName>
    <definedName name="GT" localSheetId="8" hidden="1">{#N/A,#N/A,FALSE,"M.34"}</definedName>
    <definedName name="GT" hidden="1">{#N/A,#N/A,FALSE,"M.34"}</definedName>
    <definedName name="H" localSheetId="6">#REF!</definedName>
    <definedName name="H" localSheetId="10">#REF!</definedName>
    <definedName name="H" localSheetId="9">#REF!</definedName>
    <definedName name="h" localSheetId="8" hidden="1">{#N/A,#N/A,FALSE,"M.43"}</definedName>
    <definedName name="H">#REF!</definedName>
    <definedName name="harga" localSheetId="10">[70]RAB!$F$12:$J$175</definedName>
    <definedName name="harga">[70]RAB!$F$12:$J$175</definedName>
    <definedName name="hari" localSheetId="10">[71]Format!$AA$1:$AG$1</definedName>
    <definedName name="hari" localSheetId="8">#REF!</definedName>
    <definedName name="hari">[72]Format!$AA$1:$AG$1</definedName>
    <definedName name="HarJaborTRWI" localSheetId="6">#REF!</definedName>
    <definedName name="HarJaborTRWI" localSheetId="9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9">#REF!</definedName>
    <definedName name="HarJaborTRWII">#REF!</definedName>
    <definedName name="HarJaborTRWIII" localSheetId="6">#REF!</definedName>
    <definedName name="HarJaborTRWIII" localSheetId="9">#REF!</definedName>
    <definedName name="HarJaborTRWIII">#REF!</definedName>
    <definedName name="HarJaborTRWIV" localSheetId="6">#REF!</definedName>
    <definedName name="HarJaborTRWIV" localSheetId="9">#REF!</definedName>
    <definedName name="HarJaborTRWIV">#REF!</definedName>
    <definedName name="HarMatTRWI" localSheetId="6">#REF!</definedName>
    <definedName name="HarMatTRWI" localSheetId="9">#REF!</definedName>
    <definedName name="HarMatTRWI">#REF!</definedName>
    <definedName name="HarMatTRWII" localSheetId="6">#REF!</definedName>
    <definedName name="HarMatTRWII" localSheetId="9">#REF!</definedName>
    <definedName name="HarMatTRWII">#REF!</definedName>
    <definedName name="HarMatTRWIII" localSheetId="6">#REF!</definedName>
    <definedName name="HarMatTRWIII" localSheetId="9">#REF!</definedName>
    <definedName name="HarMatTRWIII">#REF!</definedName>
    <definedName name="HarMatTRWIV" localSheetId="6">#REF!</definedName>
    <definedName name="HarMatTRWIV" localSheetId="9">#REF!</definedName>
    <definedName name="HarMatTRWIV">#REF!</definedName>
    <definedName name="HARTO" localSheetId="6">#REF!</definedName>
    <definedName name="HARTO" localSheetId="9">#REF!</definedName>
    <definedName name="HARTO">#REF!</definedName>
    <definedName name="HASIL" localSheetId="10">#REF!</definedName>
    <definedName name="HASIL">#REF!</definedName>
    <definedName name="HB" localSheetId="6">#REF!</definedName>
    <definedName name="HB" localSheetId="9">#REF!</definedName>
    <definedName name="HB">#REF!</definedName>
    <definedName name="HBDUA" localSheetId="6">#REF!</definedName>
    <definedName name="HBDUA" localSheetId="9">#REF!</definedName>
    <definedName name="HBDUA">#REF!</definedName>
    <definedName name="HBsatu" localSheetId="6">#REF!</definedName>
    <definedName name="HBsatu" localSheetId="9">#REF!</definedName>
    <definedName name="HBsatu">#REF!</definedName>
    <definedName name="hg" localSheetId="10" hidden="1">{#N/A,#N/A,FALSE,"M.42"}</definedName>
    <definedName name="hg" localSheetId="8" hidden="1">{#N/A,#N/A,FALSE,"M.42"}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5" hidden="1">{#N/A,#N/A,FALSE,"M.32"}</definedName>
    <definedName name="hh" localSheetId="8" hidden="1">{#N/A,#N/A,FALSE,"M.32"}</definedName>
    <definedName name="hh" localSheetId="12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5">#REF!</definedName>
    <definedName name="hhhhhhhhhhh" localSheetId="8">#REF!</definedName>
    <definedName name="hhhhhhhhhhh">#REF!</definedName>
    <definedName name="hist" localSheetId="10" hidden="1">{#N/A,#N/A,FALSE,"M.42"}</definedName>
    <definedName name="hist" localSheetId="8" hidden="1">{#N/A,#N/A,FALSE,"M.42"}</definedName>
    <definedName name="hist" hidden="1">{#N/A,#N/A,FALSE,"M.42"}</definedName>
    <definedName name="hjk" localSheetId="10" hidden="1">{#N/A,#N/A,FALSE,"M.01"}</definedName>
    <definedName name="hjk" localSheetId="8" hidden="1">{#N/A,#N/A,FALSE,"M.01"}</definedName>
    <definedName name="hjk" hidden="1">{#N/A,#N/A,FALSE,"M.01"}</definedName>
    <definedName name="hjkkj" localSheetId="10">#REF!</definedName>
    <definedName name="hjkkj">#REF!</definedName>
    <definedName name="HMAT">'[73]MATERIAL juni 05'!$A$1:$AH$65536</definedName>
    <definedName name="HMRIEL">'[73]UPDATE 25 JANUARI 2007'!$A:$IV</definedName>
    <definedName name="HOE" localSheetId="10" hidden="1">{#N/A,#N/A,FALSE,"M.31"}</definedName>
    <definedName name="HOE" localSheetId="8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5">#REF!</definedName>
    <definedName name="HR">#REF!</definedName>
    <definedName name="HSCT3">0.1</definedName>
    <definedName name="hsdbaru" localSheetId="10">[1]Catatan!$C$142</definedName>
    <definedName name="hsdbaru" localSheetId="8">[1]Catatan!$C$142</definedName>
    <definedName name="hsdbaru">[2]Catatan!$C$142</definedName>
    <definedName name="HTML_CodePage" hidden="1">1252</definedName>
    <definedName name="HTML_Control" localSheetId="10" hidden="1">{"'Juli'!$A$1:$J$57","'Juli'!$A$24:$J$57"}</definedName>
    <definedName name="HTML_Control" localSheetId="8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0" hidden="1">{#N/A,#N/A,FALSE,"M.01"}</definedName>
    <definedName name="HUTANG" localSheetId="8" hidden="1">{#N/A,#N/A,FALSE,"M.01"}</definedName>
    <definedName name="HUTANG" hidden="1">{#N/A,#N/A,FALSE,"M.01"}</definedName>
    <definedName name="i" localSheetId="6">#REF!</definedName>
    <definedName name="i" localSheetId="10">#REF!</definedName>
    <definedName name="i" localSheetId="9">#REF!</definedName>
    <definedName name="i" localSheetId="5">#REF!</definedName>
    <definedName name="i" localSheetId="8" hidden="1">{#N/A,#N/A,FALSE,"M.31"}</definedName>
    <definedName name="i">#REF!</definedName>
    <definedName name="I_Acc" localSheetId="10">#REF!</definedName>
    <definedName name="I_Acc">#REF!</definedName>
    <definedName name="idobaru" localSheetId="10">[1]Catatan!$C$143</definedName>
    <definedName name="idobaru" localSheetId="8">[1]Catatan!$C$143</definedName>
    <definedName name="idobaru">[2]Catatan!$C$143</definedName>
    <definedName name="IDS" localSheetId="10">'[53]Harga BBM Indonesia'!$B$5:$D$5</definedName>
    <definedName name="IDS" localSheetId="8">'[53]Harga BBM Indonesia'!$B$5:$D$5</definedName>
    <definedName name="IDS">'[54]Harga BBM Indonesia'!$B$5:$D$5</definedName>
    <definedName name="IK" localSheetId="10">#REF!</definedName>
    <definedName name="IK">#REF!</definedName>
    <definedName name="ike" localSheetId="6">#REF!</definedName>
    <definedName name="ike" localSheetId="9">#REF!</definedName>
    <definedName name="ike">#REF!</definedName>
    <definedName name="IkhtBiopTRWI">'[40]IkhtisarBiop(12.0)'!$B$1:$M$49</definedName>
    <definedName name="IkhtBiopTRWII">'[40]IkhtisarBiop(12.0)'!$B$51:$M$99</definedName>
    <definedName name="IkhtBiopTRWIII">'[40]IkhtisarBiop(12.0)'!$B$101:$M$149</definedName>
    <definedName name="IkhtBiopTRWIV">'[40]IkhtisarBiop(12.0)'!$B$151:$M$199</definedName>
    <definedName name="Impor_W1_W2" localSheetId="10">[74]NerSubsis!$D$41</definedName>
    <definedName name="Impor_W1_W2" localSheetId="8">[74]NerSubsis!$D$41</definedName>
    <definedName name="Impor_W1_W2">[75]NerSubsis!$D$41</definedName>
    <definedName name="INDEX_KODE">#N/A</definedName>
    <definedName name="INDEX1">#N/A</definedName>
    <definedName name="indi" localSheetId="10" hidden="1">{#N/A,#N/A,FALSE,"M.02"}</definedName>
    <definedName name="indi" localSheetId="8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5">#REF!</definedName>
    <definedName name="Indikator210">#REF!</definedName>
    <definedName name="Indikator215" localSheetId="6">#REF!</definedName>
    <definedName name="Indikator215" localSheetId="9">#REF!</definedName>
    <definedName name="Indikator215">#REF!</definedName>
    <definedName name="indikatorlurruptl" localSheetId="10" hidden="1">{#N/A,#N/A,FALSE,"M.31"}</definedName>
    <definedName name="indikatorlurruptl" localSheetId="8" hidden="1">{#N/A,#N/A,FALSE,"M.31"}</definedName>
    <definedName name="indikatorlurruptl" hidden="1">{#N/A,#N/A,FALSE,"M.31"}</definedName>
    <definedName name="INDUK">[76]DTU!$B$2:$D$48</definedName>
    <definedName name="inflasi" localSheetId="10">#REF!</definedName>
    <definedName name="inflasi">#REF!</definedName>
    <definedName name="inflasi1" localSheetId="10">#REF!</definedName>
    <definedName name="inflasi1">#REF!</definedName>
    <definedName name="inflasi2" localSheetId="10">#REF!</definedName>
    <definedName name="inflasi2">#REF!</definedName>
    <definedName name="input" localSheetId="6">'[77]Neraca seAPJ'!#REF!</definedName>
    <definedName name="input" localSheetId="10">'[77]Neraca seAPJ'!#REF!</definedName>
    <definedName name="input" localSheetId="9">'[77]Neraca seAPJ'!#REF!</definedName>
    <definedName name="input" localSheetId="5">'[77]Neraca seAPJ'!#REF!</definedName>
    <definedName name="input" localSheetId="12">'[77]Neraca seAPJ'!#REF!</definedName>
    <definedName name="input">'[77]Neraca seAPJ'!#REF!</definedName>
    <definedName name="INTAKE" localSheetId="10">#REF!</definedName>
    <definedName name="INTAKE">#REF!</definedName>
    <definedName name="inves1" localSheetId="10">#REF!</definedName>
    <definedName name="inves1">#REF!</definedName>
    <definedName name="inves2">[19]ca!#REF!</definedName>
    <definedName name="INVMlgNew">#N/A</definedName>
    <definedName name="iopl" localSheetId="10" hidden="1">{#N/A,#N/A,FALSE,"M.34"}</definedName>
    <definedName name="iopl" localSheetId="8" hidden="1">{#N/A,#N/A,FALSE,"M.34"}</definedName>
    <definedName name="iopl" hidden="1">{#N/A,#N/A,FALSE,"M.34"}</definedName>
    <definedName name="Ipo" localSheetId="10" hidden="1">{#N/A,#N/A,FALSE,"M.02"}</definedName>
    <definedName name="Ipo" localSheetId="8" hidden="1">{#N/A,#N/A,FALSE,"M.02"}</definedName>
    <definedName name="Ipo" hidden="1">{#N/A,#N/A,FALSE,"M.02"}</definedName>
    <definedName name="IPP" localSheetId="6">#REF!</definedName>
    <definedName name="IPP" localSheetId="10">#REF!</definedName>
    <definedName name="IPP" localSheetId="9">#REF!</definedName>
    <definedName name="IPP" localSheetId="5">#REF!</definedName>
    <definedName name="IPP" localSheetId="8" hidden="1">{#N/A,#N/A,FALSE,"M.01";#N/A,#N/A,FALSE,"M.01"}</definedName>
    <definedName name="IPP">#REF!</definedName>
    <definedName name="ips" localSheetId="6">[31]JAN09!#REF!</definedName>
    <definedName name="ips" localSheetId="10">[31]JAN09!#REF!</definedName>
    <definedName name="ips" localSheetId="5">[31]JAN09!#REF!</definedName>
    <definedName name="ips">[31]JAN09!#REF!</definedName>
    <definedName name="IS" localSheetId="6">#REF!</definedName>
    <definedName name="IS" localSheetId="9">#REF!</definedName>
    <definedName name="IS" localSheetId="5">#REF!</definedName>
    <definedName name="IS">#REF!</definedName>
    <definedName name="IS1TRWI" localSheetId="10">#REF!</definedName>
    <definedName name="IS1TRWI">#REF!</definedName>
    <definedName name="IS1TRWII" localSheetId="10">#REF!</definedName>
    <definedName name="IS1TRWII">#REF!</definedName>
    <definedName name="IS1TRWIII" localSheetId="10">#REF!</definedName>
    <definedName name="IS1TRWIII">#REF!</definedName>
    <definedName name="IS1TRWIV" localSheetId="10">#REF!</definedName>
    <definedName name="IS1TRWIV">#REF!</definedName>
    <definedName name="IS21TRWI" localSheetId="10">#REF!</definedName>
    <definedName name="IS21TRWI">#REF!</definedName>
    <definedName name="IS21TRWII" localSheetId="10">#REF!</definedName>
    <definedName name="IS21TRWII">#REF!</definedName>
    <definedName name="IS21TRWIII" localSheetId="10">#REF!</definedName>
    <definedName name="IS21TRWIII">#REF!</definedName>
    <definedName name="IS21TRWIV" localSheetId="10">#REF!</definedName>
    <definedName name="IS21TRWIV">#REF!</definedName>
    <definedName name="IS22TRWI" localSheetId="10">#REF!</definedName>
    <definedName name="IS22TRWI">#REF!</definedName>
    <definedName name="IS22TRWII" localSheetId="10">#REF!</definedName>
    <definedName name="IS22TRWII">#REF!</definedName>
    <definedName name="IS22TRWIII" localSheetId="10">#REF!</definedName>
    <definedName name="IS22TRWIII">#REF!</definedName>
    <definedName name="IS22TRWIV" localSheetId="10">#REF!</definedName>
    <definedName name="IS22TRWIV">#REF!</definedName>
    <definedName name="itung" localSheetId="6">#REF!</definedName>
    <definedName name="itung" localSheetId="9">#REF!</definedName>
    <definedName name="itung">#REF!</definedName>
    <definedName name="iujnyhnuh" localSheetId="6">#REF!</definedName>
    <definedName name="iujnyhnuh" localSheetId="9">#REF!</definedName>
    <definedName name="iujnyhnuh">#REF!</definedName>
    <definedName name="j" localSheetId="6">#REF!</definedName>
    <definedName name="j" localSheetId="10">#REF!</definedName>
    <definedName name="j" localSheetId="9">#REF!</definedName>
    <definedName name="j" localSheetId="8" hidden="1">{#N/A,#N/A,FALSE,"M.42"}</definedName>
    <definedName name="j">#REF!</definedName>
    <definedName name="JAJA" localSheetId="6">'[78]W-NAD'!#REF!</definedName>
    <definedName name="JAJA" localSheetId="10">'[78]W-NAD'!#REF!</definedName>
    <definedName name="JAJA" localSheetId="9">'[78]W-NAD'!#REF!</definedName>
    <definedName name="JAJA" localSheetId="8">'[28]W-NAD'!#REF!</definedName>
    <definedName name="JAJA">'[78]W-NAD'!#REF!</definedName>
    <definedName name="jamkerja">'[79]D2. ANALISA HS INSHAR'!$D$2</definedName>
    <definedName name="JamKerja01">'[80]E3. ANALISA HS HAR TEK SUTM'!$D$2</definedName>
    <definedName name="jamkerjaentri" localSheetId="6">'[79]D2. ANALISA HS INSHAR'!#REF!</definedName>
    <definedName name="jamkerjaentri" localSheetId="9">'[79]D2. ANALISA HS INSHAR'!#REF!</definedName>
    <definedName name="jamkerjaentri" localSheetId="5">'[79]D2. ANALISA HS INSHAR'!#REF!</definedName>
    <definedName name="jamkerjaentri" localSheetId="8">'[79]D2. ANALISA HS INSHAR'!#REF!</definedName>
    <definedName name="jamkerjaentri" localSheetId="12">'[79]D2. ANALISA HS INSHAR'!#REF!</definedName>
    <definedName name="jamkerjaentri">'[79]D2. ANALISA HS INSHAR'!#REF!</definedName>
    <definedName name="jamkerjahar">'[80]E6. ANALISA HS HAR'!$D$2</definedName>
    <definedName name="JARDIST" localSheetId="6">#REF!</definedName>
    <definedName name="JARDIST" localSheetId="9">#REF!</definedName>
    <definedName name="JARDIST" localSheetId="5">#REF!</definedName>
    <definedName name="JARDIST">#REF!</definedName>
    <definedName name="jasa">[81]Jasa!$B$1:$F$65536</definedName>
    <definedName name="jasa.">[81]Jasa!$B$1:$F$65536</definedName>
    <definedName name="jawa" localSheetId="10" hidden="1">{#N/A,#N/A,FALSE,"M.41"}</definedName>
    <definedName name="jawa" localSheetId="8" hidden="1">{#N/A,#N/A,FALSE,"M.41"}</definedName>
    <definedName name="jawa" hidden="1">{#N/A,#N/A,FALSE,"M.41"}</definedName>
    <definedName name="jawabali" localSheetId="10" hidden="1">{#N/A,#N/A,FALSE,"M.31"}</definedName>
    <definedName name="jawabali" localSheetId="8" hidden="1">{#N/A,#N/A,FALSE,"M.31"}</definedName>
    <definedName name="jawabali" hidden="1">{#N/A,#N/A,FALSE,"M.31"}</definedName>
    <definedName name="jbnrev2" localSheetId="10" hidden="1">{#N/A,#N/A,FALSE,"M.32"}</definedName>
    <definedName name="jbnrev2" localSheetId="8" hidden="1">{#N/A,#N/A,FALSE,"M.32"}</definedName>
    <definedName name="jbnrev2" hidden="1">{#N/A,#N/A,FALSE,"M.32"}</definedName>
    <definedName name="JBRpst" localSheetId="6" hidden="1">{#N/A,#N/A,FALSE,"M.31"}</definedName>
    <definedName name="JBRpst" localSheetId="10" hidden="1">{#N/A,#N/A,FALSE,"M.31"}</definedName>
    <definedName name="JBRpst" localSheetId="9" hidden="1">{#N/A,#N/A,FALSE,"M.31"}</definedName>
    <definedName name="JBRpst" localSheetId="5" hidden="1">{#N/A,#N/A,FALSE,"M.31"}</definedName>
    <definedName name="JBRpst" localSheetId="8" hidden="1">{#N/A,#N/A,FALSE,"M.31"}</definedName>
    <definedName name="JBRpst" localSheetId="12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9" hidden="1">{#N/A,#N/A,FALSE,"M.31"}</definedName>
    <definedName name="jbrpst2" localSheetId="5" hidden="1">{#N/A,#N/A,FALSE,"M.31"}</definedName>
    <definedName name="jbrpst2" localSheetId="8" hidden="1">{#N/A,#N/A,FALSE,"M.31"}</definedName>
    <definedName name="jbrpst2" localSheetId="12" hidden="1">{#N/A,#N/A,FALSE,"M.31"}</definedName>
    <definedName name="jbrpst2" hidden="1">{#N/A,#N/A,FALSE,"M.31"}</definedName>
    <definedName name="jenis_kontrak">[82]data!$F$2:$F$4</definedName>
    <definedName name="jenis_pph">[82]data!$E$2:$E$7</definedName>
    <definedName name="jg" localSheetId="10" hidden="1">{#N/A,#N/A,FALSE,"M.33"}</definedName>
    <definedName name="jg" localSheetId="8" hidden="1">{#N/A,#N/A,FALSE,"M.33"}</definedName>
    <definedName name="jg" hidden="1">{#N/A,#N/A,FALSE,"M.33"}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9">#REF!</definedName>
    <definedName name="JHKJ" localSheetId="5">#REF!</definedName>
    <definedName name="JHKJ" localSheetId="8">#REF!</definedName>
    <definedName name="JHKJ">#REF!</definedName>
    <definedName name="ji" localSheetId="10">#REF!</definedName>
    <definedName name="ji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9" hidden="1">{#N/A,#N/A,FALSE,"M.42"}</definedName>
    <definedName name="jj" localSheetId="5" hidden="1">{#N/A,#N/A,FALSE,"M.42"}</definedName>
    <definedName name="jj" localSheetId="8" hidden="1">{#N/A,#N/A,FALSE,"M.01"}</definedName>
    <definedName name="jj" localSheetId="12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9">#REF!</definedName>
    <definedName name="jjjj" localSheetId="5">#REF!</definedName>
    <definedName name="jjjj" localSheetId="8">#REF!</definedName>
    <definedName name="jjjj">#REF!</definedName>
    <definedName name="jk" localSheetId="10">#REF!</definedName>
    <definedName name="jk">#REF!</definedName>
    <definedName name="JKL" localSheetId="10" hidden="1">{#N/A,#N/A,FALSE,"M.32"}</definedName>
    <definedName name="JKL" localSheetId="8" hidden="1">{#N/A,#N/A,FALSE,"M.32"}</definedName>
    <definedName name="JKL" hidden="1">{#N/A,#N/A,FALSE,"M.32"}</definedName>
    <definedName name="JKLJL" localSheetId="6">#REF!</definedName>
    <definedName name="JKLJL" localSheetId="10">#REF!</definedName>
    <definedName name="JKLJL" localSheetId="9">#REF!</definedName>
    <definedName name="JKLJL">#REF!</definedName>
    <definedName name="JL">#N/A</definedName>
    <definedName name="jmlh2" localSheetId="10" hidden="1">{#N/A,#N/A,FALSE,"M.01"}</definedName>
    <definedName name="jmlh2" localSheetId="8" hidden="1">{#N/A,#N/A,FALSE,"M.01"}</definedName>
    <definedName name="jmlh2" hidden="1">{#N/A,#N/A,FALSE,"M.01"}</definedName>
    <definedName name="JP" localSheetId="6">#REF!</definedName>
    <definedName name="JP" localSheetId="10">#REF!</definedName>
    <definedName name="JP" localSheetId="9">#REF!</definedName>
    <definedName name="JP" localSheetId="8">#REF!</definedName>
    <definedName name="JP">#REF!</definedName>
    <definedName name="JPY" localSheetId="10">[34]L20Keu!$O$9</definedName>
    <definedName name="JPY" localSheetId="8">[34]L20Keu!$O$9</definedName>
    <definedName name="JPY">[35]L20Keu!$O$9</definedName>
    <definedName name="JTG" localSheetId="10" hidden="1">{#N/A,#N/A,FALSE,"M.31"}</definedName>
    <definedName name="JTG" localSheetId="8" hidden="1">{#N/A,#N/A,FALSE,"M.31"}</definedName>
    <definedName name="JTG" hidden="1">{#N/A,#N/A,FALSE,"M.31"}</definedName>
    <definedName name="JTR" localSheetId="6">#REF!</definedName>
    <definedName name="JTR" localSheetId="9">#REF!</definedName>
    <definedName name="JTR" localSheetId="8">#REF!</definedName>
    <definedName name="JTR">#REF!</definedName>
    <definedName name="JUA">#N/A</definedName>
    <definedName name="jual" localSheetId="10">#REF!</definedName>
    <definedName name="jual">#REF!</definedName>
    <definedName name="JualGLangTRWI" localSheetId="6">#REF!</definedName>
    <definedName name="JualGLangTRWI" localSheetId="9">#REF!</definedName>
    <definedName name="JualGLangTRWI">#REF!</definedName>
    <definedName name="JualGLangTRWII" localSheetId="6">#REF!</definedName>
    <definedName name="JualGLangTRWII" localSheetId="9">#REF!</definedName>
    <definedName name="JualGLangTRWII">#REF!</definedName>
    <definedName name="JualGLangTRWIII" localSheetId="6">#REF!</definedName>
    <definedName name="JualGLangTRWIII" localSheetId="9">#REF!</definedName>
    <definedName name="JualGLangTRWIII">#REF!</definedName>
    <definedName name="JualGLangTRWIV" localSheetId="6">#REF!</definedName>
    <definedName name="JualGLangTRWIV" localSheetId="9">#REF!</definedName>
    <definedName name="JualGLangTRWIV">#REF!</definedName>
    <definedName name="JualGTarifTRWI">'[40]JualGTarif(11A)'!$B$1:$I$59</definedName>
    <definedName name="JualGTarifTRWII">'[40]JualGTarif(11A)'!$B$61:$I$119</definedName>
    <definedName name="JualGTarifTRWIII">'[40]JualGTarif(11A)'!$B$121:$I$178</definedName>
    <definedName name="JualGTarifTRWIV">'[40]JualGTarif(11A)'!$B$180:$I$237</definedName>
    <definedName name="JUDUL">#N/A</definedName>
    <definedName name="jul" localSheetId="10">#REF!</definedName>
    <definedName name="jul">#REF!</definedName>
    <definedName name="JULI92">#N/A</definedName>
    <definedName name="JUMLAH" localSheetId="6">#REF!</definedName>
    <definedName name="JUMLAH" localSheetId="10">#REF!</definedName>
    <definedName name="JUMLAH" localSheetId="9">#REF!</definedName>
    <definedName name="JUMLAH" localSheetId="5">#REF!</definedName>
    <definedName name="JUMLAH" localSheetId="8">#REF!</definedName>
    <definedName name="JUMLAH">#REF!</definedName>
    <definedName name="jun" localSheetId="10">#REF!</definedName>
    <definedName name="jun">#REF!</definedName>
    <definedName name="JUNI92" localSheetId="6">#REF!</definedName>
    <definedName name="JUNI92" localSheetId="10">#REF!</definedName>
    <definedName name="JUNI92" localSheetId="9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5" hidden="1">{#N/A,#N/A,FALSE,"M.41"}</definedName>
    <definedName name="jus" localSheetId="8" hidden="1">{#N/A,#N/A,FALSE,"M.41"}</definedName>
    <definedName name="jus" localSheetId="12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5" hidden="1">{#N/A,#N/A,FALSE,"M.02"}</definedName>
    <definedName name="Justy2" localSheetId="8" hidden="1">{#N/A,#N/A,FALSE,"M.02"}</definedName>
    <definedName name="Justy2" localSheetId="12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 localSheetId="8">#REF!</definedName>
    <definedName name="jx">#REF!</definedName>
    <definedName name="jy" localSheetId="10" hidden="1">{#N/A,#N/A,FALSE,"M.32"}</definedName>
    <definedName name="jy" localSheetId="8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>#REF!</definedName>
    <definedName name="K">#N/A</definedName>
    <definedName name="kal" localSheetId="6">[32]JAN09!#REF!</definedName>
    <definedName name="kal" localSheetId="9">[32]JAN09!#REF!</definedName>
    <definedName name="kal">[32]JAN09!#REF!</definedName>
    <definedName name="KALIKDS" localSheetId="6">[27]JAN07!#REF!</definedName>
    <definedName name="KALIKDS" localSheetId="9">[27]JAN07!#REF!</definedName>
    <definedName name="KALIKDS">[65]JAN07!#REF!</definedName>
    <definedName name="KALISLG" localSheetId="6">[27]JAN07!#REF!</definedName>
    <definedName name="KALISLG" localSheetId="9">[27]JAN07!#REF!</definedName>
    <definedName name="KALISLG">[65]JAN07!#REF!</definedName>
    <definedName name="KARANGAN">#N/A</definedName>
    <definedName name="Kategori" localSheetId="6">#REF!</definedName>
    <definedName name="Kategori" localSheetId="10">#REF!</definedName>
    <definedName name="Kategori" localSheetId="9">#REF!</definedName>
    <definedName name="Kategori" localSheetId="5">#REF!</definedName>
    <definedName name="Kategori">#REF!</definedName>
    <definedName name="KDI" localSheetId="10" hidden="1">{#N/A,#N/A,FALSE,"M.41"}</definedName>
    <definedName name="KDI" localSheetId="8" hidden="1">{#N/A,#N/A,FALSE,"M.41"}</definedName>
    <definedName name="KDI" hidden="1">{#N/A,#N/A,FALSE,"M.41"}</definedName>
    <definedName name="KDJH" localSheetId="10" hidden="1">{#N/A,#N/A,FALSE,"M.01";#N/A,#N/A,FALSE,"M.01"}</definedName>
    <definedName name="KDJH" localSheetId="8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0" hidden="1">{#N/A,#N/A,FALSE,"M.31"}</definedName>
    <definedName name="KDRpst" localSheetId="9" hidden="1">{#N/A,#N/A,FALSE,"M.31"}</definedName>
    <definedName name="KDRpst" localSheetId="5" hidden="1">{#N/A,#N/A,FALSE,"M.31"}</definedName>
    <definedName name="KDRpst" localSheetId="8" hidden="1">{#N/A,#N/A,FALSE,"M.31"}</definedName>
    <definedName name="KDRpst" localSheetId="12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9" hidden="1">{#N/A,#N/A,FALSE,"M.31"}</definedName>
    <definedName name="kdrtpst" localSheetId="5" hidden="1">{#N/A,#N/A,FALSE,"M.31"}</definedName>
    <definedName name="kdrtpst" localSheetId="8" hidden="1">{#N/A,#N/A,FALSE,"M.31"}</definedName>
    <definedName name="kdrtpst" localSheetId="12" hidden="1">{#N/A,#N/A,FALSE,"M.31"}</definedName>
    <definedName name="kdrtpst" hidden="1">{#N/A,#N/A,FALSE,"M.31"}</definedName>
    <definedName name="KDY" localSheetId="10" hidden="1">{#N/A,#N/A,FALSE,"M.31"}</definedName>
    <definedName name="KDY" localSheetId="8" hidden="1">{#N/A,#N/A,FALSE,"M.31"}</definedName>
    <definedName name="KDY" hidden="1">{#N/A,#N/A,FALSE,"M.31"}</definedName>
    <definedName name="Kebutuhan" localSheetId="10">#REF!</definedName>
    <definedName name="Kebutuhan">#REF!</definedName>
    <definedName name="KEG" localSheetId="10" hidden="1">{#N/A,#N/A,FALSE,"M.34"}</definedName>
    <definedName name="KEG" localSheetId="8" hidden="1">{#N/A,#N/A,FALSE,"M.34"}</definedName>
    <definedName name="KEG" hidden="1">{#N/A,#N/A,FALSE,"M.34"}</definedName>
    <definedName name="Kemungkinan" localSheetId="6">#REF!</definedName>
    <definedName name="Kemungkinan" localSheetId="10">#REF!</definedName>
    <definedName name="Kemungkinan" localSheetId="9">#REF!</definedName>
    <definedName name="Kemungkinan" localSheetId="5">#REF!</definedName>
    <definedName name="Kemungkinan" localSheetId="8">#REF!</definedName>
    <definedName name="Kemungkinan">#REF!</definedName>
    <definedName name="kertas" localSheetId="10" hidden="1">{#N/A,#N/A,FALSE,"M.32"}</definedName>
    <definedName name="kertas" localSheetId="8" hidden="1">{#N/A,#N/A,FALSE,"M.32"}</definedName>
    <definedName name="kertas" hidden="1">{#N/A,#N/A,FALSE,"M.32"}</definedName>
    <definedName name="KETAPANG">#N/A</definedName>
    <definedName name="KGJH" localSheetId="10" hidden="1">{#N/A,#N/A,FALSE,"M.33"}</definedName>
    <definedName name="KGJH" localSheetId="8" hidden="1">{#N/A,#N/A,FALSE,"M.33"}</definedName>
    <definedName name="KGJH" hidden="1">{#N/A,#N/A,FALSE,"M.33"}</definedName>
    <definedName name="khj" localSheetId="10">#REF!</definedName>
    <definedName name="khj">#REF!</definedName>
    <definedName name="khusus" localSheetId="10">#REF!</definedName>
    <definedName name="khusus">#REF!</definedName>
    <definedName name="khusus1" localSheetId="10">#REF!</definedName>
    <definedName name="khusus1">#REF!</definedName>
    <definedName name="khusus1a" localSheetId="10">#REF!</definedName>
    <definedName name="khusus1a">#REF!</definedName>
    <definedName name="kiijiji" localSheetId="10" hidden="1">{#N/A,#N/A,FALSE,"M.32"}</definedName>
    <definedName name="kiijiji" localSheetId="8" hidden="1">{#N/A,#N/A,FALSE,"M.32"}</definedName>
    <definedName name="kiijiji" hidden="1">{#N/A,#N/A,FALSE,"M.32"}</definedName>
    <definedName name="kinerja" localSheetId="10" hidden="1">{#N/A,#N/A,FALSE,"M.32"}</definedName>
    <definedName name="kinerja" localSheetId="8" hidden="1">{#N/A,#N/A,FALSE,"M.32"}</definedName>
    <definedName name="kinerja" hidden="1">{#N/A,#N/A,FALSE,"M.32"}</definedName>
    <definedName name="kinerja_1" localSheetId="10" hidden="1">{#N/A,#N/A,FALSE,"M.42"}</definedName>
    <definedName name="kinerja_1" localSheetId="8" hidden="1">{#N/A,#N/A,FALSE,"M.42"}</definedName>
    <definedName name="kinerja_1" hidden="1">{#N/A,#N/A,FALSE,"M.42"}</definedName>
    <definedName name="KINERJA2004ESTIMASI" localSheetId="10" hidden="1">{#N/A,#N/A,FALSE,"M.02"}</definedName>
    <definedName name="KINERJA2004ESTIMASI" localSheetId="8" hidden="1">{#N/A,#N/A,FALSE,"M.02"}</definedName>
    <definedName name="KINERJA2004ESTIMASI" hidden="1">{#N/A,#N/A,FALSE,"M.02"}</definedName>
    <definedName name="kit" localSheetId="10" hidden="1">{#N/A,#N/A,FALSE,"M.42"}</definedName>
    <definedName name="kit" localSheetId="8" hidden="1">{#N/A,#N/A,FALSE,"M.42"}</definedName>
    <definedName name="kit" hidden="1">{#N/A,#N/A,FALSE,"M.42"}</definedName>
    <definedName name="kit_1" localSheetId="10" hidden="1">{#N/A,#N/A,FALSE,"M.31"}</definedName>
    <definedName name="kit_1" localSheetId="8" hidden="1">{#N/A,#N/A,FALSE,"M.31"}</definedName>
    <definedName name="kit_1" hidden="1">{#N/A,#N/A,FALSE,"M.31"}</definedName>
    <definedName name="kitlur" localSheetId="10" hidden="1">{#N/A,#N/A,FALSE,"M.43"}</definedName>
    <definedName name="kitlur" localSheetId="8" hidden="1">{#N/A,#N/A,FALSE,"M.43"}</definedName>
    <definedName name="kitlur" hidden="1">{#N/A,#N/A,FALSE,"M.43"}</definedName>
    <definedName name="kitlur1" localSheetId="10" hidden="1">{#N/A,#N/A,FALSE,"M.01";#N/A,#N/A,FALSE,"M.01"}</definedName>
    <definedName name="kitlur1" localSheetId="8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0">#REF!</definedName>
    <definedName name="KJ" localSheetId="8" hidden="1">{#N/A,#N/A,FALSE,"M.41"}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>#REF!</definedName>
    <definedName name="kjgjhg" localSheetId="6">#REF!</definedName>
    <definedName name="kjgjhg" localSheetId="9">#REF!</definedName>
    <definedName name="kjgjhg" localSheetId="8">#REF!</definedName>
    <definedName name="kjgjhg">#REF!</definedName>
    <definedName name="KK" localSheetId="6">[36]Usulan!#REF!</definedName>
    <definedName name="KK" localSheetId="9">[36]Usulan!#REF!</definedName>
    <definedName name="KK" localSheetId="8">[36]Usulan!#REF!</definedName>
    <definedName name="KK">[36]Usulan!#REF!</definedName>
    <definedName name="kkk" localSheetId="10" hidden="1">{#N/A,#N/A,FALSE,"M.32"}</definedName>
    <definedName name="kkk" localSheetId="8" hidden="1">{#N/A,#N/A,FALSE,"M.32"}</definedName>
    <definedName name="kkk" hidden="1">{#N/A,#N/A,FALSE,"M.32"}</definedName>
    <definedName name="kkkkk" localSheetId="10" hidden="1">{#N/A,#N/A,FALSE,"M.33"}</definedName>
    <definedName name="kkkkk" localSheetId="8" hidden="1">{#N/A,#N/A,FALSE,"M.33"}</definedName>
    <definedName name="kkkkk" hidden="1">{#N/A,#N/A,FALSE,"M.33"}</definedName>
    <definedName name="kl" localSheetId="10" hidden="1">{#N/A,#N/A,FALSE,"M.43"}</definedName>
    <definedName name="kl" localSheetId="8" hidden="1">{#N/A,#N/A,FALSE,"M.43"}</definedName>
    <definedName name="kl" hidden="1">{#N/A,#N/A,FALSE,"M.43"}</definedName>
    <definedName name="klarifikasi" localSheetId="10">'[44]W-NAD'!#REF!</definedName>
    <definedName name="klarifikasi" localSheetId="8">'[44]W-NAD'!#REF!</definedName>
    <definedName name="klarifikasi">'[45]W-NAD'!#REF!</definedName>
    <definedName name="ko" localSheetId="10" hidden="1">{#N/A,#N/A,FALSE,"M.01";#N/A,#N/A,FALSE,"M.01"}</definedName>
    <definedName name="ko" localSheetId="8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0">#REF!</definedName>
    <definedName name="KODE" localSheetId="9">#REF!</definedName>
    <definedName name="KODE" localSheetId="5">#REF!</definedName>
    <definedName name="KODE">#REF!</definedName>
    <definedName name="kode_Cabang" localSheetId="6">#REF!</definedName>
    <definedName name="kode_Cabang" localSheetId="9">#REF!</definedName>
    <definedName name="kode_Cabang">#REF!</definedName>
    <definedName name="KODE_GANGGUAN">#N/A</definedName>
    <definedName name="kode_Kabupaten" localSheetId="6">#REF!</definedName>
    <definedName name="kode_Kabupaten" localSheetId="10">#REF!</definedName>
    <definedName name="kode_Kabupaten" localSheetId="9">#REF!</definedName>
    <definedName name="kode_Kabupaten" localSheetId="5">#REF!</definedName>
    <definedName name="kode_Kabupaten" localSheetId="8">#REF!</definedName>
    <definedName name="kode_Kabupaten">#REF!</definedName>
    <definedName name="Kode_Kecamatan" localSheetId="6">#REF!</definedName>
    <definedName name="Kode_Kecamatan" localSheetId="9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 localSheetId="8">#REF!</definedName>
    <definedName name="kokp">#REF!</definedName>
    <definedName name="komposisi">[63]KoMposisi!$A$6:$BV$22</definedName>
    <definedName name="KomunikasiBulan">#N/A</definedName>
    <definedName name="KomunikasiHari">#N/A</definedName>
    <definedName name="konsolidasi1" localSheetId="10">[83]W1!$A$1:$K$35</definedName>
    <definedName name="konsolidasi1" localSheetId="8">[83]W1!$A$1:$K$35</definedName>
    <definedName name="konsolidasi1">[84]W1!$A$1:$K$35</definedName>
    <definedName name="Kontrol" localSheetId="6">#REF!</definedName>
    <definedName name="Kontrol" localSheetId="10">#REF!</definedName>
    <definedName name="Kontrol" localSheetId="9">#REF!</definedName>
    <definedName name="Kontrol" localSheetId="5">#REF!</definedName>
    <definedName name="Kontrol">#REF!</definedName>
    <definedName name="KontrolBukuBesar" localSheetId="6">#REF!</definedName>
    <definedName name="KontrolBukuBesar" localSheetId="10">#REF!</definedName>
    <definedName name="KontrolBukuBesar" localSheetId="9">#REF!</definedName>
    <definedName name="KontrolBukuBesar">#REF!</definedName>
    <definedName name="KontrolPP" localSheetId="6">#REF!</definedName>
    <definedName name="KontrolPP" localSheetId="10">#REF!</definedName>
    <definedName name="KontrolPP" localSheetId="9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10">#REF!</definedName>
    <definedName name="KOTA" localSheetId="9">#REF!</definedName>
    <definedName name="KOTA" localSheetId="5">#REF!</definedName>
    <definedName name="KOTA" localSheetId="8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>#REF!</definedName>
    <definedName name="KRP" localSheetId="10" hidden="1">{#N/A,#N/A,FALSE,"M.32"}</definedName>
    <definedName name="KRP" localSheetId="8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>#REF!</definedName>
    <definedName name="Kuat1" localSheetId="6">#REF!</definedName>
    <definedName name="Kuat1" localSheetId="9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5" hidden="1">{#N/A,#N/A,FALSE,"M.33"}</definedName>
    <definedName name="kuh" localSheetId="8" hidden="1">{#N/A,#N/A,FALSE,"M.33"}</definedName>
    <definedName name="kuh" localSheetId="12" hidden="1">{#N/A,#N/A,FALSE,"M.33"}</definedName>
    <definedName name="kuh" hidden="1">{#N/A,#N/A,FALSE,"M.33"}</definedName>
    <definedName name="KUP" localSheetId="6">[8]prod03!#REF!</definedName>
    <definedName name="KUP" localSheetId="9">[8]prod03!#REF!</definedName>
    <definedName name="KUP">[8]prod03!#REF!</definedName>
    <definedName name="Kurs" localSheetId="10">[85]Cover!$C$5</definedName>
    <definedName name="KURS" localSheetId="8">[86]LR!$W$9</definedName>
    <definedName name="Kurs">[85]Cover!$C$5</definedName>
    <definedName name="KursUSD">[87]Asumsi!$E$9</definedName>
    <definedName name="kurva" localSheetId="6">#REF!</definedName>
    <definedName name="kurva" localSheetId="10">#REF!</definedName>
    <definedName name="kurva" localSheetId="9">#REF!</definedName>
    <definedName name="kurva" localSheetId="5">#REF!</definedName>
    <definedName name="kurva" localSheetId="8">#REF!</definedName>
    <definedName name="kurva">#REF!</definedName>
    <definedName name="Kutools_PDL0_1" localSheetId="12">INDEX([88]PDL!$B$1:$B$3,IFERROR(MATCH(#REF!,[88]PDL!$A$1:$A$2,),3))</definedName>
    <definedName name="Kutools_PDL0_1">INDEX(PDL!$B$1:$B$3,IFERROR(MATCH(KKO!$D$15,PDL!$A$1:$A$2,),3))</definedName>
    <definedName name="Kutools_PDL1_1" localSheetId="12">INDEX([88]PDL!$D$4:$D$6,IFERROR(MATCH(#REF!,[88]PDL!$C$4:$C$5,),3))</definedName>
    <definedName name="Kutools_PDL1_1">INDEX(PDL!$D$4:$D$6,IFERROR(MATCH(KKO!$D$15,PDL!$C$4:$C$5,),3))</definedName>
    <definedName name="Kutools_PDL10_1" localSheetId="12">INDEX([88]PDL!$V$31:$V$33,IFERROR(MATCH(#REF!,[88]PDL!$U$31:$U$32,),3))</definedName>
    <definedName name="Kutools_PDL10_1">INDEX(PDL!$V$31:$V$33,IFERROR(MATCH(KKO!$K$15,PDL!$U$31:$U$32,),3))</definedName>
    <definedName name="Kutools_PDL2_1" localSheetId="12">INDEX([88]PDL!$F$7:$F$9,IFERROR(MATCH(#REF!,[88]PDL!$E$7:$E$8,),3))</definedName>
    <definedName name="Kutools_PDL2_1">INDEX(PDL!$F$7:$F$9,IFERROR(MATCH(KKO!$K$15,PDL!$E$7:$E$8,),3))</definedName>
    <definedName name="Kutools_PDL3_1" localSheetId="12">INDEX([88]PDL!$H$10:$H$12,IFERROR(MATCH(#REF!,[88]PDL!$G$10:$G$11,),3))</definedName>
    <definedName name="Kutools_PDL3_1">INDEX(PDL!$H$10:$H$12,IFERROR(MATCH(KKO!$D$15,PDL!$G$10:$G$11,),3))</definedName>
    <definedName name="Kutools_PDL4_1" localSheetId="12">INDEX([88]PDL!$J$13:$J$15,IFERROR(MATCH(#REF!,[88]PDL!$I$13:$I$14,),3))</definedName>
    <definedName name="Kutools_PDL4_1">INDEX(PDL!$J$13:$J$15,IFERROR(MATCH(KKO!$D$15,PDL!$I$13:$I$14,),3))</definedName>
    <definedName name="Kutools_PDL5_1" localSheetId="12">INDEX([88]PDL!$L$16:$L$18,IFERROR(MATCH(#REF!,[88]PDL!$K$16:$K$17,),3))</definedName>
    <definedName name="Kutools_PDL5_1">INDEX(PDL!$L$16:$L$18,IFERROR(MATCH(KKO!$K$15,PDL!$K$16:$K$17,),3))</definedName>
    <definedName name="Kutools_PDL6_1" localSheetId="12">INDEX([88]PDL!$N$19:$N$21,IFERROR(MATCH(#REF!,[88]PDL!$M$19:$M$20,),3))</definedName>
    <definedName name="Kutools_PDL6_1">INDEX(PDL!$N$19:$N$21,IFERROR(MATCH(KKO!$D$15,PDL!$M$19:$M$20,),3))</definedName>
    <definedName name="Kutools_PDL7_1" localSheetId="12">INDEX([88]PDL!$P$22:$P$24,IFERROR(MATCH(#REF!,[88]PDL!$O$22:$O$23,),3))</definedName>
    <definedName name="Kutools_PDL7_1">INDEX(PDL!$P$22:$P$24,IFERROR(MATCH(KKO!$D$15,PDL!$O$22:$O$23,),3))</definedName>
    <definedName name="Kutools_PDL8_1" localSheetId="12">INDEX([88]PDL!$R$25:$R$27,IFERROR(MATCH(#REF!,[88]PDL!$Q$25:$Q$26,),3))</definedName>
    <definedName name="Kutools_PDL8_1">INDEX(PDL!$R$25:$R$27,IFERROR(MATCH(KKO!$D$15,PDL!$Q$25:$Q$26,),3))</definedName>
    <definedName name="Kutools_PDL9_1" localSheetId="12">INDEX([88]PDL!$T$28:$T$30,IFERROR(MATCH(#REF!,[88]PDL!$S$28:$S$29,),3))</definedName>
    <definedName name="Kutools_PDL9_1">INDEX(PDL!$T$28:$T$30,IFERROR(MATCH(KKO!$D$15,PDL!$S$28:$S$29,),3))</definedName>
    <definedName name="kva" localSheetId="10">#REF!</definedName>
    <definedName name="kva">#REF!</definedName>
    <definedName name="kw" localSheetId="10">#REF!</definedName>
    <definedName name="kw">#REF!</definedName>
    <definedName name="kwh" localSheetId="10">#REF!</definedName>
    <definedName name="kwh">#REF!</definedName>
    <definedName name="KWHKDS" localSheetId="6">#REF!</definedName>
    <definedName name="KWHKDS" localSheetId="9">#REF!</definedName>
    <definedName name="KWHKDS">#REF!</definedName>
    <definedName name="KWHSLG" localSheetId="6">#REF!</definedName>
    <definedName name="KWHSLG" localSheetId="9">#REF!</definedName>
    <definedName name="KWHSLG">#REF!</definedName>
    <definedName name="KWHSMG" localSheetId="6">#REF!</definedName>
    <definedName name="KWHSMG" localSheetId="10">#REF!</definedName>
    <definedName name="KWHSMG" localSheetId="9">#REF!</definedName>
    <definedName name="KWHSMG" localSheetId="8">#REF!</definedName>
    <definedName name="KWHSMG">#REF!</definedName>
    <definedName name="l" localSheetId="6">[89]PMT!#REF!</definedName>
    <definedName name="l" localSheetId="10">[89]PMT!#REF!</definedName>
    <definedName name="l" localSheetId="9">[89]PMT!#REF!</definedName>
    <definedName name="l" localSheetId="8" hidden="1">{#N/A,#N/A,FALSE,"M.42"}</definedName>
    <definedName name="l">[89]PMT!#REF!</definedName>
    <definedName name="L_19" localSheetId="6">'[90]FORM-B'!#REF!</definedName>
    <definedName name="L_19" localSheetId="9">'[90]FORM-B'!#REF!</definedName>
    <definedName name="L_19">'[90]FORM-B'!#REF!</definedName>
    <definedName name="LabaRugi" localSheetId="6">#REF!</definedName>
    <definedName name="LabaRugi" localSheetId="9">#REF!</definedName>
    <definedName name="LabaRugi" localSheetId="5">#REF!</definedName>
    <definedName name="LabaRugi">#REF!</definedName>
    <definedName name="LabaRugiFungsi">'[40]LabaRugi Fungsi'!$B$1:$J$60</definedName>
    <definedName name="LabaRugiFungsi2004">'[40]LabaRugi Fungsi2004(21B)'!$B$1:$E$46</definedName>
    <definedName name="LabaRugiLainnya">'[40]LabaRugi Lainnya 2005(20)'!$B$1:$G$30</definedName>
    <definedName name="LabaRugiUnsur2004">'[40]LabaRugi Unsur2004(21A)'!$D$1:$G$91</definedName>
    <definedName name="LABARUGIYR">[91]Asumsi!$V$2</definedName>
    <definedName name="LAHTA52101_CTPTKLS_OK" localSheetId="6">#REF!</definedName>
    <definedName name="LAHTA52101_CTPTKLS_OK" localSheetId="9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9">#REF!</definedName>
    <definedName name="LAMAKDS">#REF!</definedName>
    <definedName name="LAMASLG" localSheetId="6">#REF!</definedName>
    <definedName name="LAMASLG" localSheetId="9">#REF!</definedName>
    <definedName name="LAMASLG">#REF!</definedName>
    <definedName name="LAMASMG" localSheetId="6">#REF!</definedName>
    <definedName name="LAMASMG" localSheetId="10">#REF!</definedName>
    <definedName name="LAMASMG" localSheetId="9">#REF!</definedName>
    <definedName name="LAMASMG" localSheetId="8">#REF!</definedName>
    <definedName name="LAMASMG">#REF!</definedName>
    <definedName name="LAMP_1" localSheetId="6">#REF!</definedName>
    <definedName name="LAMP_1" localSheetId="9">#REF!</definedName>
    <definedName name="LAMP_1" localSheetId="8">#REF!</definedName>
    <definedName name="LAMP_1">#REF!</definedName>
    <definedName name="Lamp_10" localSheetId="6">#REF!</definedName>
    <definedName name="Lamp_10" localSheetId="9">#REF!</definedName>
    <definedName name="Lamp_10">#REF!</definedName>
    <definedName name="Lamp_11" localSheetId="6">#REF!</definedName>
    <definedName name="Lamp_11" localSheetId="9">#REF!</definedName>
    <definedName name="Lamp_11">#REF!</definedName>
    <definedName name="Lamp_12" localSheetId="6">#REF!</definedName>
    <definedName name="Lamp_12" localSheetId="9">#REF!</definedName>
    <definedName name="Lamp_12">#REF!</definedName>
    <definedName name="Lamp_13" localSheetId="6">#REF!</definedName>
    <definedName name="Lamp_13" localSheetId="9">#REF!</definedName>
    <definedName name="Lamp_13">#REF!</definedName>
    <definedName name="Lamp_14" localSheetId="6">#REF!</definedName>
    <definedName name="Lamp_14" localSheetId="9">#REF!</definedName>
    <definedName name="Lamp_14">#REF!</definedName>
    <definedName name="Lamp_15" localSheetId="6">#REF!</definedName>
    <definedName name="Lamp_15" localSheetId="9">#REF!</definedName>
    <definedName name="Lamp_15">#REF!</definedName>
    <definedName name="Lamp_16" localSheetId="6">#REF!</definedName>
    <definedName name="Lamp_16" localSheetId="9">#REF!</definedName>
    <definedName name="Lamp_16">#REF!</definedName>
    <definedName name="Lamp_1a" localSheetId="6">#REF!</definedName>
    <definedName name="Lamp_1a" localSheetId="9">#REF!</definedName>
    <definedName name="Lamp_1a">#REF!</definedName>
    <definedName name="Lamp_1b" localSheetId="6">#REF!</definedName>
    <definedName name="Lamp_1b" localSheetId="9">#REF!</definedName>
    <definedName name="Lamp_1b">#REF!</definedName>
    <definedName name="LAMP_2" localSheetId="6">#REF!</definedName>
    <definedName name="LAMP_2" localSheetId="9">#REF!</definedName>
    <definedName name="LAMP_2">#REF!</definedName>
    <definedName name="Lamp_2a" localSheetId="6">#REF!</definedName>
    <definedName name="Lamp_2a" localSheetId="9">#REF!</definedName>
    <definedName name="Lamp_2a">#REF!</definedName>
    <definedName name="Lamp_2b" localSheetId="6">#REF!</definedName>
    <definedName name="Lamp_2b" localSheetId="9">#REF!</definedName>
    <definedName name="Lamp_2b">#REF!</definedName>
    <definedName name="LAMP_3" localSheetId="6">#REF!</definedName>
    <definedName name="LAMP_3" localSheetId="9">#REF!</definedName>
    <definedName name="LAMP_3">#REF!</definedName>
    <definedName name="Lamp_3a" localSheetId="6">#REF!</definedName>
    <definedName name="Lamp_3a" localSheetId="9">#REF!</definedName>
    <definedName name="Lamp_3a">#REF!</definedName>
    <definedName name="Lamp_3b" localSheetId="6">#REF!</definedName>
    <definedName name="Lamp_3b" localSheetId="9">#REF!</definedName>
    <definedName name="Lamp_3b">#REF!</definedName>
    <definedName name="LAMP_4" localSheetId="6">#REF!</definedName>
    <definedName name="LAMP_4" localSheetId="9">#REF!</definedName>
    <definedName name="LAMP_4">#REF!</definedName>
    <definedName name="Lamp_4a" localSheetId="6">#REF!</definedName>
    <definedName name="Lamp_4a" localSheetId="9">#REF!</definedName>
    <definedName name="Lamp_4a">#REF!</definedName>
    <definedName name="Lamp_4b" localSheetId="6">#REF!</definedName>
    <definedName name="Lamp_4b" localSheetId="9">#REF!</definedName>
    <definedName name="Lamp_4b">#REF!</definedName>
    <definedName name="LAMP_5" localSheetId="6">#REF!</definedName>
    <definedName name="LAMP_5" localSheetId="9">#REF!</definedName>
    <definedName name="LAMP_5">#REF!</definedName>
    <definedName name="Lamp_5a" localSheetId="6">#REF!</definedName>
    <definedName name="Lamp_5a" localSheetId="9">#REF!</definedName>
    <definedName name="Lamp_5a">#REF!</definedName>
    <definedName name="Lamp_5b" localSheetId="6">#REF!</definedName>
    <definedName name="Lamp_5b" localSheetId="9">#REF!</definedName>
    <definedName name="Lamp_5b">#REF!</definedName>
    <definedName name="Lamp_6a" localSheetId="6">#REF!</definedName>
    <definedName name="Lamp_6a" localSheetId="9">#REF!</definedName>
    <definedName name="Lamp_6a">#REF!</definedName>
    <definedName name="Lamp_6b" localSheetId="6">#REF!</definedName>
    <definedName name="Lamp_6b" localSheetId="9">#REF!</definedName>
    <definedName name="Lamp_6b">#REF!</definedName>
    <definedName name="LAMP_7" localSheetId="6">#REF!</definedName>
    <definedName name="LAMP_7" localSheetId="9">#REF!</definedName>
    <definedName name="LAMP_7">#REF!</definedName>
    <definedName name="Lamp_7a" localSheetId="6">#REF!</definedName>
    <definedName name="Lamp_7a" localSheetId="9">#REF!</definedName>
    <definedName name="Lamp_7a">#REF!</definedName>
    <definedName name="Lamp_7b" localSheetId="6">#REF!</definedName>
    <definedName name="Lamp_7b" localSheetId="9">#REF!</definedName>
    <definedName name="Lamp_7b">#REF!</definedName>
    <definedName name="Lamp_7c" localSheetId="6">#REF!</definedName>
    <definedName name="Lamp_7c" localSheetId="9">#REF!</definedName>
    <definedName name="Lamp_7c">#REF!</definedName>
    <definedName name="Lamp_8a" localSheetId="6">#REF!</definedName>
    <definedName name="Lamp_8a" localSheetId="9">#REF!</definedName>
    <definedName name="Lamp_8a">#REF!</definedName>
    <definedName name="Lamp_8b" localSheetId="6">#REF!</definedName>
    <definedName name="Lamp_8b" localSheetId="9">#REF!</definedName>
    <definedName name="Lamp_8b">#REF!</definedName>
    <definedName name="Lamp_9" localSheetId="6">#REF!</definedName>
    <definedName name="Lamp_9" localSheetId="9">#REF!</definedName>
    <definedName name="Lamp_9">#REF!</definedName>
    <definedName name="LAP_12RB">[92]INPBA!$F$2</definedName>
    <definedName name="LaporanAnak" localSheetId="10">#REF!</definedName>
    <definedName name="LaporanAnak">#REF!</definedName>
    <definedName name="LaporanJawa" localSheetId="10">#REF!</definedName>
    <definedName name="LaporanJawa">#REF!</definedName>
    <definedName name="LaporanKonsolidasi" localSheetId="10">#REF!</definedName>
    <definedName name="LaporanKonsolidasi">#REF!</definedName>
    <definedName name="LaporanUtama" localSheetId="6">#REF!</definedName>
    <definedName name="LaporanUtama" localSheetId="9">#REF!</definedName>
    <definedName name="LaporanUtama" localSheetId="5">#REF!</definedName>
    <definedName name="LaporanUtama">#REF!</definedName>
    <definedName name="ldkfg" localSheetId="6">#REF!</definedName>
    <definedName name="ldkfg" localSheetId="9">#REF!</definedName>
    <definedName name="ldkfg">#REF!</definedName>
    <definedName name="Least" localSheetId="10">#REF!</definedName>
    <definedName name="Least">#REF!</definedName>
    <definedName name="LEDO">#N/A</definedName>
    <definedName name="level2_options">INDIRECT("Areas_"&amp;'[33]Working Page'!$B$47)</definedName>
    <definedName name="lincuran" localSheetId="10">#REF!</definedName>
    <definedName name="lincuran">#REF!</definedName>
    <definedName name="Listrik">'[93]AHS - Non Personel'!$D$33</definedName>
    <definedName name="LJ" localSheetId="10" hidden="1">{#N/A,#N/A,FALSE,"M.32"}</definedName>
    <definedName name="LJ" localSheetId="8" hidden="1">{#N/A,#N/A,FALSE,"M.32"}</definedName>
    <definedName name="LJ" hidden="1">{#N/A,#N/A,FALSE,"M.32"}</definedName>
    <definedName name="lk" localSheetId="6">[31]JAN09!#REF!</definedName>
    <definedName name="lk" localSheetId="5">[31]JAN09!#REF!</definedName>
    <definedName name="lk" localSheetId="12">[31]JAN09!#REF!</definedName>
    <definedName name="lk">[31]JAN09!#REF!</definedName>
    <definedName name="LKH" localSheetId="10" hidden="1">{#N/A,#N/A,FALSE,"M.41"}</definedName>
    <definedName name="LKH" localSheetId="8" hidden="1">{#N/A,#N/A,FALSE,"M.41"}</definedName>
    <definedName name="LKH" hidden="1">{#N/A,#N/A,FALSE,"M.41"}</definedName>
    <definedName name="LKI" localSheetId="10" hidden="1">{#N/A,#N/A,FALSE,"M.42"}</definedName>
    <definedName name="LKI" localSheetId="8" hidden="1">{#N/A,#N/A,FALSE,"M.42"}</definedName>
    <definedName name="LKI" hidden="1">{#N/A,#N/A,FALSE,"M.42"}</definedName>
    <definedName name="lkj" localSheetId="10" hidden="1">{#N/A,#N/A,FALSE,"M.31"}</definedName>
    <definedName name="lkj" localSheetId="8" hidden="1">{#N/A,#N/A,FALSE,"M.31"}</definedName>
    <definedName name="lkj" hidden="1">{#N/A,#N/A,FALSE,"M.31"}</definedName>
    <definedName name="LKR" localSheetId="10" hidden="1">{#N/A,#N/A,FALSE,"M.31"}</definedName>
    <definedName name="LKR" localSheetId="8" hidden="1">{#N/A,#N/A,FALSE,"M.31"}</definedName>
    <definedName name="LKR" hidden="1">{#N/A,#N/A,FALSE,"M.31"}</definedName>
    <definedName name="ll" localSheetId="6">#REF!</definedName>
    <definedName name="ll" localSheetId="10">#REF!</definedName>
    <definedName name="ll" localSheetId="5">#REF!</definedName>
    <definedName name="ll" localSheetId="8">#REF!</definedName>
    <definedName name="ll">#REF!</definedName>
    <definedName name="lll" localSheetId="10" hidden="1">{#N/A,#N/A,FALSE,"M.42"}</definedName>
    <definedName name="lll" localSheetId="8" hidden="1">{#N/A,#N/A,FALSE,"M.42"}</definedName>
    <definedName name="lll" hidden="1">{#N/A,#N/A,FALSE,"M.42"}</definedName>
    <definedName name="lllll" localSheetId="10" hidden="1">{#N/A,#N/A,FALSE,"M.42"}</definedName>
    <definedName name="lllll" localSheetId="8" hidden="1">{#N/A,#N/A,FALSE,"M.42"}</definedName>
    <definedName name="lllll" hidden="1">{#N/A,#N/A,FALSE,"M.42"}</definedName>
    <definedName name="lo" localSheetId="10">#REF!</definedName>
    <definedName name="lo">#REF!</definedName>
    <definedName name="logo">"Picture 2"</definedName>
    <definedName name="LOOS_GAB" localSheetId="10" hidden="1">{#N/A,#N/A,FALSE,"M.01";#N/A,#N/A,FALSE,"M.01"}</definedName>
    <definedName name="LOOS_GAB" localSheetId="8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0" hidden="1">{#N/A,#N/A,FALSE,"M.02"}</definedName>
    <definedName name="LOPK" localSheetId="9" hidden="1">{#N/A,#N/A,FALSE,"M.02"}</definedName>
    <definedName name="LOPK" localSheetId="5" hidden="1">{#N/A,#N/A,FALSE,"M.02"}</definedName>
    <definedName name="LOPK" localSheetId="8" hidden="1">{#N/A,#N/A,FALSE,"M.02"}</definedName>
    <definedName name="LOPK" localSheetId="12" hidden="1">{#N/A,#N/A,FALSE,"M.02"}</definedName>
    <definedName name="LOPK" hidden="1">{#N/A,#N/A,FALSE,"M.02"}</definedName>
    <definedName name="LOSS_GAB" localSheetId="10" hidden="1">{#N/A,#N/A,FALSE,"M.01";#N/A,#N/A,FALSE,"M.01"}</definedName>
    <definedName name="LOSS_GAB" localSheetId="8" hidden="1">{#N/A,#N/A,FALSE,"M.01";#N/A,#N/A,FALSE,"M.01"}</definedName>
    <definedName name="LOSS_GAB" hidden="1">{#N/A,#N/A,FALSE,"M.01";#N/A,#N/A,FALSE,"M.01"}</definedName>
    <definedName name="LOSS_UNIT" localSheetId="10" hidden="1">{#N/A,#N/A,FALSE,"M.43"}</definedName>
    <definedName name="LOSS_UNIT" localSheetId="8" hidden="1">{#N/A,#N/A,FALSE,"M.43"}</definedName>
    <definedName name="LOSS_UNIT" hidden="1">{#N/A,#N/A,FALSE,"M.43"}</definedName>
    <definedName name="LOSSES_UNIT" localSheetId="10" hidden="1">{#N/A,#N/A,FALSE,"M.32"}</definedName>
    <definedName name="LOSSES_UNIT" localSheetId="8" hidden="1">{#N/A,#N/A,FALSE,"M.32"}</definedName>
    <definedName name="LOSSES_UNIT" hidden="1">{#N/A,#N/A,FALSE,"M.32"}</definedName>
    <definedName name="LP" localSheetId="6">#REF!</definedName>
    <definedName name="LP" localSheetId="10">#REF!</definedName>
    <definedName name="LP" localSheetId="9">#REF!</definedName>
    <definedName name="LP" localSheetId="5">#REF!</definedName>
    <definedName name="LP">#REF!</definedName>
    <definedName name="lpo" localSheetId="10" hidden="1">{#N/A,#N/A,FALSE,"M.02"}</definedName>
    <definedName name="lpo" localSheetId="8" hidden="1">{#N/A,#N/A,FALSE,"M.02"}</definedName>
    <definedName name="lpo" hidden="1">{#N/A,#N/A,FALSE,"M.02"}</definedName>
    <definedName name="LRFungsi" localSheetId="6">#REF!</definedName>
    <definedName name="LRFungsi" localSheetId="10">#REF!</definedName>
    <definedName name="LRFungsi" localSheetId="9">#REF!</definedName>
    <definedName name="LRFungsi">#REF!</definedName>
    <definedName name="LRUnsur" localSheetId="6">#REF!</definedName>
    <definedName name="LRUnsur" localSheetId="10">#REF!</definedName>
    <definedName name="LRUnsur" localSheetId="9">#REF!</definedName>
    <definedName name="LRUnsur">#REF!</definedName>
    <definedName name="luncur" localSheetId="10">[94]Sheet3!$D$15</definedName>
    <definedName name="luncur" localSheetId="8">[94]Sheet3!$D$15</definedName>
    <definedName name="luncur">[95]Sheet3!$D$15</definedName>
    <definedName name="luncuran" localSheetId="10">[94]Sheet3!$D$15</definedName>
    <definedName name="luncuran" localSheetId="8">[94]Sheet3!$D$15</definedName>
    <definedName name="luncuran">[95]Sheet3!$D$15</definedName>
    <definedName name="M" localSheetId="6">#REF!</definedName>
    <definedName name="M" localSheetId="10">#REF!</definedName>
    <definedName name="M" localSheetId="9">#REF!</definedName>
    <definedName name="M">#REF!</definedName>
    <definedName name="M_19" localSheetId="6">'[90]FORM-B'!#REF!</definedName>
    <definedName name="M_19" localSheetId="10">'[90]FORM-B'!#REF!</definedName>
    <definedName name="M_19" localSheetId="9">'[90]FORM-B'!#REF!</definedName>
    <definedName name="M_19">'[90]FORM-B'!#REF!</definedName>
    <definedName name="ma" localSheetId="10" hidden="1">{#N/A,#N/A,FALSE,"M.31"}</definedName>
    <definedName name="ma" localSheetId="8" hidden="1">{#N/A,#N/A,FALSE,"M.31"}</definedName>
    <definedName name="ma" hidden="1">{#N/A,#N/A,FALSE,"M.31"}</definedName>
    <definedName name="MANBUNG" localSheetId="6">[55]Sheet5!#REF!</definedName>
    <definedName name="MANBUNG" localSheetId="9">[55]Sheet5!#REF!</definedName>
    <definedName name="MANBUNG">[55]Sheet5!#REF!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9" hidden="1">{#N/A,#N/A,FALSE,"M.02"}</definedName>
    <definedName name="marwan" localSheetId="5" hidden="1">{#N/A,#N/A,FALSE,"M.02"}</definedName>
    <definedName name="marwan" localSheetId="8" hidden="1">{#N/A,#N/A,FALSE,"M.02"}</definedName>
    <definedName name="marwan" localSheetId="12" hidden="1">{#N/A,#N/A,FALSE,"M.02"}</definedName>
    <definedName name="marwan" hidden="1">{#N/A,#N/A,FALSE,"M.02"}</definedName>
    <definedName name="masa" localSheetId="10">#REF!</definedName>
    <definedName name="masa">#REF!</definedName>
    <definedName name="masa1" localSheetId="10">#REF!</definedName>
    <definedName name="masa1">#REF!</definedName>
    <definedName name="masa2" localSheetId="10">#REF!</definedName>
    <definedName name="masa2">#REF!</definedName>
    <definedName name="mat">[81]Mat!$B$1:$L$65536</definedName>
    <definedName name="mat.">[81]Mat!$B$1:$L$65536</definedName>
    <definedName name="mate" localSheetId="6">#REF!</definedName>
    <definedName name="mate" localSheetId="9">#REF!</definedName>
    <definedName name="mate" localSheetId="5">#REF!</definedName>
    <definedName name="mate" localSheetId="8">#REF!</definedName>
    <definedName name="mate">#REF!</definedName>
    <definedName name="mathar3" localSheetId="10" hidden="1">{#N/A,#N/A,FALSE,"M.31"}</definedName>
    <definedName name="mathar3" localSheetId="8" hidden="1">{#N/A,#N/A,FALSE,"M.31"}</definedName>
    <definedName name="mathar3" hidden="1">{#N/A,#N/A,FALSE,"M.31"}</definedName>
    <definedName name="mau" localSheetId="10" hidden="1">{#N/A,#N/A,FALSE,"M.31"}</definedName>
    <definedName name="mau" localSheetId="8" hidden="1">{#N/A,#N/A,FALSE,"M.31"}</definedName>
    <definedName name="mau" hidden="1">{#N/A,#N/A,FALSE,"M.31"}</definedName>
    <definedName name="MBL" localSheetId="10" hidden="1">{#N/A,#N/A,FALSE,"M.32"}</definedName>
    <definedName name="MBL" localSheetId="8" hidden="1">{#N/A,#N/A,FALSE,"M.32"}</definedName>
    <definedName name="MBL" hidden="1">{#N/A,#N/A,FALSE,"M.32"}</definedName>
    <definedName name="mbo" localSheetId="6" hidden="1">{#N/A,#N/A,FALSE,"M.34"}</definedName>
    <definedName name="mbo" localSheetId="10" hidden="1">{#N/A,#N/A,FALSE,"M.34"}</definedName>
    <definedName name="mbo" localSheetId="9" hidden="1">{#N/A,#N/A,FALSE,"M.34"}</definedName>
    <definedName name="mbo" localSheetId="5" hidden="1">{#N/A,#N/A,FALSE,"M.34"}</definedName>
    <definedName name="mbo" localSheetId="8" hidden="1">{#N/A,#N/A,FALSE,"M.34"}</definedName>
    <definedName name="mbo" localSheetId="12" hidden="1">{#N/A,#N/A,FALSE,"M.34"}</definedName>
    <definedName name="mbo" hidden="1">{#N/A,#N/A,FALSE,"M.34"}</definedName>
    <definedName name="mcperiod" localSheetId="6">#REF!</definedName>
    <definedName name="mcperiod" localSheetId="10">#REF!</definedName>
    <definedName name="mcperiod" localSheetId="9">#REF!</definedName>
    <definedName name="mcperiod" localSheetId="5">#REF!</definedName>
    <definedName name="mcperiod">#REF!</definedName>
    <definedName name="MD">[96]aruskas!$A$110:$T$180</definedName>
    <definedName name="MD_19">[97]aruskas!$A$110:$T$180</definedName>
    <definedName name="MDNpst" localSheetId="6" hidden="1">{#N/A,#N/A,FALSE,"M.33"}</definedName>
    <definedName name="MDNpst" localSheetId="10" hidden="1">{#N/A,#N/A,FALSE,"M.33"}</definedName>
    <definedName name="MDNpst" localSheetId="9" hidden="1">{#N/A,#N/A,FALSE,"M.33"}</definedName>
    <definedName name="MDNpst" localSheetId="5" hidden="1">{#N/A,#N/A,FALSE,"M.33"}</definedName>
    <definedName name="MDNpst" localSheetId="8" hidden="1">{#N/A,#N/A,FALSE,"M.33"}</definedName>
    <definedName name="MDNpst" localSheetId="12" hidden="1">{#N/A,#N/A,FALSE,"M.33"}</definedName>
    <definedName name="MDNpst" hidden="1">{#N/A,#N/A,FALSE,"M.33"}</definedName>
    <definedName name="MDUA" localSheetId="10" hidden="1">{#N/A,#N/A,FALSE,"M.02"}</definedName>
    <definedName name="MDUA" localSheetId="8" hidden="1">{#N/A,#N/A,FALSE,"M.02"}</definedName>
    <definedName name="MDUA" hidden="1">{#N/A,#N/A,FALSE,"M.02"}</definedName>
    <definedName name="mei" localSheetId="10">#REF!</definedName>
    <definedName name="mei">#REF!</definedName>
    <definedName name="MENU_GARDU">#N/A</definedName>
    <definedName name="MENU_PENYULANG">#N/A</definedName>
    <definedName name="MFKJ" localSheetId="10" hidden="1">{#N/A,#N/A,FALSE,"M.34"}</definedName>
    <definedName name="MFKJ" localSheetId="8" hidden="1">{#N/A,#N/A,FALSE,"M.34"}</definedName>
    <definedName name="MFKJ" hidden="1">{#N/A,#N/A,FALSE,"M.34"}</definedName>
    <definedName name="mfo" localSheetId="10">[98]Resume!$E$55</definedName>
    <definedName name="mfo" localSheetId="8">[98]Resume!$E$55</definedName>
    <definedName name="mfo">[99]Resume!$E$55</definedName>
    <definedName name="mfobaru" localSheetId="10">[1]Catatan!$C$144</definedName>
    <definedName name="mfobaru" localSheetId="8">[1]Catatan!$C$144</definedName>
    <definedName name="mfobaru">[2]Catatan!$C$144</definedName>
    <definedName name="mi_print_area" localSheetId="6">#REF!</definedName>
    <definedName name="mi_print_area" localSheetId="10">#REF!</definedName>
    <definedName name="mi_print_area" localSheetId="9">#REF!</definedName>
    <definedName name="mi_print_area" localSheetId="5">#REF!</definedName>
    <definedName name="mi_print_area" localSheetId="8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0" hidden="1">{#N/A,#N/A,FALSE,"M.34"}</definedName>
    <definedName name="MJKpst" localSheetId="9" hidden="1">{#N/A,#N/A,FALSE,"M.34"}</definedName>
    <definedName name="MJKpst" localSheetId="5" hidden="1">{#N/A,#N/A,FALSE,"M.34"}</definedName>
    <definedName name="MJKpst" localSheetId="8" hidden="1">{#N/A,#N/A,FALSE,"M.34"}</definedName>
    <definedName name="MJKpst" localSheetId="12" hidden="1">{#N/A,#N/A,FALSE,"M.34"}</definedName>
    <definedName name="MJKpst" hidden="1">{#N/A,#N/A,FALSE,"M.34"}</definedName>
    <definedName name="mmc" localSheetId="10" hidden="1">{#N/A,#N/A,FALSE,"M.42"}</definedName>
    <definedName name="mmc" localSheetId="8" hidden="1">{#N/A,#N/A,FALSE,"M.42"}</definedName>
    <definedName name="mmc" hidden="1">{#N/A,#N/A,FALSE,"M.42"}</definedName>
    <definedName name="mmd" localSheetId="10" hidden="1">{#N/A,#N/A,FALSE,"M.32"}</definedName>
    <definedName name="mmd" localSheetId="8" hidden="1">{#N/A,#N/A,FALSE,"M.32"}</definedName>
    <definedName name="mmd" hidden="1">{#N/A,#N/A,FALSE,"M.32"}</definedName>
    <definedName name="MmExcelLinker_56E02BF7_1622_44A2_A1B4_91C09D796B1E" localSheetId="6">DATA!RAB-PER '[100]Standar Konstruksi'!$G$29:$G$29</definedName>
    <definedName name="MmExcelLinker_56E02BF7_1622_44A2_A1B4_91C09D796B1E" localSheetId="9">KKF!RAB-PER '[100]Standar Konstruksi'!$G$29:$G$29</definedName>
    <definedName name="MmExcelLinker_56E02BF7_1622_44A2_A1B4_91C09D796B1E">#N/A</definedName>
    <definedName name="mnjk.l" localSheetId="10" hidden="1">{#N/A,#N/A,FALSE,"M.33"}</definedName>
    <definedName name="mnjk.l" localSheetId="8" hidden="1">{#N/A,#N/A,FALSE,"M.33"}</definedName>
    <definedName name="mnjk.l" hidden="1">{#N/A,#N/A,FALSE,"M.33"}</definedName>
    <definedName name="moodys" localSheetId="10" hidden="1">{#N/A,#N/A,FALSE,"M.01"}</definedName>
    <definedName name="moodys" localSheetId="8" hidden="1">{#N/A,#N/A,FALSE,"M.01"}</definedName>
    <definedName name="moodys" hidden="1">{#N/A,#N/A,FALSE,"M.01"}</definedName>
    <definedName name="MQAR" localSheetId="10">#REF!</definedName>
    <definedName name="MQAR">#REF!</definedName>
    <definedName name="MRISI" localSheetId="6">#REF!</definedName>
    <definedName name="MRISI" localSheetId="10">#REF!</definedName>
    <definedName name="MRISI" localSheetId="9">#REF!</definedName>
    <definedName name="MRISI" localSheetId="5">#REF!</definedName>
    <definedName name="MRISI">#REF!</definedName>
    <definedName name="mtrafoksutb" localSheetId="10">[1]Uraian!$AB$72</definedName>
    <definedName name="mtrafoksutb" localSheetId="8">[1]Uraian!$AB$72</definedName>
    <definedName name="mtrafoksutb">[2]Uraian!$AB$72</definedName>
    <definedName name="MutasiMatPDP" localSheetId="6">#REF!</definedName>
    <definedName name="MutasiMatPDP" localSheetId="10">#REF!</definedName>
    <definedName name="MutasiMatPDP" localSheetId="9">#REF!</definedName>
    <definedName name="MutasiMatPDP">#REF!</definedName>
    <definedName name="nad" localSheetId="10" hidden="1">{#N/A,#N/A,FALSE,"M.41"}</definedName>
    <definedName name="nad" localSheetId="8" hidden="1">{#N/A,#N/A,FALSE,"M.41"}</definedName>
    <definedName name="nad" hidden="1">{#N/A,#N/A,FALSE,"M.41"}</definedName>
    <definedName name="NAMA" localSheetId="6">#REF!</definedName>
    <definedName name="NAMA" localSheetId="10">#REF!</definedName>
    <definedName name="NAMA" localSheetId="9">#REF!</definedName>
    <definedName name="NAMA" localSheetId="8">#REF!</definedName>
    <definedName name="NAMA">#REF!</definedName>
    <definedName name="nama_kabupaten" localSheetId="6">#REF!</definedName>
    <definedName name="nama_kabupaten" localSheetId="10">#REF!</definedName>
    <definedName name="nama_kabupaten" localSheetId="9">#REF!</definedName>
    <definedName name="nama_kabupaten">#REF!</definedName>
    <definedName name="NAMA1" localSheetId="6">#REF!</definedName>
    <definedName name="NAMA1" localSheetId="9">#REF!</definedName>
    <definedName name="NAMA1">#REF!</definedName>
    <definedName name="NAMA2" localSheetId="6">#REF!</definedName>
    <definedName name="NAMA2" localSheetId="9">#REF!</definedName>
    <definedName name="NAMA2">#REF!</definedName>
    <definedName name="NAMABARU" localSheetId="6">#REF!</definedName>
    <definedName name="NAMABARU" localSheetId="9">#REF!</definedName>
    <definedName name="NAMABARU">#REF!</definedName>
    <definedName name="NamaWil">[101]Cover!$B$7</definedName>
    <definedName name="NEGO" localSheetId="6">[36]Usulan!#REF!</definedName>
    <definedName name="NEGO" localSheetId="9">[36]Usulan!#REF!</definedName>
    <definedName name="NEGO" localSheetId="5">[36]Usulan!#REF!</definedName>
    <definedName name="NEGO" localSheetId="8">[36]Usulan!#REF!</definedName>
    <definedName name="NEGO" localSheetId="12">[36]Usulan!#REF!</definedName>
    <definedName name="NEGO">[36]Usulan!#REF!</definedName>
    <definedName name="NEKO" localSheetId="10" hidden="1">{#N/A,#N/A,FALSE,"M.32"}</definedName>
    <definedName name="NEKO" localSheetId="8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5">#REF!</definedName>
    <definedName name="neraca">#REF!</definedName>
    <definedName name="neraca_kertakerja" localSheetId="10" hidden="1">{#N/A,#N/A,FALSE,"M.01";#N/A,#N/A,FALSE,"M.01"}</definedName>
    <definedName name="neraca_kertakerja" localSheetId="8" hidden="1">{#N/A,#N/A,FALSE,"M.01";#N/A,#N/A,FALSE,"M.01"}</definedName>
    <definedName name="neraca_kertakerja" hidden="1">{#N/A,#N/A,FALSE,"M.01";#N/A,#N/A,FALSE,"M.01"}</definedName>
    <definedName name="neraca_kk" localSheetId="10" hidden="1">{#N/A,#N/A,FALSE,"M.31"}</definedName>
    <definedName name="neraca_kk" localSheetId="8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>#REF!</definedName>
    <definedName name="nerc" localSheetId="10" hidden="1">{#N/A,#N/A,FALSE,"M.31"}</definedName>
    <definedName name="nerc" localSheetId="8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>#REF!</definedName>
    <definedName name="new" localSheetId="10">#REF!</definedName>
    <definedName name="new">#REF!</definedName>
    <definedName name="NGABANG">#N/A</definedName>
    <definedName name="ni" localSheetId="10" hidden="1">{#N/A,#N/A,FALSE,"M.42"}</definedName>
    <definedName name="ni" localSheetId="8" hidden="1">{#N/A,#N/A,FALSE,"M.42"}</definedName>
    <definedName name="ni" hidden="1">{#N/A,#N/A,FALSE,"M.42"}</definedName>
    <definedName name="NILAI_UNIT_1" localSheetId="10" hidden="1">{#N/A,#N/A,FALSE,"M.32"}</definedName>
    <definedName name="NILAI_UNIT_1" localSheetId="8" hidden="1">{#N/A,#N/A,FALSE,"M.32"}</definedName>
    <definedName name="NILAI_UNIT_1" hidden="1">{#N/A,#N/A,FALSE,"M.32"}</definedName>
    <definedName name="nilty" localSheetId="10" hidden="1">{#N/A,#N/A,FALSE,"M.32"}</definedName>
    <definedName name="nilty" localSheetId="8" hidden="1">{#N/A,#N/A,FALSE,"M.32"}</definedName>
    <definedName name="nilty" hidden="1">{#N/A,#N/A,FALSE,"M.32"}</definedName>
    <definedName name="njjk" localSheetId="10" hidden="1">{#N/A,#N/A,FALSE,"M.42"}</definedName>
    <definedName name="njjk" localSheetId="8" hidden="1">{#N/A,#N/A,FALSE,"M.42"}</definedName>
    <definedName name="njjk" hidden="1">{#N/A,#N/A,FALSE,"M.42"}</definedName>
    <definedName name="NK" localSheetId="10" hidden="1">{#N/A,#N/A,FALSE,"M.33"}</definedName>
    <definedName name="NK" localSheetId="8" hidden="1">{#N/A,#N/A,FALSE,"M.33"}</definedName>
    <definedName name="NK" hidden="1">{#N/A,#N/A,FALSE,"M.33"}</definedName>
    <definedName name="nmcabang" localSheetId="6">#REF!</definedName>
    <definedName name="nmcabang" localSheetId="10">#REF!</definedName>
    <definedName name="nmcabang" localSheetId="9">#REF!</definedName>
    <definedName name="nmcabang" localSheetId="8">#REF!</definedName>
    <definedName name="nmcabang">#REF!</definedName>
    <definedName name="nn" localSheetId="8">[19]ca!#REF!</definedName>
    <definedName name="nn">[19]ca!#REF!</definedName>
    <definedName name="NNG" localSheetId="10">#REF!</definedName>
    <definedName name="NNG">#REF!</definedName>
    <definedName name="nnm" localSheetId="10" hidden="1">{#N/A,#N/A,FALSE,"M.43"}</definedName>
    <definedName name="nnm" localSheetId="8" hidden="1">{#N/A,#N/A,FALSE,"M.43"}</definedName>
    <definedName name="nnm" hidden="1">{#N/A,#N/A,FALSE,"M.43"}</definedName>
    <definedName name="nnnm" localSheetId="10" hidden="1">{#N/A,#N/A,FALSE,"M.42"}</definedName>
    <definedName name="nnnm" localSheetId="8" hidden="1">{#N/A,#N/A,FALSE,"M.42"}</definedName>
    <definedName name="nnnm" hidden="1">{#N/A,#N/A,FALSE,"M.42"}</definedName>
    <definedName name="no">[29]x!$A$9:$A$47</definedName>
    <definedName name="NO_KODE" localSheetId="6">#N/A</definedName>
    <definedName name="NO_KODE" localSheetId="9">#N/A</definedName>
    <definedName name="NO_KODE">#N/A</definedName>
    <definedName name="NoBlanksRange">OFFSET('[33]Working Page'!$G$53,0,0,SUMPRODUCT(--(TRIM('[33]Working Page'!$G$53:$G$85)&lt;&gt;"")),1)</definedName>
    <definedName name="nop" localSheetId="10">[29]x!$A$100:$A$101</definedName>
    <definedName name="nop" localSheetId="8">#REF!</definedName>
    <definedName name="nop">[29]x!$A$100:$A$101</definedName>
    <definedName name="NRCGABSTLH" localSheetId="10" hidden="1">{#N/A,#N/A,FALSE,"M.01";#N/A,#N/A,FALSE,"M.01"}</definedName>
    <definedName name="NRCGABSTLH" localSheetId="8" hidden="1">{#N/A,#N/A,FALSE,"M.01";#N/A,#N/A,FALSE,"M.01"}</definedName>
    <definedName name="NRCGABSTLH" hidden="1">{#N/A,#N/A,FALSE,"M.01";#N/A,#N/A,FALSE,"M.01"}</definedName>
    <definedName name="nrec" localSheetId="10" hidden="1">{#N/A,#N/A,FALSE,"M.01"}</definedName>
    <definedName name="nrec" localSheetId="8" hidden="1">{#N/A,#N/A,FALSE,"M.01"}</definedName>
    <definedName name="nrec" hidden="1">{#N/A,#N/A,FALSE,"M.01"}</definedName>
    <definedName name="NVHGF" localSheetId="10" hidden="1">{#N/A,#N/A,FALSE,"M.02"}</definedName>
    <definedName name="NVHGF" localSheetId="8" hidden="1">{#N/A,#N/A,FALSE,"M.02"}</definedName>
    <definedName name="NVHGF" hidden="1">{#N/A,#N/A,FALSE,"M.02"}</definedName>
    <definedName name="o" localSheetId="6">#REF!</definedName>
    <definedName name="o" localSheetId="9">#REF!</definedName>
    <definedName name="o" localSheetId="5">#REF!</definedName>
    <definedName name="o" localSheetId="8">#REF!</definedName>
    <definedName name="o">#REF!</definedName>
    <definedName name="o_m">[102]ca!#REF!</definedName>
    <definedName name="ob_1_phasa" localSheetId="6">#REF!</definedName>
    <definedName name="ob_1_phasa" localSheetId="9">#REF!</definedName>
    <definedName name="ob_1_phasa">#REF!</definedName>
    <definedName name="OBS" localSheetId="10">'[53]Harga BBM Indonesia'!$B$8:$D$60</definedName>
    <definedName name="OBS" localSheetId="8">'[53]Harga BBM Indonesia'!$B$8:$D$60</definedName>
    <definedName name="OBS">'[54]Harga BBM Indonesia'!$B$8:$D$60</definedName>
    <definedName name="OCGHSE" localSheetId="6">#REF!</definedName>
    <definedName name="OCGHSE" localSheetId="10">#REF!</definedName>
    <definedName name="OCGHSE" localSheetId="9">#REF!</definedName>
    <definedName name="OCGHSE" localSheetId="8">#REF!</definedName>
    <definedName name="OCGHSE">#REF!</definedName>
    <definedName name="OCRKDS" localSheetId="6">#REF!</definedName>
    <definedName name="OCRKDS" localSheetId="9">#REF!</definedName>
    <definedName name="OCRKDS">#REF!</definedName>
    <definedName name="OCRSLG" localSheetId="6">#REF!</definedName>
    <definedName name="OCRSLG" localSheetId="9">#REF!</definedName>
    <definedName name="OCRSLG">#REF!</definedName>
    <definedName name="OCRSMG" localSheetId="6">#REF!</definedName>
    <definedName name="OCRSMG" localSheetId="10">#REF!</definedName>
    <definedName name="OCRSMG" localSheetId="9">#REF!</definedName>
    <definedName name="OCRSMG" localSheetId="8">#REF!</definedName>
    <definedName name="OCRSMG">#REF!</definedName>
    <definedName name="OILTEST">'[18]HARGA SATUAN'!$B$19</definedName>
    <definedName name="ok" localSheetId="10">#REF!</definedName>
    <definedName name="ok" localSheetId="8">#REF!</definedName>
    <definedName name="ok">#REF!</definedName>
    <definedName name="okl" localSheetId="10">#REF!</definedName>
    <definedName name="okl">#REF!</definedName>
    <definedName name="okt" localSheetId="10">#REF!</definedName>
    <definedName name="okt">#REF!</definedName>
    <definedName name="okto" localSheetId="10">#REF!</definedName>
    <definedName name="okto">#REF!</definedName>
    <definedName name="oo" localSheetId="6">#REF!</definedName>
    <definedName name="oo" localSheetId="9">#REF!</definedName>
    <definedName name="oo">#REF!</definedName>
    <definedName name="OPERASI" localSheetId="10">#REF!</definedName>
    <definedName name="OPERASI">#REF!</definedName>
    <definedName name="opgw" localSheetId="10" hidden="1">{#N/A,#N/A,FALSE,"M.31"}</definedName>
    <definedName name="opgw" localSheetId="8" hidden="1">{#N/A,#N/A,FALSE,"M.31"}</definedName>
    <definedName name="opgw" hidden="1">{#N/A,#N/A,FALSE,"M.31"}</definedName>
    <definedName name="opi" localSheetId="10">#REF!</definedName>
    <definedName name="opi" localSheetId="8">#REF!</definedName>
    <definedName name="opi">#REF!</definedName>
    <definedName name="Opr_Hari">#N/A</definedName>
    <definedName name="opv">[103]Valuation!$I$53</definedName>
    <definedName name="ORA" localSheetId="10" hidden="1">{#N/A,#N/A,FALSE,"M.32"}</definedName>
    <definedName name="ORA" localSheetId="8" hidden="1">{#N/A,#N/A,FALSE,"M.32"}</definedName>
    <definedName name="ORA" hidden="1">{#N/A,#N/A,FALSE,"M.32"}</definedName>
    <definedName name="OUTGOING">#N/A</definedName>
    <definedName name="P" localSheetId="6">#REF!</definedName>
    <definedName name="P" localSheetId="10">#REF!</definedName>
    <definedName name="P" localSheetId="9">#REF!</definedName>
    <definedName name="P" localSheetId="5">#REF!</definedName>
    <definedName name="p" localSheetId="8" hidden="1">{#N/A,#N/A,FALSE,"M.43"}</definedName>
    <definedName name="P">#REF!</definedName>
    <definedName name="Panah" localSheetId="6">#REF!</definedName>
    <definedName name="Panah" localSheetId="10">#REF!</definedName>
    <definedName name="Panah" localSheetId="9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0" hidden="1">{#N/A,#N/A,FALSE,"M.33"}</definedName>
    <definedName name="PasPst" localSheetId="9" hidden="1">{#N/A,#N/A,FALSE,"M.33"}</definedName>
    <definedName name="PasPst" localSheetId="5" hidden="1">{#N/A,#N/A,FALSE,"M.33"}</definedName>
    <definedName name="PasPst" localSheetId="8" hidden="1">{#N/A,#N/A,FALSE,"M.33"}</definedName>
    <definedName name="PasPst" localSheetId="12" hidden="1">{#N/A,#N/A,FALSE,"M.33"}</definedName>
    <definedName name="PasPst" hidden="1">{#N/A,#N/A,FALSE,"M.33"}</definedName>
    <definedName name="pdi" localSheetId="10" hidden="1">[104]UshDeb00!#REF!</definedName>
    <definedName name="pdi" localSheetId="8" hidden="1">[104]UshDeb00!#REF!</definedName>
    <definedName name="pdi" hidden="1">[105]UshDeb00!#REF!</definedName>
    <definedName name="pdp" localSheetId="10" hidden="1">{#N/A,#N/A,FALSE,"M.31"}</definedName>
    <definedName name="pdp" localSheetId="8" hidden="1">{#N/A,#N/A,FALSE,"M.31"}</definedName>
    <definedName name="pdp" hidden="1">{#N/A,#N/A,FALSE,"M.31"}</definedName>
    <definedName name="PDPKons" localSheetId="6">#REF!</definedName>
    <definedName name="PDPKons" localSheetId="10">#REF!</definedName>
    <definedName name="PDPKons" localSheetId="9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9">#REF!</definedName>
    <definedName name="PDPMaterial">#REF!</definedName>
    <definedName name="PDPPembDimuka" localSheetId="6">#REF!</definedName>
    <definedName name="PDPPembDimuka" localSheetId="9">#REF!</definedName>
    <definedName name="PDPPembDimuka">#REF!</definedName>
    <definedName name="PDPT" localSheetId="10" hidden="1">{#N/A,#N/A,FALSE,"M.31"}</definedName>
    <definedName name="PDPT" localSheetId="8" hidden="1">{#N/A,#N/A,FALSE,"M.31"}</definedName>
    <definedName name="PDPT" hidden="1">{#N/A,#N/A,FALSE,"M.31"}</definedName>
    <definedName name="pe">[29]x!$B$100:$B$101</definedName>
    <definedName name="Pelumas" localSheetId="10" hidden="1">{#N/A,#N/A,FALSE,"M.31"}</definedName>
    <definedName name="Pelumas" localSheetId="8" hidden="1">{#N/A,#N/A,FALSE,"M.31"}</definedName>
    <definedName name="Pelumas" hidden="1">{#N/A,#N/A,FALSE,"M.31"}</definedName>
    <definedName name="PembelianiTRWI">'[40]PembelianiTL(12A1'!$B$1:$S$55</definedName>
    <definedName name="PembelianiTRWII">'[40]PembelianiTL(12A1'!$B$56:$S$110</definedName>
    <definedName name="PembelianiTRWIII">'[40]PembelianiTL(12A1'!$B$111:$S$165</definedName>
    <definedName name="PembelianiTRWIV">'[40]PembelianiTL(12A1'!$B$166:$S$220</definedName>
    <definedName name="pembiayaan" localSheetId="10">#REF!</definedName>
    <definedName name="pembiayaan">#REF!</definedName>
    <definedName name="PemeABSW" localSheetId="6">#REF!</definedName>
    <definedName name="PemeABSW" localSheetId="9">#REF!</definedName>
    <definedName name="PemeABSW" localSheetId="5">#REF!</definedName>
    <definedName name="PemeABSW">#REF!</definedName>
    <definedName name="pemel09" localSheetId="6">#REF!</definedName>
    <definedName name="pemel09" localSheetId="9">#REF!</definedName>
    <definedName name="pemel09">#REF!</definedName>
    <definedName name="PendaLuOp">'[39]PendaLuOp(13)'!$B$1:$G$58</definedName>
    <definedName name="PENDAOP" localSheetId="10" hidden="1">{#N/A,#N/A,FALSE,"M.32"}</definedName>
    <definedName name="PENDAOP" localSheetId="8" hidden="1">{#N/A,#N/A,FALSE,"M.32"}</definedName>
    <definedName name="PENDAOP" hidden="1">{#N/A,#N/A,FALSE,"M.32"}</definedName>
    <definedName name="PendOpLain">'[40]PendOpLain(11B)'!$B$1:$G$33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5" hidden="1">{#N/A,#N/A,FALSE,"M.41"}</definedName>
    <definedName name="Pendukung" localSheetId="8" hidden="1">{#N/A,#N/A,FALSE,"M.41"}</definedName>
    <definedName name="Pendukung" localSheetId="12" hidden="1">{#N/A,#N/A,FALSE,"M.41"}</definedName>
    <definedName name="Pendukung" hidden="1">{#N/A,#N/A,FALSE,"M.41"}</definedName>
    <definedName name="PenjTLTRWI" localSheetId="10">'[39]PenjTL(18)'!$B$1:$J$39</definedName>
    <definedName name="PenjTLTRWI">'[39]PenjTL(18)'!$B$1:$J$39</definedName>
    <definedName name="PenjTLTRWII" localSheetId="10">'[39]PenjTL(18)'!$B$41:$J$79</definedName>
    <definedName name="PenjTLTRWII">'[39]PenjTL(18)'!$B$41:$J$79</definedName>
    <definedName name="PenjTLTRWIII" localSheetId="10">'[39]PenjTL(18)'!$B$81:$J$119</definedName>
    <definedName name="PenjTLTRWIII">'[39]PenjTL(18)'!$B$81:$J$119</definedName>
    <definedName name="PenjTLTRWIV" localSheetId="10">'[39]PenjTL(18)'!$B$121:$J$159</definedName>
    <definedName name="PenjTLTRWIV">'[39]PenjTL(18)'!$B$121:$J$159</definedName>
    <definedName name="PENYULANG">[106]TABEL!$A$2:$A$81</definedName>
    <definedName name="period" localSheetId="6">#REF!</definedName>
    <definedName name="period" localSheetId="9">#REF!</definedName>
    <definedName name="period" localSheetId="5">#REF!</definedName>
    <definedName name="period">#REF!</definedName>
    <definedName name="pict" localSheetId="12">#REF!</definedName>
    <definedName name="pict">KKO!#REF!</definedName>
    <definedName name="PILIH">#N/A</definedName>
    <definedName name="pinjaman" localSheetId="10">#REF!</definedName>
    <definedName name="pinjaman">#REF!</definedName>
    <definedName name="PINOH">#N/A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>#REF!</definedName>
    <definedName name="Plgg" localSheetId="10" hidden="1">{#N/A,#N/A,FALSE,"M.41"}</definedName>
    <definedName name="Plgg" localSheetId="8" hidden="1">{#N/A,#N/A,FALSE,"M.41"}</definedName>
    <definedName name="Plgg" hidden="1">{#N/A,#N/A,FALSE,"M.41"}</definedName>
    <definedName name="PLN">#N/A</definedName>
    <definedName name="PLTD_1" localSheetId="10" hidden="1">{#N/A,#N/A,FALSE,"M.33"}</definedName>
    <definedName name="PLTD_1" localSheetId="8" hidden="1">{#N/A,#N/A,FALSE,"M.33"}</definedName>
    <definedName name="PLTD_1" hidden="1">{#N/A,#N/A,FALSE,"M.33"}</definedName>
    <definedName name="pltmapln1" localSheetId="10">#REF!</definedName>
    <definedName name="pltmapln1">#REF!</definedName>
    <definedName name="pltmsla1" localSheetId="10">#REF!</definedName>
    <definedName name="pltmsla1">#REF!</definedName>
    <definedName name="pltuapln1" localSheetId="10">#REF!</definedName>
    <definedName name="pltuapln1">#REF!</definedName>
    <definedName name="pltuapln2" localSheetId="10">#REF!</definedName>
    <definedName name="pltuapln2">#REF!</definedName>
    <definedName name="pltuapln3" localSheetId="10">#REF!</definedName>
    <definedName name="pltuapln3">#REF!</definedName>
    <definedName name="pltuapln4" localSheetId="10">#REF!</definedName>
    <definedName name="pltuapln4">#REF!</definedName>
    <definedName name="pltuapln5" localSheetId="10">#REF!</definedName>
    <definedName name="pltuapln5">#REF!</definedName>
    <definedName name="pltusla5" localSheetId="10">#REF!</definedName>
    <definedName name="pltusla5">#REF!</definedName>
    <definedName name="PMT">[89]PMT!$D$12:$D$55</definedName>
    <definedName name="pmt_150kV_1_p__40_Ka" localSheetId="10">'[18]HARGA SATUAN'!#REF!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[31]JAN09!#REF!</definedName>
    <definedName name="poi" localSheetId="10">[31]JAN09!#REF!</definedName>
    <definedName name="poi" localSheetId="5">[31]JAN09!#REF!</definedName>
    <definedName name="poi" localSheetId="8">[31]JAN09!#REF!</definedName>
    <definedName name="poi" localSheetId="12">[31]JAN09!#REF!</definedName>
    <definedName name="poi">[31]JAN09!#REF!</definedName>
    <definedName name="pokok_bunga" localSheetId="10">#REF!</definedName>
    <definedName name="pokok_bunga">#REF!</definedName>
    <definedName name="poldo" localSheetId="10" hidden="1">{#N/A,#N/A,FALSE,"M.31"}</definedName>
    <definedName name="poldo" localSheetId="8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>#REF!</definedName>
    <definedName name="pos_anggaran">[82]data!$G$2:$G$54</definedName>
    <definedName name="Potensi215" localSheetId="6">#REF!</definedName>
    <definedName name="Potensi215" localSheetId="9">#REF!</definedName>
    <definedName name="Potensi215" localSheetId="5">#REF!</definedName>
    <definedName name="Potensi215">#REF!</definedName>
    <definedName name="PP" localSheetId="6">#REF!</definedName>
    <definedName name="PP" localSheetId="9">#REF!</definedName>
    <definedName name="PP">#REF!</definedName>
    <definedName name="PR" localSheetId="10">#REF!</definedName>
    <definedName name="PR">#REF!</definedName>
    <definedName name="print" localSheetId="6">#REF!</definedName>
    <definedName name="print" localSheetId="9">#REF!</definedName>
    <definedName name="print">#REF!</definedName>
    <definedName name="PRINT_AR01" localSheetId="6">[55]Sheet5!#REF!</definedName>
    <definedName name="PRINT_AR01" localSheetId="9">[55]Sheet5!#REF!</definedName>
    <definedName name="PRINT_AR01">[55]Sheet5!#REF!</definedName>
    <definedName name="_xlnm.Print_Area" localSheetId="0">'HARGA SATUAN'!$A$1:$E$1579</definedName>
    <definedName name="_xlnm.Print_Area" localSheetId="9">KKF!$A$1:$T$39</definedName>
    <definedName name="_xlnm.Print_Area" localSheetId="5">KKO!$A$2:$Q$9</definedName>
    <definedName name="_xlnm.Print_Area" localSheetId="11">PETA!$A$1:$W$55</definedName>
    <definedName name="_xlnm.Print_Area" localSheetId="7">RAB!$A$1:$K$335</definedName>
    <definedName name="_xlnm.Print_Area" localSheetId="8">#REF!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2">#REF!</definedName>
    <definedName name="_xlnm.Print_Area">#REF!</definedName>
    <definedName name="PRINT_AREA_MI" localSheetId="6">#REF!</definedName>
    <definedName name="PRINT_AREA_MI" localSheetId="9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0">#REF!</definedName>
    <definedName name="Print_area1" localSheetId="9">#REF!</definedName>
    <definedName name="Print_area1">#REF!</definedName>
    <definedName name="PRINT_TITLE" localSheetId="6">#REF!</definedName>
    <definedName name="PRINT_TITLE" localSheetId="9">#REF!</definedName>
    <definedName name="PRINT_TITLE">#REF!</definedName>
    <definedName name="_xlnm.Print_Titles" localSheetId="0">'HARGA SATUAN'!#REF!</definedName>
    <definedName name="_xlnm.Print_Titles" localSheetId="9">#REF!</definedName>
    <definedName name="_xlnm.Print_Titles" localSheetId="7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2">#REF!</definedName>
    <definedName name="_xlnm.Print_Titles">#REF!</definedName>
    <definedName name="PRINT_TITLES_MI" localSheetId="6">#REF!</definedName>
    <definedName name="PRINT_TITLES_MI" localSheetId="9">#REF!</definedName>
    <definedName name="PRINT_TITLES_MI">#REF!</definedName>
    <definedName name="PRINT_TITLES_MI_19" localSheetId="6">#REF!</definedName>
    <definedName name="PRINT_TITLES_MI_19" localSheetId="9">#REF!</definedName>
    <definedName name="PRINT_TITLES_MI_19">#REF!</definedName>
    <definedName name="PRINT2" localSheetId="6">[55]Sheet5!#REF!</definedName>
    <definedName name="PRINT2" localSheetId="9">[55]Sheet5!#REF!</definedName>
    <definedName name="PRINT2">[55]Sheet5!#REF!</definedName>
    <definedName name="ProduksiTRWI">'[40]ProduksiTL(12B2)'!$B$1:$W$38</definedName>
    <definedName name="ProduksiTRWII">'[40]ProduksiTL(12B2)'!$B$41:$W$78</definedName>
    <definedName name="ProduksiTRWIII">'[40]ProduksiTL(12B2)'!$B$81:$W$118</definedName>
    <definedName name="ProduksiTRWIV">'[40]ProduksiTL(12B2)'!$B$121:$W$158</definedName>
    <definedName name="ProgGISBln">#N/A</definedName>
    <definedName name="ProgGISHari">#N/A</definedName>
    <definedName name="PROKK" localSheetId="10" hidden="1">{#N/A,#N/A,FALSE,"M.42"}</definedName>
    <definedName name="PROKK" localSheetId="8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5">#REF!</definedName>
    <definedName name="PROYEK" localSheetId="8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9" hidden="1">{#N/A,#N/A,FALSE,"M.31"}</definedName>
    <definedName name="PSRpst" localSheetId="5" hidden="1">{#N/A,#N/A,FALSE,"M.31"}</definedName>
    <definedName name="PSRpst" localSheetId="8" hidden="1">{#N/A,#N/A,FALSE,"M.31"}</definedName>
    <definedName name="PSRpst" localSheetId="12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5">#REF!</definedName>
    <definedName name="PT_PLN_PERSERO" localSheetId="8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8">#REF!</definedName>
    <definedName name="PTKU">#REF!</definedName>
    <definedName name="PUIUU">#REF!</definedName>
    <definedName name="PUR" localSheetId="6">[107]JURNAL!#REF!</definedName>
    <definedName name="PUR" localSheetId="10">[107]JURNAL!#REF!</definedName>
    <definedName name="PUR" localSheetId="9">[107]JURNAL!#REF!</definedName>
    <definedName name="pur" localSheetId="8" hidden="1">{#N/A,#N/A,FALSE,"M.34"}</definedName>
    <definedName name="PUR">[107]JURNAL!#REF!</definedName>
    <definedName name="PUTUSSIBAU">#N/A</definedName>
    <definedName name="PWI" localSheetId="6">#REF!</definedName>
    <definedName name="PWI" localSheetId="9">#REF!</definedName>
    <definedName name="PWI" localSheetId="5">#REF!</definedName>
    <definedName name="PWI" localSheetId="8">#REF!</definedName>
    <definedName name="PWI">#REF!</definedName>
    <definedName name="q" localSheetId="6">#REF!</definedName>
    <definedName name="q" localSheetId="10">#REF!</definedName>
    <definedName name="q" localSheetId="9">#REF!</definedName>
    <definedName name="q">#REF!</definedName>
    <definedName name="qqq" localSheetId="10" hidden="1">{#N/A,#N/A,FALSE,"M.42"}</definedName>
    <definedName name="qqq" localSheetId="8" hidden="1">{#N/A,#N/A,FALSE,"M.42"}</definedName>
    <definedName name="qqq" hidden="1">{#N/A,#N/A,FALSE,"M.42"}</definedName>
    <definedName name="QQQQQ" localSheetId="10" hidden="1">{#N/A,#N/A,FALSE,"M.32"}</definedName>
    <definedName name="QQQQQ" localSheetId="8" hidden="1">{#N/A,#N/A,FALSE,"M.32"}</definedName>
    <definedName name="QQQQQ" hidden="1">{#N/A,#N/A,FALSE,"M.32"}</definedName>
    <definedName name="QRYTRY" localSheetId="6">#REF!</definedName>
    <definedName name="QRYTRY" localSheetId="10">#REF!</definedName>
    <definedName name="QRYTRY" localSheetId="9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5" hidden="1">{#N/A,#N/A,FALSE,"M.32"}</definedName>
    <definedName name="qw" localSheetId="8" hidden="1">{#N/A,#N/A,FALSE,"M.32"}</definedName>
    <definedName name="qw" localSheetId="12" hidden="1">{#N/A,#N/A,FALSE,"M.32"}</definedName>
    <definedName name="qw" hidden="1">{#N/A,#N/A,FALSE,"M.32"}</definedName>
    <definedName name="qwer" localSheetId="10" hidden="1">{#N/A,#N/A,FALSE,"M.41"}</definedName>
    <definedName name="qwer" localSheetId="8" hidden="1">{#N/A,#N/A,FALSE,"M.41"}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10">#REF!</definedName>
    <definedName name="RAB" localSheetId="9">#REF!</definedName>
    <definedName name="RAB" localSheetId="5">#REF!</definedName>
    <definedName name="RAB" localSheetId="8">#REF!</definedName>
    <definedName name="RAB">#REF!</definedName>
    <definedName name="rafi" localSheetId="6">[31]JAN09!#REF!</definedName>
    <definedName name="rafi" localSheetId="9">[31]JAN09!#REF!</definedName>
    <definedName name="rafi" localSheetId="5">[31]JAN09!#REF!</definedName>
    <definedName name="rafi" localSheetId="8">[31]JAN09!#REF!</definedName>
    <definedName name="rafi">[31]JAN09!#REF!</definedName>
    <definedName name="raja" localSheetId="6">[31]JAN09!#REF!</definedName>
    <definedName name="raja" localSheetId="9">[31]JAN09!#REF!</definedName>
    <definedName name="raja" localSheetId="8">[31]JAN09!#REF!</definedName>
    <definedName name="raja">[31]JAN09!#REF!</definedName>
    <definedName name="Raker">'[108]W-NAD'!#REF!</definedName>
    <definedName name="RANGE" localSheetId="6">#REF!</definedName>
    <definedName name="RANGE" localSheetId="9">#REF!</definedName>
    <definedName name="RANGE" localSheetId="5">#REF!</definedName>
    <definedName name="RANGE" localSheetId="8">#REF!</definedName>
    <definedName name="RANGE">#REF!</definedName>
    <definedName name="RAO" localSheetId="6">#REF!</definedName>
    <definedName name="RAO" localSheetId="9">#REF!</definedName>
    <definedName name="RAO">#REF!</definedName>
    <definedName name="Rate_of_absorption_CJ_C2A_options">OFFSET('[33]Central Overhead Allocation'!$C$281,0,0,COUNTA('[33]Central Overhead Allocation'!$C$281:$C$297),3)</definedName>
    <definedName name="Rate_of_absorption_EJ_C2A_options">OFFSET('[33]Central Overhead Allocation'!$C$183,0,0,COUNTA('[33]Central Overhead Allocation'!$C$183:$C$199),7)</definedName>
    <definedName name="Rate_of_absorption_JKT_C2A_options">OFFSET('[33]Central Overhead Allocation'!$C$330,0,0,COUNTA('[33]Central Overhead Allocation'!$C$330:$C$346),4)</definedName>
    <definedName name="Rate_of_absorption_Region_options">OFFSET('[33]Central Overhead Allocation'!$C$53,0,0,COUNTA('[33]Central Overhead Allocation'!$C$53:$C$69),8)</definedName>
    <definedName name="Rate_of_Absorption_WJ_A2IS_Options" localSheetId="6">OFFSET('[33]Regional Overhead Allocation_WJ'!#REF!,0,0,COUNTA('[33]Regional Overhead Allocation_WJ'!#REF!),35)</definedName>
    <definedName name="Rate_of_Absorption_WJ_A2IS_Options" localSheetId="9">OFFSET('[33]Regional Overhead Allocation_WJ'!#REF!,0,0,COUNTA('[33]Regional Overhead Allocation_WJ'!#REF!),35)</definedName>
    <definedName name="Rate_of_Absorption_WJ_A2IS_Options" localSheetId="5">OFFSET('[33]Regional Overhead Allocation_WJ'!#REF!,0,0,COUNTA('[33]Regional Overhead Allocation_WJ'!#REF!),35)</definedName>
    <definedName name="Rate_of_Absorption_WJ_A2IS_Options" localSheetId="8">OFFSET('[33]Regional Overhead Allocation_WJ'!#REF!,0,0,COUNTA('[33]Regional Overhead Allocation_WJ'!#REF!),35)</definedName>
    <definedName name="Rate_of_Absorption_WJ_A2IS_Options" localSheetId="12">OFFSET('[33]Regional Overhead Allocation_WJ'!#REF!,0,0,COUNTA('[33]Regional Overhead Allocation_WJ'!#REF!),35)</definedName>
    <definedName name="Rate_of_Absorption_WJ_A2IS_Options">OFFSET('[33]Regional Overhead Allocation_WJ'!#REF!,0,0,COUNTA('[33]Regional Overhead Allocation_WJ'!#REF!),35)</definedName>
    <definedName name="Rate_of_absorption_WJ_C2A_options">OFFSET('[33]Central Overhead Allocation'!$C$232,0,0,COUNTA('[33]Central Overhead Allocation'!$C$232:$C$248),14)</definedName>
    <definedName name="Rate_of_absorption_WS_C2A_Options">OFFSET('[33]Central Overhead Allocation'!$C$134,0,0,COUNTA('[33]Central Overhead Allocation'!$C$134:$C$150),3)</definedName>
    <definedName name="rcps" localSheetId="6">[31]JAN09!#REF!</definedName>
    <definedName name="rcps" localSheetId="10">[31]JAN09!#REF!</definedName>
    <definedName name="rcps" localSheetId="5">[31]JAN09!#REF!</definedName>
    <definedName name="rcps" localSheetId="8">[31]JAN09!#REF!</definedName>
    <definedName name="rcps" localSheetId="12">[31]JAN09!#REF!</definedName>
    <definedName name="rcps">[31]JAN09!#REF!</definedName>
    <definedName name="re" localSheetId="6" hidden="1">{#N/A,#N/A,FALSE,"M.42"}</definedName>
    <definedName name="re" localSheetId="10" hidden="1">{#N/A,#N/A,FALSE,"M.42"}</definedName>
    <definedName name="re" localSheetId="9" hidden="1">{#N/A,#N/A,FALSE,"M.42"}</definedName>
    <definedName name="re" localSheetId="5" hidden="1">{#N/A,#N/A,FALSE,"M.42"}</definedName>
    <definedName name="RE" localSheetId="8" hidden="1">{#N/A,#N/A,FALSE,"M.01"}</definedName>
    <definedName name="re" localSheetId="12" hidden="1">{#N/A,#N/A,FALSE,"M.42"}</definedName>
    <definedName name="re" hidden="1">{#N/A,#N/A,FALSE,"M.42"}</definedName>
    <definedName name="realisasi_table" localSheetId="10">#REF!</definedName>
    <definedName name="realisasi_table">#REF!</definedName>
    <definedName name="REC">'[107]BB PUSAT'!$A$1:$C$65536</definedName>
    <definedName name="Rectifier80">'[18]HARGA SATUAN'!$B$14</definedName>
    <definedName name="Regions">OFFSET('[33]Working Page'!$B$8,0,0,COUNTA('[33]Working Page'!$B$8:$B$20),1)</definedName>
    <definedName name="REH" localSheetId="10" hidden="1">{#N/A,#N/A,FALSE,"M.01";#N/A,#N/A,FALSE,"M.01"}</definedName>
    <definedName name="REH" localSheetId="8" hidden="1">{#N/A,#N/A,FALSE,"M.01";#N/A,#N/A,FALSE,"M.01"}</definedName>
    <definedName name="REH" hidden="1">{#N/A,#N/A,FALSE,"M.01";#N/A,#N/A,FALSE,"M.01"}</definedName>
    <definedName name="ReinTUL2" localSheetId="10" hidden="1">{#N/A,#N/A,FALSE,"M.42"}</definedName>
    <definedName name="ReinTUL2" localSheetId="8" hidden="1">{#N/A,#N/A,FALSE,"M.42"}</definedName>
    <definedName name="ReinTUL2" hidden="1">{#N/A,#N/A,FALSE,"M.42"}</definedName>
    <definedName name="REK" localSheetId="10">#REF!</definedName>
    <definedName name="REK">#REF!</definedName>
    <definedName name="REKAP" localSheetId="6">#REF!</definedName>
    <definedName name="REKAP" localSheetId="9">#REF!</definedName>
    <definedName name="REKAP" localSheetId="5">#REF!</definedName>
    <definedName name="REKAP">#REF!</definedName>
    <definedName name="REKAPHU" localSheetId="10" hidden="1">{#N/A,#N/A,FALSE,"M.02"}</definedName>
    <definedName name="REKAPHU" localSheetId="8" hidden="1">{#N/A,#N/A,FALSE,"M.02"}</definedName>
    <definedName name="REKAPHU" hidden="1">{#N/A,#N/A,FALSE,"M.02"}</definedName>
    <definedName name="REKTRWS3" localSheetId="10">#REF!</definedName>
    <definedName name="REKTRWS3">#REF!</definedName>
    <definedName name="REKTRWS4" localSheetId="10">#REF!</definedName>
    <definedName name="REKTRWS4">#REF!</definedName>
    <definedName name="RELE">#N/A</definedName>
    <definedName name="rencana" localSheetId="6">#REF!</definedName>
    <definedName name="rencana" localSheetId="9">#REF!</definedName>
    <definedName name="rencana" localSheetId="5">#REF!</definedName>
    <definedName name="rencana" localSheetId="8">#REF!</definedName>
    <definedName name="rencana">#REF!</definedName>
    <definedName name="RES" localSheetId="10" hidden="1">{"'Juli'!$A$1:$J$57","'Juli'!$A$24:$J$57"}</definedName>
    <definedName name="RES" localSheetId="8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9">#REF!</definedName>
    <definedName name="resagging" localSheetId="8">#REF!</definedName>
    <definedName name="resagging">#REF!</definedName>
    <definedName name="ResetDataOption_Click">#N/A</definedName>
    <definedName name="resume" localSheetId="10">#REF!</definedName>
    <definedName name="resume">#REF!</definedName>
    <definedName name="revenues" localSheetId="10">#REF!</definedName>
    <definedName name="revenues">#REF!</definedName>
    <definedName name="revenues_nontax" localSheetId="10">#REF!</definedName>
    <definedName name="revenues_nontax">#REF!</definedName>
    <definedName name="revenues_tax" localSheetId="10">#REF!</definedName>
    <definedName name="revenues_tax">#REF!</definedName>
    <definedName name="RingkasanPokok" localSheetId="6">#REF!</definedName>
    <definedName name="RingkasanPokok" localSheetId="9">#REF!</definedName>
    <definedName name="RingkasanPokok" localSheetId="5">#REF!</definedName>
    <definedName name="RingkasanPokok">#REF!</definedName>
    <definedName name="ripel">'[18]HARGA SATUAN'!$B$43</definedName>
    <definedName name="RKP.32" localSheetId="10" hidden="1">{#N/A,#N/A,FALSE,"M.32"}</definedName>
    <definedName name="RKP.32" localSheetId="8" hidden="1">{#N/A,#N/A,FALSE,"M.32"}</definedName>
    <definedName name="RKP.32" hidden="1">{#N/A,#N/A,FALSE,"M.32"}</definedName>
    <definedName name="RMS" localSheetId="10" hidden="1">{#N/A,#N/A,FALSE,"M.42"}</definedName>
    <definedName name="RMS" localSheetId="8" hidden="1">{#N/A,#N/A,FALSE,"M.42"}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5" hidden="1">{#N/A,#N/A,FALSE,"M.31"}</definedName>
    <definedName name="ROK" localSheetId="8" hidden="1">{#N/A,#N/A,FALSE,"M.31"}</definedName>
    <definedName name="ROK" localSheetId="12" hidden="1">{#N/A,#N/A,FALSE,"M.31"}</definedName>
    <definedName name="ROK" hidden="1">{#N/A,#N/A,FALSE,"M.31"}</definedName>
    <definedName name="ropa" localSheetId="10" hidden="1">{#N/A,#N/A,FALSE,"M.34"}</definedName>
    <definedName name="ropa" localSheetId="8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5">#REF!</definedName>
    <definedName name="ROW" localSheetId="8">#REF!</definedName>
    <definedName name="ROW">#REF!</definedName>
    <definedName name="rr" localSheetId="6">#REF!</definedName>
    <definedName name="rr" localSheetId="10">#REF!</definedName>
    <definedName name="rr" localSheetId="9">#REF!</definedName>
    <definedName name="rr">#REF!</definedName>
    <definedName name="rrr" localSheetId="10" hidden="1">'[109]Sudah Berjalan'!#REF!</definedName>
    <definedName name="rrr" localSheetId="8" hidden="1">'[109]Sudah Berjalan'!#REF!</definedName>
    <definedName name="rrr" hidden="1">'[110]Sudah Berjalan'!#REF!</definedName>
    <definedName name="rt" localSheetId="6" hidden="1">{#N/A,#N/A,FALSE,"M.43"}</definedName>
    <definedName name="rt" localSheetId="9" hidden="1">{#N/A,#N/A,FALSE,"M.43"}</definedName>
    <definedName name="rt" localSheetId="5" hidden="1">{#N/A,#N/A,FALSE,"M.43"}</definedName>
    <definedName name="rt" localSheetId="8" hidden="1">{#N/A,#N/A,FALSE,"M.43"}</definedName>
    <definedName name="rt" localSheetId="12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0">#REF!</definedName>
    <definedName name="RTYHRTY" localSheetId="9">#REF!</definedName>
    <definedName name="RTYHRTY">#REF!</definedName>
    <definedName name="rtyu" localSheetId="6">[111]JAN07!#REF!</definedName>
    <definedName name="rtyu" localSheetId="9">[111]JAN07!#REF!</definedName>
    <definedName name="rtyu">[112]JAN07!#REF!</definedName>
    <definedName name="RUMUS">#N/A</definedName>
    <definedName name="rutin" localSheetId="10" hidden="1">{#N/A,#N/A,FALSE,"M.33"}</definedName>
    <definedName name="rutin" localSheetId="8" hidden="1">{#N/A,#N/A,FALSE,"M.33"}</definedName>
    <definedName name="rutin" hidden="1">{#N/A,#N/A,FALSE,"M.33"}</definedName>
    <definedName name="S" localSheetId="10">#REF!</definedName>
    <definedName name="S" localSheetId="9">{#N/A,#N/A,FALSE,"M.31"}</definedName>
    <definedName name="S" localSheetId="8">#REF!</definedName>
    <definedName name="S" localSheetId="12">#REF!</definedName>
    <definedName name="S">#REF!</definedName>
    <definedName name="S1___5" localSheetId="6">#REF!</definedName>
    <definedName name="S1___5" localSheetId="9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9" hidden="1">{#N/A,#N/A,FALSE,"M.31"}</definedName>
    <definedName name="sa" localSheetId="5" hidden="1">{#N/A,#N/A,FALSE,"M.31"}</definedName>
    <definedName name="SA" localSheetId="8" hidden="1">{#N/A,#N/A,FALSE,"M.43"}</definedName>
    <definedName name="sa" localSheetId="12" hidden="1">{#N/A,#N/A,FALSE,"M.31"}</definedName>
    <definedName name="sa" hidden="1">{#N/A,#N/A,FALSE,"M.31"}</definedName>
    <definedName name="sad" localSheetId="10" hidden="1">{#N/A,#N/A,FALSE,"M.34"}</definedName>
    <definedName name="sad" localSheetId="8" hidden="1">{#N/A,#N/A,FALSE,"M.34"}</definedName>
    <definedName name="sad" hidden="1">{#N/A,#N/A,FALSE,"M.34"}</definedName>
    <definedName name="salah" localSheetId="6">#REF!</definedName>
    <definedName name="salah" localSheetId="10">#REF!</definedName>
    <definedName name="salah" localSheetId="9">#REF!</definedName>
    <definedName name="salah" localSheetId="5">#REF!</definedName>
    <definedName name="salah" localSheetId="8">#REF!</definedName>
    <definedName name="salah">#REF!</definedName>
    <definedName name="Salary">[33]Salary!$D$7:$AJ$38</definedName>
    <definedName name="SALATIGA" localSheetId="6">#REF!</definedName>
    <definedName name="SALATIGA" localSheetId="10">#REF!</definedName>
    <definedName name="SALATIGA" localSheetId="9">#REF!</definedName>
    <definedName name="SALATIGA">#REF!</definedName>
    <definedName name="SALVAGE" comment="RINGAN">[113]PICKUP!$D$12</definedName>
    <definedName name="SAMBAS">#N/A</definedName>
    <definedName name="SANGGAU">#N/A</definedName>
    <definedName name="SAPBEXwbID" hidden="1">"41NCAAE5PJZ8D7N0HEXL0B90R"</definedName>
    <definedName name="SARPOKPLG" localSheetId="10" hidden="1">{#N/A,#N/A,FALSE,"M.01";#N/A,#N/A,FALSE,"M.01"}</definedName>
    <definedName name="SARPOKPLG" localSheetId="8" hidden="1">{#N/A,#N/A,FALSE,"M.01";#N/A,#N/A,FALSE,"M.01"}</definedName>
    <definedName name="SARPOKPLG" hidden="1">{#N/A,#N/A,FALSE,"M.01";#N/A,#N/A,FALSE,"M.01"}</definedName>
    <definedName name="sasa" localSheetId="6">[31]JAN09!#REF!</definedName>
    <definedName name="sasa" localSheetId="9">[31]JAN09!#REF!</definedName>
    <definedName name="sasa" localSheetId="5">[31]JAN09!#REF!</definedName>
    <definedName name="sasa" localSheetId="12">[31]JAN09!#REF!</definedName>
    <definedName name="sasa">[31]JAN09!#REF!</definedName>
    <definedName name="SATUAN" localSheetId="10">'[114]Rekap PMG.'!$A$10:$E$51</definedName>
    <definedName name="SATUAN" localSheetId="8">'[115]Rekap PMG.'!$A$10:$E$51</definedName>
    <definedName name="SATUAN">'[114]Rekap PMG.'!$A$10:$E$51</definedName>
    <definedName name="saul" localSheetId="10" hidden="1">{#N/A,#N/A,FALSE,"M.34"}</definedName>
    <definedName name="saul" localSheetId="8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5">#REF!</definedName>
    <definedName name="sbak1a" localSheetId="8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9" hidden="1">{#N/A,#N/A,FALSE,"M.34"}</definedName>
    <definedName name="SBBpst" localSheetId="5" hidden="1">{#N/A,#N/A,FALSE,"M.34"}</definedName>
    <definedName name="SBBpst" localSheetId="8" hidden="1">{#N/A,#N/A,FALSE,"M.34"}</definedName>
    <definedName name="SBBpst" localSheetId="12" hidden="1">{#N/A,#N/A,FALSE,"M.34"}</definedName>
    <definedName name="SBBpst" hidden="1">{#N/A,#N/A,FALSE,"M.34"}</definedName>
    <definedName name="sblw" localSheetId="10" hidden="1">{#N/A,#N/A,FALSE,"M.02"}</definedName>
    <definedName name="sblw" localSheetId="8" hidden="1">{#N/A,#N/A,FALSE,"M.02"}</definedName>
    <definedName name="sblw" hidden="1">{#N/A,#N/A,FALSE,"M.02"}</definedName>
    <definedName name="scac" localSheetId="10" hidden="1">{#N/A,#N/A,FALSE,"M.42"}</definedName>
    <definedName name="scac" localSheetId="8" hidden="1">{#N/A,#N/A,FALSE,"M.42"}</definedName>
    <definedName name="scac" hidden="1">{#N/A,#N/A,FALSE,"M.42"}</definedName>
    <definedName name="scacascc" localSheetId="10" hidden="1">{#N/A,#N/A,FALSE,"M.33"}</definedName>
    <definedName name="scacascc" localSheetId="8" hidden="1">{#N/A,#N/A,FALSE,"M.33"}</definedName>
    <definedName name="scacascc" hidden="1">{#N/A,#N/A,FALSE,"M.33"}</definedName>
    <definedName name="scacwxc" localSheetId="10" hidden="1">{#N/A,#N/A,FALSE,"M.01";#N/A,#N/A,FALSE,"M.01"}</definedName>
    <definedName name="scacwxc" localSheetId="8" hidden="1">{#N/A,#N/A,FALSE,"M.01";#N/A,#N/A,FALSE,"M.01"}</definedName>
    <definedName name="scacwxc" hidden="1">{#N/A,#N/A,FALSE,"M.01";#N/A,#N/A,FALSE,"M.01"}</definedName>
    <definedName name="scascac" localSheetId="10" hidden="1">{#N/A,#N/A,FALSE,"M.31"}</definedName>
    <definedName name="scascac" localSheetId="8" hidden="1">{#N/A,#N/A,FALSE,"M.31"}</definedName>
    <definedName name="scascac" hidden="1">{#N/A,#N/A,FALSE,"M.31"}</definedName>
    <definedName name="scascasca" localSheetId="10" hidden="1">{#N/A,#N/A,FALSE,"M.02"}</definedName>
    <definedName name="scascasca" localSheetId="8" hidden="1">{#N/A,#N/A,FALSE,"M.02"}</definedName>
    <definedName name="scascasca" hidden="1">{#N/A,#N/A,FALSE,"M.02"}</definedName>
    <definedName name="scascsac" localSheetId="10" hidden="1">{#N/A,#N/A,FALSE,"M.43"}</definedName>
    <definedName name="scascsac" localSheetId="8" hidden="1">{#N/A,#N/A,FALSE,"M.43"}</definedName>
    <definedName name="scascsac" hidden="1">{#N/A,#N/A,FALSE,"M.43"}</definedName>
    <definedName name="scascxc" localSheetId="10" hidden="1">{#N/A,#N/A,FALSE,"M.42"}</definedName>
    <definedName name="scascxc" localSheetId="8" hidden="1">{#N/A,#N/A,FALSE,"M.42"}</definedName>
    <definedName name="scascxc" hidden="1">{#N/A,#N/A,FALSE,"M.42"}</definedName>
    <definedName name="scdc">[116]x!$G$9:$G$47</definedName>
    <definedName name="scxasxcxc" localSheetId="10" hidden="1">{#N/A,#N/A,FALSE,"M.01"}</definedName>
    <definedName name="scxasxcxc" localSheetId="8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5">#REF!</definedName>
    <definedName name="SD" localSheetId="8">#REF!</definedName>
    <definedName name="SD">#REF!</definedName>
    <definedName name="SDAsdg" localSheetId="10" hidden="1">{#N/A,#N/A,FALSE,"M.01";#N/A,#N/A,FALSE,"M.01"}</definedName>
    <definedName name="SDAsdg" localSheetId="8" hidden="1">{#N/A,#N/A,FALSE,"M.01";#N/A,#N/A,FALSE,"M.01"}</definedName>
    <definedName name="SDAsdg" hidden="1">{#N/A,#N/A,FALSE,"M.01";#N/A,#N/A,FALSE,"M.01"}</definedName>
    <definedName name="sdc">[76]DTU!$B$2:$D$48</definedName>
    <definedName name="sdf" localSheetId="10" hidden="1">{#N/A,#N/A,FALSE,"M.41"}</definedName>
    <definedName name="sdf" localSheetId="8" hidden="1">{#N/A,#N/A,FALSE,"M.41"}</definedName>
    <definedName name="sdf" hidden="1">{#N/A,#N/A,FALSE,"M.41"}</definedName>
    <definedName name="sdffA" localSheetId="6">[31]JAN09!#REF!</definedName>
    <definedName name="sdffA" localSheetId="10">[31]JAN09!#REF!</definedName>
    <definedName name="sdffA" localSheetId="9">[31]JAN09!#REF!</definedName>
    <definedName name="sdffA" localSheetId="5">[31]JAN09!#REF!</definedName>
    <definedName name="sdffA" localSheetId="12">[31]JAN09!#REF!</definedName>
    <definedName name="sdffA">[31]JAN09!#REF!</definedName>
    <definedName name="SDR" localSheetId="10" hidden="1">{#N/A,#N/A,FALSE,"M.42"}</definedName>
    <definedName name="SDR" localSheetId="8" hidden="1">{#N/A,#N/A,FALSE,"M.42"}</definedName>
    <definedName name="SDR" hidden="1">{#N/A,#N/A,FALSE,"M.42"}</definedName>
    <definedName name="sds">'[117]master rab'!$B$1:$H$65536</definedName>
    <definedName name="seapj">'[77]Neraca seAPJ'!$O$6:$AJ$23</definedName>
    <definedName name="SEBABKDS" localSheetId="6">#REF!</definedName>
    <definedName name="SEBABKDS" localSheetId="9">#REF!</definedName>
    <definedName name="SEBABKDS" localSheetId="5">#REF!</definedName>
    <definedName name="SEBABKDS">#REF!</definedName>
    <definedName name="SEBABSLG" localSheetId="6">#REF!</definedName>
    <definedName name="SEBABSLG" localSheetId="9">#REF!</definedName>
    <definedName name="SEBABSLG">#REF!</definedName>
    <definedName name="SEBABSMG" localSheetId="6">#REF!</definedName>
    <definedName name="SEBABSMG" localSheetId="9">#REF!</definedName>
    <definedName name="SEBABSMG">#REF!</definedName>
    <definedName name="SEBUTAN">#N/A</definedName>
    <definedName name="SEGER" localSheetId="10" hidden="1">{#N/A,#N/A,FALSE,"M.34"}</definedName>
    <definedName name="SEGER" localSheetId="8" hidden="1">{#N/A,#N/A,FALSE,"M.34"}</definedName>
    <definedName name="SEGER" hidden="1">{#N/A,#N/A,FALSE,"M.34"}</definedName>
    <definedName name="sejut">[118]LAIN2!$Z$7</definedName>
    <definedName name="SEKADAU">#N/A</definedName>
    <definedName name="SEKAT" localSheetId="6">#REF!</definedName>
    <definedName name="SEKAT" localSheetId="10">#REF!</definedName>
    <definedName name="SEKAT" localSheetId="9">#REF!</definedName>
    <definedName name="SEKAT" localSheetId="5">#REF!</definedName>
    <definedName name="SEKAT">#REF!</definedName>
    <definedName name="semarang1" localSheetId="6">#REF!</definedName>
    <definedName name="semarang1" localSheetId="9">#REF!</definedName>
    <definedName name="semarang1">#REF!</definedName>
    <definedName name="SEMITAU">#N/A</definedName>
    <definedName name="SENTEBANG">#N/A</definedName>
    <definedName name="sep" localSheetId="10">#REF!</definedName>
    <definedName name="sep">#REF!</definedName>
    <definedName name="serat">[118]LAIN2!$Z$5</definedName>
    <definedName name="serib">[118]LAIN2!$Z$6</definedName>
    <definedName name="Service_Mapping">'[33]Service Mapping'!$C$6:$Y$39</definedName>
    <definedName name="sewadetektorkabel_har">'[93]AHS - Non Personel'!$D$31</definedName>
    <definedName name="SewaDisTRWI">'[40]SewaPemb(12A2)'!$B$1:$T$36</definedName>
    <definedName name="SewaDisTRWII">'[40]SewaPemb(12A2)'!$B$39:$T$75</definedName>
    <definedName name="SewaDisTRWIII">'[40]SewaPemb(12A2)'!$B$77:$T$113</definedName>
    <definedName name="SewaDisTRWIV">'[40]SewaPemb(12A2)'!$B$115:$T$151</definedName>
    <definedName name="sewaGPS">'[93]AHS - Non Personel'!$D$27</definedName>
    <definedName name="SewaKantorBulan">'[93]AHS - Non Personel'!$D$23</definedName>
    <definedName name="SewaKomHari">#N/A</definedName>
    <definedName name="SewaLaptopBln">#N/A</definedName>
    <definedName name="SewaMejaKursi">'[93]AHS - Non Personel'!$D$32</definedName>
    <definedName name="SewaMobil">#N/A</definedName>
    <definedName name="sewamobilbak_hari">'[93]AHS - Non Personel'!$D$29</definedName>
    <definedName name="SewaMotorBln">#N/A</definedName>
    <definedName name="SewaMotorHari">#N/A</definedName>
    <definedName name="SewaRumahBulan">'[93]AHS - Non Personel'!$D$24</definedName>
    <definedName name="SF" localSheetId="6">#REF!</definedName>
    <definedName name="SF" localSheetId="10">#REF!</definedName>
    <definedName name="SF" localSheetId="9">#REF!</definedName>
    <definedName name="SF" localSheetId="8">#REF!</definedName>
    <definedName name="SF">#REF!</definedName>
    <definedName name="sgi" localSheetId="6" hidden="1">{#N/A,#N/A,FALSE,"M.01"}</definedName>
    <definedName name="sgi" localSheetId="10" hidden="1">{#N/A,#N/A,FALSE,"M.01"}</definedName>
    <definedName name="sgi" localSheetId="9" hidden="1">{#N/A,#N/A,FALSE,"M.01"}</definedName>
    <definedName name="sgi" localSheetId="5" hidden="1">{#N/A,#N/A,FALSE,"M.01"}</definedName>
    <definedName name="sgi" localSheetId="8" hidden="1">{#N/A,#N/A,FALSE,"M.01"}</definedName>
    <definedName name="sgi" localSheetId="12" hidden="1">{#N/A,#N/A,FALSE,"M.01"}</definedName>
    <definedName name="sgi" hidden="1">{#N/A,#N/A,FALSE,"M.01"}</definedName>
    <definedName name="SIN" localSheetId="6">[8]prod03!#REF!</definedName>
    <definedName name="SIN" localSheetId="9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9" hidden="1">{#N/A,#N/A,FALSE,"M.42"}</definedName>
    <definedName name="Single" localSheetId="5" hidden="1">{#N/A,#N/A,FALSE,"M.42"}</definedName>
    <definedName name="Single" localSheetId="8" hidden="1">{#N/A,#N/A,FALSE,"M.42"}</definedName>
    <definedName name="Single" localSheetId="12" hidden="1">{#N/A,#N/A,FALSE,"M.42"}</definedName>
    <definedName name="Single" hidden="1">{#N/A,#N/A,FALSE,"M.42"}</definedName>
    <definedName name="SINTANG">#N/A</definedName>
    <definedName name="sisa" localSheetId="10">#REF!</definedName>
    <definedName name="sisa">#REF!</definedName>
    <definedName name="sisa1" localSheetId="10">#REF!</definedName>
    <definedName name="sisa1">#REF!</definedName>
    <definedName name="sisa2" localSheetId="10">#REF!</definedName>
    <definedName name="sisa2">#REF!</definedName>
    <definedName name="sls">[119]Sensitivitas!$D$26</definedName>
    <definedName name="SMG" localSheetId="6">#REF!</definedName>
    <definedName name="SMG" localSheetId="10">#REF!</definedName>
    <definedName name="SMG" localSheetId="9">#REF!</definedName>
    <definedName name="SMG" localSheetId="5">#REF!</definedName>
    <definedName name="SMG" localSheetId="8">#REF!</definedName>
    <definedName name="SMG">#REF!</definedName>
    <definedName name="smu" localSheetId="6">#REF!</definedName>
    <definedName name="smu" localSheetId="9">#REF!</definedName>
    <definedName name="smu">#REF!</definedName>
    <definedName name="SORT" localSheetId="10" hidden="1">{#N/A,#N/A,FALSE,"M.33"}</definedName>
    <definedName name="SORT" localSheetId="8" hidden="1">{#N/A,#N/A,FALSE,"M.33"}</definedName>
    <definedName name="SORT" hidden="1">{#N/A,#N/A,FALSE,"M.33"}</definedName>
    <definedName name="SPD" localSheetId="6">#REF!</definedName>
    <definedName name="SPD" localSheetId="10">#REF!</definedName>
    <definedName name="SPD" localSheetId="9">#REF!</definedName>
    <definedName name="SPD">#REF!</definedName>
    <definedName name="SPK" localSheetId="6">#REF!</definedName>
    <definedName name="SPK" localSheetId="9">#REF!</definedName>
    <definedName name="SPK">#REF!</definedName>
    <definedName name="SREWA" localSheetId="6">#REF!</definedName>
    <definedName name="SREWA" localSheetId="9">#REF!</definedName>
    <definedName name="SREWA">#REF!</definedName>
    <definedName name="ssdadx" localSheetId="10" hidden="1">{#N/A,#N/A,FALSE,"M.01";#N/A,#N/A,FALSE,"M.01"}</definedName>
    <definedName name="ssdadx" localSheetId="8" hidden="1">{#N/A,#N/A,FALSE,"M.01";#N/A,#N/A,FALSE,"M.01"}</definedName>
    <definedName name="ssdadx" hidden="1">{#N/A,#N/A,FALSE,"M.01";#N/A,#N/A,FALSE,"M.01"}</definedName>
    <definedName name="SSDG" localSheetId="10" hidden="1">{#N/A,#N/A,FALSE,"M.32"}</definedName>
    <definedName name="SSDG" localSheetId="8" hidden="1">{#N/A,#N/A,FALSE,"M.32"}</definedName>
    <definedName name="SSDG" hidden="1">{#N/A,#N/A,FALSE,"M.32"}</definedName>
    <definedName name="sses" localSheetId="10" hidden="1">{#N/A,#N/A,FALSE,"M.02"}</definedName>
    <definedName name="sses" localSheetId="8" hidden="1">{#N/A,#N/A,FALSE,"M.02"}</definedName>
    <definedName name="sses" hidden="1">{#N/A,#N/A,FALSE,"M.02"}</definedName>
    <definedName name="sss" localSheetId="10" hidden="1">{#N/A,#N/A,FALSE,"M.41"}</definedName>
    <definedName name="sss" localSheetId="8" hidden="1">{#N/A,#N/A,FALSE,"M.41"}</definedName>
    <definedName name="sss" hidden="1">{#N/A,#N/A,FALSE,"M.41"}</definedName>
    <definedName name="ssSasS">[8]prod03!#REF!</definedName>
    <definedName name="sssssssssssss" localSheetId="10" hidden="1">{#N/A,#N/A,FALSE,"M.34"}</definedName>
    <definedName name="sssssssssssss" localSheetId="8" hidden="1">{#N/A,#N/A,FALSE,"M.34"}</definedName>
    <definedName name="sssssssssssss" hidden="1">{#N/A,#N/A,FALSE,"M.34"}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8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0">#REF!</definedName>
    <definedName name="Stand" localSheetId="9">#REF!</definedName>
    <definedName name="Stand">#REF!</definedName>
    <definedName name="STATUS_REMOTE">#N/A</definedName>
    <definedName name="std">[120]HB2!$A$1:$L$65536</definedName>
    <definedName name="stdpln">'[121]HB BARU'!$A$1:$J$780</definedName>
    <definedName name="stok">[107]DTstok!$A$1:$B$65536</definedName>
    <definedName name="STPDari" localSheetId="6">#REF!</definedName>
    <definedName name="STPDari" localSheetId="10">#REF!</definedName>
    <definedName name="STPDari" localSheetId="9">#REF!</definedName>
    <definedName name="STPDari">#REF!</definedName>
    <definedName name="sujono">'[122]master rab'!$B$1:$H$65536</definedName>
    <definedName name="SUM" localSheetId="6">[8]prod03!#REF!</definedName>
    <definedName name="SUM" localSheetId="9">[8]prod03!#REF!</definedName>
    <definedName name="SUM" localSheetId="5">[8]prod03!#REF!</definedName>
    <definedName name="SUM" localSheetId="8">[8]prod03!#REF!</definedName>
    <definedName name="SUM" localSheetId="12">[8]prod03!#REF!</definedName>
    <definedName name="SUM">[8]prod03!#REF!</definedName>
    <definedName name="sumber">[123]SuMBER!$N$3:$FO$21</definedName>
    <definedName name="summary" localSheetId="10" hidden="1">{#N/A,#N/A,FALSE,"M.42"}</definedName>
    <definedName name="summary" localSheetId="8" hidden="1">{#N/A,#N/A,FALSE,"M.42"}</definedName>
    <definedName name="summary" hidden="1">{#N/A,#N/A,FALSE,"M.42"}</definedName>
    <definedName name="surat" localSheetId="6">#REF!</definedName>
    <definedName name="surat" localSheetId="9">#REF!</definedName>
    <definedName name="surat" localSheetId="5">#REF!</definedName>
    <definedName name="surat" localSheetId="8">#REF!</definedName>
    <definedName name="surat">#REF!</definedName>
    <definedName name="Surveyor_hari">#N/A</definedName>
    <definedName name="SUSUT" localSheetId="10" hidden="1">{#N/A,#N/A,FALSE,"M.41"}</definedName>
    <definedName name="SUSUT" localSheetId="8" hidden="1">{#N/A,#N/A,FALSE,"M.41"}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5" hidden="1">{#N/A,#N/A,FALSE,"M.32"}</definedName>
    <definedName name="SUTM" localSheetId="8" hidden="1">{#N/A,#N/A,FALSE,"M.32"}</definedName>
    <definedName name="SUTM" localSheetId="12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5">#REF!</definedName>
    <definedName name="sutrisno" localSheetId="8">#REF!</definedName>
    <definedName name="sutrisno">#REF!</definedName>
    <definedName name="suttapbn1" localSheetId="10">#REF!</definedName>
    <definedName name="suttapbn1">#REF!</definedName>
    <definedName name="suttapbn2" localSheetId="10">#REF!</definedName>
    <definedName name="suttapbn2">#REF!</definedName>
    <definedName name="suttapbn4" localSheetId="10">#REF!</definedName>
    <definedName name="suttapbn4">#REF!</definedName>
    <definedName name="suttapln1" localSheetId="10">#REF!</definedName>
    <definedName name="suttapln1">#REF!</definedName>
    <definedName name="suttapln2" localSheetId="10">#REF!</definedName>
    <definedName name="suttapln2">#REF!</definedName>
    <definedName name="suttapln3" localSheetId="10">#REF!</definedName>
    <definedName name="suttapln3">#REF!</definedName>
    <definedName name="suttapln4" localSheetId="10">#REF!</definedName>
    <definedName name="suttapln4">#REF!</definedName>
    <definedName name="suttsla2" localSheetId="10">#REF!</definedName>
    <definedName name="suttsla2">#REF!</definedName>
    <definedName name="suttsla4" localSheetId="10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5" hidden="1">{#N/A,#N/A,FALSE,"M.01"}</definedName>
    <definedName name="sw" localSheetId="8" hidden="1">{#N/A,#N/A,FALSE,"M.01"}</definedName>
    <definedName name="sw" localSheetId="12" hidden="1">{#N/A,#N/A,FALSE,"M.01"}</definedName>
    <definedName name="sw" hidden="1">{#N/A,#N/A,FALSE,"M.01"}</definedName>
    <definedName name="swap" localSheetId="10" hidden="1">{#N/A,#N/A,FALSE,"M.01"}</definedName>
    <definedName name="swap" localSheetId="8" hidden="1">{#N/A,#N/A,FALSE,"M.01"}</definedName>
    <definedName name="swap" hidden="1">{#N/A,#N/A,FALSE,"M.01"}</definedName>
    <definedName name="swed" localSheetId="6">[111]JAN07!#REF!</definedName>
    <definedName name="swed" localSheetId="10">[112]JAN07!#REF!</definedName>
    <definedName name="swed" localSheetId="9">[111]JAN07!#REF!</definedName>
    <definedName name="swed">[112]JAN07!#REF!</definedName>
    <definedName name="SWG" localSheetId="6">#REF!</definedName>
    <definedName name="SWG" localSheetId="9">#REF!</definedName>
    <definedName name="SWG" localSheetId="5">#REF!</definedName>
    <definedName name="SWG" localSheetId="8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5" hidden="1">{#N/A,#N/A,FALSE,"M.34"}</definedName>
    <definedName name="sx" localSheetId="8" hidden="1">{#N/A,#N/A,FALSE,"M.34"}</definedName>
    <definedName name="sx" localSheetId="12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5">#REF!</definedName>
    <definedName name="T">#REF!</definedName>
    <definedName name="TA" localSheetId="10">[94]TRANS!$I$3</definedName>
    <definedName name="TA" localSheetId="8">[94]TRANS!$I$3</definedName>
    <definedName name="TA">[95]TRANS!$I$3</definedName>
    <definedName name="Tabel">#N/A</definedName>
    <definedName name="tabel_BUlan" localSheetId="6">#REF!</definedName>
    <definedName name="tabel_BUlan" localSheetId="9">#REF!</definedName>
    <definedName name="tabel_BUlan" localSheetId="5">#REF!</definedName>
    <definedName name="tabel_BUlan">#REF!</definedName>
    <definedName name="Tabel_Cabang" localSheetId="6">#REF!</definedName>
    <definedName name="Tabel_Cabang" localSheetId="9">#REF!</definedName>
    <definedName name="Tabel_Cabang">#REF!</definedName>
    <definedName name="Tabel_Wilayah">[124]Sheet1!$E$2</definedName>
    <definedName name="tabel1" localSheetId="10">#REF!</definedName>
    <definedName name="tabel1">#REF!</definedName>
    <definedName name="tabel2" localSheetId="10">#REF!</definedName>
    <definedName name="tabel2">#REF!</definedName>
    <definedName name="tabel3" localSheetId="10">#REF!</definedName>
    <definedName name="tabel3">#REF!</definedName>
    <definedName name="Tabel4" localSheetId="6">#REF!</definedName>
    <definedName name="Tabel4" localSheetId="9">#REF!</definedName>
    <definedName name="Tabel4" localSheetId="5">#REF!</definedName>
    <definedName name="Tabel4">#REF!</definedName>
    <definedName name="Table1">'[33]Working Page'!$C$92:$AK$101</definedName>
    <definedName name="Table2">'[33]Working Page'!$C$114:$N$147</definedName>
    <definedName name="tah" localSheetId="10">[94]TRANS!$I$3</definedName>
    <definedName name="tah" localSheetId="8">[94]TRANS!$I$3</definedName>
    <definedName name="tah">[95]TRANS!$I$3</definedName>
    <definedName name="Tahun" localSheetId="10">[125]bantu!$M$5:$X$5</definedName>
    <definedName name="TAHUN" localSheetId="8">[94]TRANS!$I$3</definedName>
    <definedName name="Tahun">[126]bantu!$M$5:$X$5</definedName>
    <definedName name="tahun_anggaran" localSheetId="10">[43]rkap2008!$B$83</definedName>
    <definedName name="tahun_anggaran" localSheetId="8">[43]rkap2008!$B$83</definedName>
    <definedName name="tahun_anggaran">[127]rkap2008!$B$83</definedName>
    <definedName name="Taksonomi" localSheetId="6">#REF!</definedName>
    <definedName name="Taksonomi" localSheetId="10">#REF!</definedName>
    <definedName name="Taksonomi" localSheetId="9">#REF!</definedName>
    <definedName name="Taksonomi" localSheetId="5">#REF!</definedName>
    <definedName name="Taksonomi">#REF!</definedName>
    <definedName name="TambahAT" localSheetId="6">#REF!</definedName>
    <definedName name="TambahAT" localSheetId="9">#REF!</definedName>
    <definedName name="TambahAT">#REF!</definedName>
    <definedName name="TAMPILKAN">[92]INPBA!$F$2</definedName>
    <definedName name="TANGAN" localSheetId="10" hidden="1">{#N/A,#N/A,FALSE,"M.34"}</definedName>
    <definedName name="TANGAN" localSheetId="8" hidden="1">{#N/A,#N/A,FALSE,"M.34"}</definedName>
    <definedName name="TANGAN" hidden="1">{#N/A,#N/A,FALSE,"M.34"}</definedName>
    <definedName name="TANGGALKDS" localSheetId="6">#REF!</definedName>
    <definedName name="TANGGALKDS" localSheetId="9">#REF!</definedName>
    <definedName name="TANGGALKDS" localSheetId="5">#REF!</definedName>
    <definedName name="TANGGALKDS">#REF!</definedName>
    <definedName name="TANGGALSLG" localSheetId="6">#REF!</definedName>
    <definedName name="TANGGALSLG" localSheetId="9">#REF!</definedName>
    <definedName name="TANGGALSLG">#REF!</definedName>
    <definedName name="TANGGALSMG" localSheetId="6">#REF!</definedName>
    <definedName name="TANGGALSMG" localSheetId="9">#REF!</definedName>
    <definedName name="TANGGALSMG">#REF!</definedName>
    <definedName name="TARGET_USAHA" localSheetId="6">#REF!</definedName>
    <definedName name="TARGET_USAHA" localSheetId="9">#REF!</definedName>
    <definedName name="TARGET_USAHA">#REF!</definedName>
    <definedName name="tarif" localSheetId="10">#REF!</definedName>
    <definedName name="tarif">#REF!</definedName>
    <definedName name="TaxTV">10%</definedName>
    <definedName name="TaxXL">5%</definedName>
    <definedName name="tay" localSheetId="10">#REF!</definedName>
    <definedName name="tay">#REF!</definedName>
    <definedName name="TechBulan">#N/A</definedName>
    <definedName name="TechHari">#N/A</definedName>
    <definedName name="TENGAH" localSheetId="10" hidden="1">{#N/A,#N/A,FALSE,"M.31"}</definedName>
    <definedName name="TENGAH" localSheetId="8" hidden="1">{#N/A,#N/A,FALSE,"M.31"}</definedName>
    <definedName name="TENGAH" hidden="1">{#N/A,#N/A,FALSE,"M.31"}</definedName>
    <definedName name="TERBILANG" localSheetId="6">#REF!</definedName>
    <definedName name="TERBILANG" localSheetId="10">#REF!</definedName>
    <definedName name="TERBILANG" localSheetId="9">#REF!</definedName>
    <definedName name="TERBILANG" localSheetId="5">#REF!</definedName>
    <definedName name="TERBILANG" localSheetId="8">#REF!</definedName>
    <definedName name="TERBILANG">#REF!</definedName>
    <definedName name="TERIMA" localSheetId="6">#REF!</definedName>
    <definedName name="TERIMA" localSheetId="9">#REF!</definedName>
    <definedName name="TERIMA">#REF!</definedName>
    <definedName name="TERJELEK" localSheetId="10" hidden="1">{#N/A,#N/A,FALSE,"M.32"}</definedName>
    <definedName name="TERJELEK" localSheetId="8" hidden="1">{#N/A,#N/A,FALSE,"M.32"}</definedName>
    <definedName name="TERJELEK" hidden="1">{#N/A,#N/A,FALSE,"M.32"}</definedName>
    <definedName name="TERJELEK_10" localSheetId="10" hidden="1">{#N/A,#N/A,FALSE,"M.01";#N/A,#N/A,FALSE,"M.01"}</definedName>
    <definedName name="TERJELEK_10" localSheetId="8" hidden="1">{#N/A,#N/A,FALSE,"M.01";#N/A,#N/A,FALSE,"M.01"}</definedName>
    <definedName name="TERJELEK_10" hidden="1">{#N/A,#N/A,FALSE,"M.01";#N/A,#N/A,FALSE,"M.01"}</definedName>
    <definedName name="TESTBAT">'[18]HARGA SATUAN'!$B$20</definedName>
    <definedName name="TesterHari">#N/A</definedName>
    <definedName name="testrelay">'[18]HARGA SATUAN'!$B$41</definedName>
    <definedName name="TextRefCopy1">'[128]01 A'!$K$19</definedName>
    <definedName name="TextRefCopyRangeCount" hidden="1">1</definedName>
    <definedName name="TH" localSheetId="10">#REF!</definedName>
    <definedName name="TH">#REF!</definedName>
    <definedName name="TIARA" localSheetId="6">[31]JAN09!#REF!</definedName>
    <definedName name="TIARA" localSheetId="9">[31]JAN09!#REF!</definedName>
    <definedName name="TIARA" localSheetId="12">[31]JAN09!#REF!</definedName>
    <definedName name="TIARA">[31]JAN09!#REF!</definedName>
    <definedName name="Tiket">#N/A</definedName>
    <definedName name="TIMUR" localSheetId="10" hidden="1">{#N/A,#N/A,FALSE,"M.31"}</definedName>
    <definedName name="TIMUR" localSheetId="8" hidden="1">{#N/A,#N/A,FALSE,"M.31"}</definedName>
    <definedName name="TIMUR" hidden="1">{#N/A,#N/A,FALSE,"M.31"}</definedName>
    <definedName name="Tipe" localSheetId="6">#REF!</definedName>
    <definedName name="Tipe" localSheetId="10">#REF!</definedName>
    <definedName name="Tipe" localSheetId="9">#REF!</definedName>
    <definedName name="Tipe" localSheetId="5">#REF!</definedName>
    <definedName name="Tipe">#REF!</definedName>
    <definedName name="TOOLS" localSheetId="6">#REF!</definedName>
    <definedName name="TOOLS" localSheetId="9">#REF!</definedName>
    <definedName name="TOOLS">#REF!</definedName>
    <definedName name="ToolsMigrasi" localSheetId="6">#N/A</definedName>
    <definedName name="ToolsMigrasi" localSheetId="9">#N/A</definedName>
    <definedName name="ToolsMigrasi">#N/A</definedName>
    <definedName name="TOT" localSheetId="10">#REF!</definedName>
    <definedName name="TOT">#REF!</definedName>
    <definedName name="translate" localSheetId="10">#REF!</definedName>
    <definedName name="translate">#REF!</definedName>
    <definedName name="tril">[118]LAIN2!$Z$10</definedName>
    <definedName name="trp">[29]x!$B$9:$B$47</definedName>
    <definedName name="TRWE" localSheetId="6">#REF!</definedName>
    <definedName name="TRWE" localSheetId="9">#REF!</definedName>
    <definedName name="TRWE" localSheetId="5">#REF!</definedName>
    <definedName name="TRWE">#REF!</definedName>
    <definedName name="tsa" localSheetId="10">#REF!</definedName>
    <definedName name="tsa">#REF!</definedName>
    <definedName name="TTD" localSheetId="10" hidden="1">{#N/A,#N/A,FALSE,"M.43"}</definedName>
    <definedName name="TTD" localSheetId="8" hidden="1">{#N/A,#N/A,FALSE,"M.43"}</definedName>
    <definedName name="TTD" hidden="1">{#N/A,#N/A,FALSE,"M.43"}</definedName>
    <definedName name="tu" localSheetId="10">#REF!</definedName>
    <definedName name="tu">#REF!</definedName>
    <definedName name="tumbuh" localSheetId="10">#REF!</definedName>
    <definedName name="tumbuh">#REF!</definedName>
    <definedName name="TV">[103]Valuation!$I$61</definedName>
    <definedName name="tws">'[18]HARGA SATUAN'!$B$42</definedName>
    <definedName name="u" localSheetId="10" hidden="1">{#N/A,#N/A,FALSE,"M.42"}</definedName>
    <definedName name="u" localSheetId="8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9">#REF!</definedName>
    <definedName name="UFRKDS">#REF!</definedName>
    <definedName name="UFRSLG" localSheetId="6">#REF!</definedName>
    <definedName name="UFRSLG" localSheetId="9">#REF!</definedName>
    <definedName name="UFRSLG">#REF!</definedName>
    <definedName name="UFRSMG" localSheetId="6">#REF!</definedName>
    <definedName name="UFRSMG" localSheetId="10">#REF!</definedName>
    <definedName name="UFRSMG" localSheetId="9">#REF!</definedName>
    <definedName name="UFRSMG" localSheetId="8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9" hidden="1">{#N/A,#N/A,FALSE,"M.33"}</definedName>
    <definedName name="UI" localSheetId="5" hidden="1">{#N/A,#N/A,FALSE,"M.33"}</definedName>
    <definedName name="UI" localSheetId="8" hidden="1">{#N/A,#N/A,FALSE,"M.33"}</definedName>
    <definedName name="UI" localSheetId="12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9" hidden="1">{#N/A,#N/A,FALSE,"M.33"}</definedName>
    <definedName name="uii" localSheetId="5" hidden="1">{#N/A,#N/A,FALSE,"M.33"}</definedName>
    <definedName name="uii" localSheetId="8" hidden="1">{#N/A,#N/A,FALSE,"M.33"}</definedName>
    <definedName name="uii" localSheetId="12" hidden="1">{#N/A,#N/A,FALSE,"M.33"}</definedName>
    <definedName name="uii" hidden="1">{#N/A,#N/A,FALSE,"M.33"}</definedName>
    <definedName name="ujl" localSheetId="10">#REF!</definedName>
    <definedName name="ujl">#REF!</definedName>
    <definedName name="ULANG" localSheetId="6">#REF!</definedName>
    <definedName name="ULANG" localSheetId="10">#REF!</definedName>
    <definedName name="ULANG" localSheetId="9">#REF!</definedName>
    <definedName name="ULANG" localSheetId="5">#REF!</definedName>
    <definedName name="ULANG">#REF!</definedName>
    <definedName name="UNIT_OPR" localSheetId="10" hidden="1">{#N/A,#N/A,FALSE,"M.33"}</definedName>
    <definedName name="UNIT_OPR" localSheetId="8" hidden="1">{#N/A,#N/A,FALSE,"M.33"}</definedName>
    <definedName name="UNIT_OPR" hidden="1">{#N/A,#N/A,FALSE,"M.33"}</definedName>
    <definedName name="unit1" localSheetId="10" hidden="1">{#N/A,#N/A,FALSE,"M.01"}</definedName>
    <definedName name="unit1" localSheetId="8" hidden="1">{#N/A,#N/A,FALSE,"M.01"}</definedName>
    <definedName name="unit1" hidden="1">{#N/A,#N/A,FALSE,"M.01"}</definedName>
    <definedName name="UnitAdm" localSheetId="10">[43]List!$A$2:$A$36</definedName>
    <definedName name="UnitAdm" localSheetId="8">[43]List!$A$2:$A$36</definedName>
    <definedName name="UnitAdm">[127]List!$A$2:$A$36</definedName>
    <definedName name="UnitBina">[38]Kamus!$L$1</definedName>
    <definedName name="UNITS" localSheetId="10">'[53]Harga BBM Indonesia'!$B$6:$D$6</definedName>
    <definedName name="UNITS" localSheetId="8">'[53]Harga BBM Indonesia'!$B$6:$D$6</definedName>
    <definedName name="UNITS">'[54]Harga BBM Indonesia'!$B$6:$D$6</definedName>
    <definedName name="UOUO" localSheetId="6">#REF!</definedName>
    <definedName name="UOUO" localSheetId="9">#REF!</definedName>
    <definedName name="UOUO" localSheetId="5">#REF!</definedName>
    <definedName name="UOUO" localSheetId="8">#REF!</definedName>
    <definedName name="UOUO">#REF!</definedName>
    <definedName name="UPAH">'[129]Rekap PMG.'!$A$54:$F$61</definedName>
    <definedName name="URAIAN" localSheetId="6">#REF!</definedName>
    <definedName name="URAIAN" localSheetId="10">#REF!</definedName>
    <definedName name="URAIAN" localSheetId="9">#REF!</definedName>
    <definedName name="URAIAN" localSheetId="5">#REF!</definedName>
    <definedName name="URAIAN" localSheetId="8">#REF!</definedName>
    <definedName name="URAIAN">#REF!</definedName>
    <definedName name="USD" localSheetId="10">[34]L20Keu!$O$10</definedName>
    <definedName name="USD" localSheetId="8">[34]L20Keu!$O$10</definedName>
    <definedName name="USD">[35]L20Keu!$O$10</definedName>
    <definedName name="usul" localSheetId="6">[130]Usulan!#REF!</definedName>
    <definedName name="usul" localSheetId="9">[130]Usulan!#REF!</definedName>
    <definedName name="usul" localSheetId="5">[130]Usulan!#REF!</definedName>
    <definedName name="usul" localSheetId="8">[130]Usulan!#REF!</definedName>
    <definedName name="usul">[130]Usulan!#REF!</definedName>
    <definedName name="Utik" localSheetId="6">#REF!</definedName>
    <definedName name="Utik" localSheetId="10">#REF!</definedName>
    <definedName name="Utik" localSheetId="9">#REF!</definedName>
    <definedName name="Utik" localSheetId="5">#REF!</definedName>
    <definedName name="Utik" localSheetId="8">#REF!</definedName>
    <definedName name="Utik">#REF!</definedName>
    <definedName name="UTIK2" localSheetId="6">#REF!</definedName>
    <definedName name="UTIK2" localSheetId="10">#REF!</definedName>
    <definedName name="UTIK2" localSheetId="9">#REF!</definedName>
    <definedName name="UTIK2">#REF!</definedName>
    <definedName name="UTYUE" localSheetId="6">#REF!</definedName>
    <definedName name="UTYUE" localSheetId="9">#REF!</definedName>
    <definedName name="UTYUE">#REF!</definedName>
    <definedName name="uu" localSheetId="6">#REF!</definedName>
    <definedName name="uu" localSheetId="9">#REF!</definedName>
    <definedName name="uu">#REF!</definedName>
    <definedName name="uuu" localSheetId="10" hidden="1">{#N/A,#N/A,FALSE,"M.31"}</definedName>
    <definedName name="uuu" localSheetId="8" hidden="1">{#N/A,#N/A,FALSE,"M.31"}</definedName>
    <definedName name="uuu" hidden="1">{#N/A,#N/A,FALSE,"M.31"}</definedName>
    <definedName name="v" localSheetId="10" hidden="1">{#N/A,#N/A,FALSE,"M.34"}</definedName>
    <definedName name="v" localSheetId="8" hidden="1">{#N/A,#N/A,FALSE,"M.34"}</definedName>
    <definedName name="v" hidden="1">{#N/A,#N/A,FALSE,"M.34"}</definedName>
    <definedName name="VA" localSheetId="10" hidden="1">{#N/A,#N/A,FALSE,"M.33"}</definedName>
    <definedName name="VA" localSheetId="8" hidden="1">{#N/A,#N/A,FALSE,"M.33"}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5" hidden="1">{#N/A,#N/A,FALSE,"M.33"}</definedName>
    <definedName name="vg" localSheetId="8" hidden="1">{#N/A,#N/A,FALSE,"M.33"}</definedName>
    <definedName name="vg" localSheetId="12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5">#REF!</definedName>
    <definedName name="vvvvvvvvvv" localSheetId="8">#REF!</definedName>
    <definedName name="vvvvvvvvvv">#REF!</definedName>
    <definedName name="w" localSheetId="6">#REF!</definedName>
    <definedName name="w" localSheetId="9">#REF!</definedName>
    <definedName name="w">#REF!</definedName>
    <definedName name="WAG" localSheetId="10" hidden="1">{#N/A,#N/A,FALSE,"M.33"}</definedName>
    <definedName name="WAG" localSheetId="8" hidden="1">{#N/A,#N/A,FALSE,"M.33"}</definedName>
    <definedName name="WAG" hidden="1">{#N/A,#N/A,FALSE,"M.33"}</definedName>
    <definedName name="WAI" localSheetId="6">[8]prod03!#REF!</definedName>
    <definedName name="WAI" localSheetId="9">[8]prod03!#REF!</definedName>
    <definedName name="WAI">[8]prod03!#REF!</definedName>
    <definedName name="WATES" localSheetId="6">[32]JAN09!#REF!</definedName>
    <definedName name="WATES" localSheetId="9">[32]JAN09!#REF!</definedName>
    <definedName name="WATES">[32]JAN09!#REF!</definedName>
    <definedName name="WDW" localSheetId="10" hidden="1">{#N/A,#N/A,FALSE,"M.01";#N/A,#N/A,FALSE,"M.01"}</definedName>
    <definedName name="WDW" localSheetId="8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10">#REF!</definedName>
    <definedName name="we" localSheetId="9">#REF!</definedName>
    <definedName name="we" localSheetId="5">#REF!</definedName>
    <definedName name="we" localSheetId="8">#REF!</definedName>
    <definedName name="we">#REF!</definedName>
    <definedName name="weqw" localSheetId="6" hidden="1">#REF!</definedName>
    <definedName name="weqw" localSheetId="9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9">#REF!</definedName>
    <definedName name="WER">#REF!</definedName>
    <definedName name="WERWER" localSheetId="10" hidden="1">{#N/A,#N/A,FALSE,"M.01";#N/A,#N/A,FALSE,"M.01"}</definedName>
    <definedName name="WERWER" localSheetId="8" hidden="1">{#N/A,#N/A,FALSE,"M.01";#N/A,#N/A,FALSE,"M.01"}</definedName>
    <definedName name="WERWER" hidden="1">{#N/A,#N/A,FALSE,"M.01";#N/A,#N/A,FALSE,"M.01"}</definedName>
    <definedName name="wgewG" localSheetId="10" hidden="1">{#N/A,#N/A,FALSE,"M.41"}</definedName>
    <definedName name="wgewG" localSheetId="8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9" hidden="1">{#N/A,#N/A,FALSE,"M.01";#N/A,#N/A,FALSE,"M.01"}</definedName>
    <definedName name="WIL" localSheetId="5" hidden="1">{#N/A,#N/A,FALSE,"M.01";#N/A,#N/A,FALSE,"M.01"}</definedName>
    <definedName name="WIL" localSheetId="8" hidden="1">{#N/A,#N/A,FALSE,"M.01";#N/A,#N/A,FALSE,"M.01"}</definedName>
    <definedName name="WIL" localSheetId="12" hidden="1">{#N/A,#N/A,FALSE,"M.01";#N/A,#N/A,FALSE,"M.01"}</definedName>
    <definedName name="WIL" hidden="1">{#N/A,#N/A,FALSE,"M.01";#N/A,#N/A,FALSE,"M.01"}</definedName>
    <definedName name="WILAYAH">[38]Kamus!$A$2:$A$29</definedName>
    <definedName name="wonosari" localSheetId="6">#REF!</definedName>
    <definedName name="wonosari" localSheetId="9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5" hidden="1">{#N/A,#N/A,FALSE,"M.33"}</definedName>
    <definedName name="wq" localSheetId="8" hidden="1">{#N/A,#N/A,FALSE,"M.33"}</definedName>
    <definedName name="wq" localSheetId="12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9" hidden="1">{#N/A,#N/A,FALSE,"M.43"}</definedName>
    <definedName name="wrmn" localSheetId="5" hidden="1">{#N/A,#N/A,FALSE,"M.43"}</definedName>
    <definedName name="wrmn" localSheetId="8" hidden="1">{#N/A,#N/A,FALSE,"M.43"}</definedName>
    <definedName name="wrmn" localSheetId="12" hidden="1">{#N/A,#N/A,FALSE,"M.43"}</definedName>
    <definedName name="wrmn" hidden="1">{#N/A,#N/A,FALSE,"M.43"}</definedName>
    <definedName name="wrn" localSheetId="10" hidden="1">{#N/A,#N/A,FALSE,"M.32"}</definedName>
    <definedName name="wrn" localSheetId="8" hidden="1">{#N/A,#N/A,FALSE,"M.32"}</definedName>
    <definedName name="wrn" hidden="1">{#N/A,#N/A,FALSE,"M.32"}</definedName>
    <definedName name="wrn.10" localSheetId="10" hidden="1">{#N/A,#N/A,FALSE,"M.01"}</definedName>
    <definedName name="wrn.10" localSheetId="8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9" hidden="1">{#N/A,#N/A,FALSE,"M.01"}</definedName>
    <definedName name="wrn.M.01" localSheetId="5" hidden="1">{#N/A,#N/A,FALSE,"M.01"}</definedName>
    <definedName name="wrn.M.01" localSheetId="8" hidden="1">{#N/A,#N/A,FALSE,"M.01"}</definedName>
    <definedName name="wrn.M.01" localSheetId="12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9" hidden="1">{#N/A,#N/A,FALSE,"M.01"}</definedName>
    <definedName name="wrn.M.01." localSheetId="5" hidden="1">{#N/A,#N/A,FALSE,"M.01"}</definedName>
    <definedName name="wrn.M.01." localSheetId="8" hidden="1">{#N/A,#N/A,FALSE,"M.01"}</definedName>
    <definedName name="wrn.M.01." localSheetId="12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9" hidden="1">{#N/A,#N/A,FALSE,"M.01";#N/A,#N/A,FALSE,"M.01"}</definedName>
    <definedName name="wrn.M.01D." localSheetId="5" hidden="1">{#N/A,#N/A,FALSE,"M.01";#N/A,#N/A,FALSE,"M.01"}</definedName>
    <definedName name="wrn.M.01D." localSheetId="8" hidden="1">{#N/A,#N/A,FALSE,"M.01";#N/A,#N/A,FALSE,"M.01"}</definedName>
    <definedName name="wrn.M.01D." localSheetId="12" hidden="1">{#N/A,#N/A,FALSE,"M.01";#N/A,#N/A,FALSE,"M.01"}</definedName>
    <definedName name="wrn.M.01D." hidden="1">{#N/A,#N/A,FALSE,"M.01";#N/A,#N/A,FALSE,"M.01"}</definedName>
    <definedName name="wrn.m.01D.1" localSheetId="10" hidden="1">{#N/A,#N/A,FALSE,"M.01";#N/A,#N/A,FALSE,"M.01"}</definedName>
    <definedName name="wrn.m.01D.1" localSheetId="8" hidden="1">{#N/A,#N/A,FALSE,"M.01";#N/A,#N/A,FALSE,"M.01"}</definedName>
    <definedName name="wrn.m.01D.1" hidden="1">{#N/A,#N/A,FALSE,"M.01";#N/A,#N/A,FALSE,"M.01"}</definedName>
    <definedName name="wrn.M.01e" localSheetId="10" hidden="1">{#N/A,#N/A,FALSE,"M.01";#N/A,#N/A,FALSE,"M.01"}</definedName>
    <definedName name="wrn.M.01e" localSheetId="8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9" hidden="1">{#N/A,#N/A,FALSE,"M.01"}</definedName>
    <definedName name="wrn.M.02" localSheetId="5" hidden="1">{#N/A,#N/A,FALSE,"M.01"}</definedName>
    <definedName name="wrn.M.02" localSheetId="8" hidden="1">{#N/A,#N/A,FALSE,"M.01"}</definedName>
    <definedName name="wrn.M.02" localSheetId="12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9" hidden="1">{#N/A,#N/A,FALSE,"M.02"}</definedName>
    <definedName name="wrn.M.02." localSheetId="5" hidden="1">{#N/A,#N/A,FALSE,"M.02"}</definedName>
    <definedName name="wrn.M.02." localSheetId="8" hidden="1">{#N/A,#N/A,FALSE,"M.02"}</definedName>
    <definedName name="wrn.M.02." localSheetId="12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9" hidden="1">{#N/A,#N/A,FALSE,"M.01"}</definedName>
    <definedName name="wrn.M.07." localSheetId="5" hidden="1">{#N/A,#N/A,FALSE,"M.01"}</definedName>
    <definedName name="wrn.M.07." localSheetId="8" hidden="1">{#N/A,#N/A,FALSE,"M.01"}</definedName>
    <definedName name="wrn.M.07." localSheetId="12" hidden="1">{#N/A,#N/A,FALSE,"M.01"}</definedName>
    <definedName name="wrn.M.07." hidden="1">{#N/A,#N/A,FALSE,"M.01"}</definedName>
    <definedName name="wrn.M.08." localSheetId="10" hidden="1">{#N/A,#N/A,FALSE,"M.01"}</definedName>
    <definedName name="wrn.M.08." localSheetId="8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9" hidden="1">{#N/A,#N/A,FALSE,"M.31"}</definedName>
    <definedName name="wrn.M.31." localSheetId="5" hidden="1">{#N/A,#N/A,FALSE,"M.31"}</definedName>
    <definedName name="wrn.M.31." localSheetId="8" hidden="1">{#N/A,#N/A,FALSE,"M.31"}</definedName>
    <definedName name="wrn.M.31." localSheetId="12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9" hidden="1">{#N/A,#N/A,FALSE,"M.31"}</definedName>
    <definedName name="wrn.M.32" localSheetId="5" hidden="1">{#N/A,#N/A,FALSE,"M.31"}</definedName>
    <definedName name="wrn.M.32" localSheetId="8" hidden="1">{#N/A,#N/A,FALSE,"M.31"}</definedName>
    <definedName name="wrn.M.32" localSheetId="12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9" hidden="1">{#N/A,#N/A,FALSE,"M.32"}</definedName>
    <definedName name="wrn.M.32." localSheetId="5" hidden="1">{#N/A,#N/A,FALSE,"M.32"}</definedName>
    <definedName name="wrn.M.32." localSheetId="8" hidden="1">{#N/A,#N/A,FALSE,"M.32"}</definedName>
    <definedName name="wrn.M.32." localSheetId="12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9" hidden="1">{#N/A,#N/A,FALSE,"M.32"}</definedName>
    <definedName name="wrn.M.32.1" localSheetId="5" hidden="1">{#N/A,#N/A,FALSE,"M.32"}</definedName>
    <definedName name="wrn.M.32.1" localSheetId="8" hidden="1">{#N/A,#N/A,FALSE,"M.32"}</definedName>
    <definedName name="wrn.M.32.1" localSheetId="12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9" hidden="1">{#N/A,#N/A,FALSE,"M.33"}</definedName>
    <definedName name="wrn.M.33" localSheetId="5" hidden="1">{#N/A,#N/A,FALSE,"M.33"}</definedName>
    <definedName name="wrn.M.33" localSheetId="8" hidden="1">{#N/A,#N/A,FALSE,"M.33"}</definedName>
    <definedName name="wrn.M.33" localSheetId="12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9" hidden="1">{#N/A,#N/A,FALSE,"M.33"}</definedName>
    <definedName name="wrn.M.33." localSheetId="5" hidden="1">{#N/A,#N/A,FALSE,"M.33"}</definedName>
    <definedName name="wrn.M.33." localSheetId="8" hidden="1">{#N/A,#N/A,FALSE,"M.33"}</definedName>
    <definedName name="wrn.M.33." localSheetId="12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9" hidden="1">{#N/A,#N/A,FALSE,"M.32"}</definedName>
    <definedName name="wrn.M.333" localSheetId="5" hidden="1">{#N/A,#N/A,FALSE,"M.32"}</definedName>
    <definedName name="wrn.M.333" localSheetId="8" hidden="1">{#N/A,#N/A,FALSE,"M.32"}</definedName>
    <definedName name="wrn.M.333" localSheetId="12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9" hidden="1">{#N/A,#N/A,FALSE,"M.34"}</definedName>
    <definedName name="wrn.M.34." localSheetId="5" hidden="1">{#N/A,#N/A,FALSE,"M.34"}</definedName>
    <definedName name="wrn.M.34." localSheetId="8" hidden="1">{#N/A,#N/A,FALSE,"M.34"}</definedName>
    <definedName name="wrn.M.34." localSheetId="12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9" hidden="1">{#N/A,#N/A,FALSE,"M.34"}</definedName>
    <definedName name="wrn.M.34.1" localSheetId="5" hidden="1">{#N/A,#N/A,FALSE,"M.34"}</definedName>
    <definedName name="wrn.M.34.1" localSheetId="8" hidden="1">{#N/A,#N/A,FALSE,"M.34"}</definedName>
    <definedName name="wrn.M.34.1" localSheetId="12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9" hidden="1">{#N/A,#N/A,FALSE,"M.34"}</definedName>
    <definedName name="wrn.m.35." localSheetId="5" hidden="1">{#N/A,#N/A,FALSE,"M.34"}</definedName>
    <definedName name="wrn.m.35." localSheetId="8" hidden="1">{#N/A,#N/A,FALSE,"M.34"}</definedName>
    <definedName name="wrn.m.35." localSheetId="12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9" hidden="1">{#N/A,#N/A,FALSE,"M.42"}</definedName>
    <definedName name="wrn.M.4." localSheetId="5" hidden="1">{#N/A,#N/A,FALSE,"M.42"}</definedName>
    <definedName name="wrn.M.4." localSheetId="8" hidden="1">{#N/A,#N/A,FALSE,"M.42"}</definedName>
    <definedName name="wrn.M.4." localSheetId="12" hidden="1">{#N/A,#N/A,FALSE,"M.42"}</definedName>
    <definedName name="wrn.M.4." hidden="1">{#N/A,#N/A,FALSE,"M.42"}</definedName>
    <definedName name="wrn.M.41" localSheetId="10" hidden="1">{#N/A,#N/A,FALSE,"M.41"}</definedName>
    <definedName name="wrn.M.41" localSheetId="8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9" hidden="1">{#N/A,#N/A,FALSE,"M.41"}</definedName>
    <definedName name="wrn.M.41." localSheetId="5" hidden="1">{#N/A,#N/A,FALSE,"M.41"}</definedName>
    <definedName name="wrn.M.41." localSheetId="8" hidden="1">{#N/A,#N/A,FALSE,"M.41"}</definedName>
    <definedName name="wrn.M.41." localSheetId="12" hidden="1">{#N/A,#N/A,FALSE,"M.41"}</definedName>
    <definedName name="wrn.M.41." hidden="1">{#N/A,#N/A,FALSE,"M.41"}</definedName>
    <definedName name="wrn.M.42" localSheetId="10" hidden="1">{#N/A,#N/A,FALSE,"M.41"}</definedName>
    <definedName name="wrn.M.42" localSheetId="8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9" hidden="1">{#N/A,#N/A,FALSE,"M.42"}</definedName>
    <definedName name="wrn.M.42." localSheetId="5" hidden="1">{#N/A,#N/A,FALSE,"M.42"}</definedName>
    <definedName name="wrn.M.42." localSheetId="8" hidden="1">{#N/A,#N/A,FALSE,"M.42"}</definedName>
    <definedName name="wrn.M.42." localSheetId="12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5" hidden="1">{#N/A,#N/A,FALSE,"M.43"}</definedName>
    <definedName name="wrn.M.43" localSheetId="8" hidden="1">{#N/A,#N/A,FALSE,"M.43"}</definedName>
    <definedName name="wrn.M.43" localSheetId="12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9" hidden="1">{#N/A,#N/A,FALSE,"M.43"}</definedName>
    <definedName name="wrn.M.43." localSheetId="5" hidden="1">{#N/A,#N/A,FALSE,"M.43"}</definedName>
    <definedName name="wrn.M.43." localSheetId="8" hidden="1">{#N/A,#N/A,FALSE,"M.43"}</definedName>
    <definedName name="wrn.M.43." localSheetId="12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9" hidden="1">{#N/A,#N/A,FALSE,"M.43"}</definedName>
    <definedName name="wrn.n.99" localSheetId="5" hidden="1">{#N/A,#N/A,FALSE,"M.43"}</definedName>
    <definedName name="wrn.n.99" localSheetId="8" hidden="1">{#N/A,#N/A,FALSE,"M.43"}</definedName>
    <definedName name="wrn.n.99" localSheetId="12" hidden="1">{#N/A,#N/A,FALSE,"M.43"}</definedName>
    <definedName name="wrn.n.99" hidden="1">{#N/A,#N/A,FALSE,"M.43"}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8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8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0" hidden="1">{#N/A,#N/A,FALSE,"M.01"}</definedName>
    <definedName name="wrna.m.01" localSheetId="8" hidden="1">{#N/A,#N/A,FALSE,"M.01"}</definedName>
    <definedName name="wrna.m.01" hidden="1">{#N/A,#N/A,FALSE,"M.01"}</definedName>
    <definedName name="WW" localSheetId="10" hidden="1">{#N/A,#N/A,FALSE,"M.01"}</definedName>
    <definedName name="WW" localSheetId="8" hidden="1">{#N/A,#N/A,FALSE,"M.01"}</definedName>
    <definedName name="WW" hidden="1">{#N/A,#N/A,FALSE,"M.01"}</definedName>
    <definedName name="www" localSheetId="6" hidden="1">{#N/A,#N/A,FALSE,"M.34"}</definedName>
    <definedName name="www" localSheetId="10" hidden="1">{#N/A,#N/A,FALSE,"M.34"}</definedName>
    <definedName name="www" localSheetId="9" hidden="1">{#N/A,#N/A,FALSE,"M.34"}</definedName>
    <definedName name="www" localSheetId="5" hidden="1">{#N/A,#N/A,FALSE,"M.34"}</definedName>
    <definedName name="www" localSheetId="8" hidden="1">{#N/A,#N/A,FALSE,"M.34"}</definedName>
    <definedName name="www" localSheetId="12" hidden="1">{#N/A,#N/A,FALSE,"M.34"}</definedName>
    <definedName name="www" hidden="1">{#N/A,#N/A,FALSE,"M.34"}</definedName>
    <definedName name="x" localSheetId="6">[111]JAN07!#REF!</definedName>
    <definedName name="x" localSheetId="10">[112]JAN07!#REF!</definedName>
    <definedName name="x" localSheetId="9">[111]JAN07!#REF!</definedName>
    <definedName name="x" localSheetId="8" hidden="1">{#N/A,#N/A,FALSE,"M.42"}</definedName>
    <definedName name="x">[112]JAN07!#REF!</definedName>
    <definedName name="X_19" localSheetId="6">#REF!</definedName>
    <definedName name="X_19" localSheetId="9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0" hidden="1">{#N/A,#N/A,FALSE,"M.41"}</definedName>
    <definedName name="xcascac" localSheetId="8" hidden="1">{#N/A,#N/A,FALSE,"M.41"}</definedName>
    <definedName name="xcascac" hidden="1">{#N/A,#N/A,FALSE,"M.41"}</definedName>
    <definedName name="xcscac" localSheetId="10" hidden="1">{#N/A,#N/A,FALSE,"M.32"}</definedName>
    <definedName name="xcscac" localSheetId="8" hidden="1">{#N/A,#N/A,FALSE,"M.32"}</definedName>
    <definedName name="xcscac" hidden="1">{#N/A,#N/A,FALSE,"M.32"}</definedName>
    <definedName name="xcscsac" localSheetId="10" hidden="1">{#N/A,#N/A,FALSE,"M.34"}</definedName>
    <definedName name="xcscsac" localSheetId="8" hidden="1">{#N/A,#N/A,FALSE,"M.34"}</definedName>
    <definedName name="xcscsac" hidden="1">{#N/A,#N/A,FALSE,"M.34"}</definedName>
    <definedName name="xdasdd" localSheetId="10" hidden="1">{#N/A,#N/A,FALSE,"M.01"}</definedName>
    <definedName name="xdasdd" localSheetId="8" hidden="1">{#N/A,#N/A,FALSE,"M.01"}</definedName>
    <definedName name="xdasdd" hidden="1">{#N/A,#N/A,FALSE,"M.01"}</definedName>
    <definedName name="xs" localSheetId="6">[111]JAN07!#REF!</definedName>
    <definedName name="xs" localSheetId="9">[111]JAN07!#REF!</definedName>
    <definedName name="xs" localSheetId="5">[112]JAN07!#REF!</definedName>
    <definedName name="xs">[112]JAN07!#REF!</definedName>
    <definedName name="XXXX" localSheetId="6">#REF!</definedName>
    <definedName name="XXXX" localSheetId="10">#REF!</definedName>
    <definedName name="XXXX" localSheetId="5">#REF!</definedName>
    <definedName name="XXXX" localSheetId="8">#REF!</definedName>
    <definedName name="XXXX">#REF!</definedName>
    <definedName name="y" localSheetId="6">#REF!</definedName>
    <definedName name="y" localSheetId="10">#REF!</definedName>
    <definedName name="Y" localSheetId="8">'[28]W-NAD'!#REF!</definedName>
    <definedName name="y">#REF!</definedName>
    <definedName name="YERYY" localSheetId="6">#REF!</definedName>
    <definedName name="YERYY" localSheetId="9">#REF!</definedName>
    <definedName name="YERYY">#REF!</definedName>
    <definedName name="YK">#REF!</definedName>
    <definedName name="yy" localSheetId="6">#REF!</definedName>
    <definedName name="yy" localSheetId="9">#REF!</definedName>
    <definedName name="yy">#REF!</definedName>
    <definedName name="Z" localSheetId="6">#REF!</definedName>
    <definedName name="Z" localSheetId="9">#REF!</definedName>
    <definedName name="Z">#REF!</definedName>
    <definedName name="ZAz">#REF!</definedName>
    <definedName name="zone_saisie" localSheetId="10">('[131]Submission Form'!$A$4:$C$5,'[131]Submission Form'!$D$7,'[131]Submission Form'!$D$10:$D$11,'[131]Submission Form'!$D$17:$D$26,'[131]Submission Form'!$D$33)</definedName>
    <definedName name="zone_saisie" localSheetId="8">'[132]Submission Form'!$A$4:$C$5,'[132]Submission Form'!$D$7,'[132]Submission Form'!$D$10:$D$11,'[132]Submission Form'!$D$17:$D$26,'[132]Submission Form'!$D$33</definedName>
    <definedName name="zone_saisie">('[131]Submission Form'!$A$4:$C$5,'[131]Submission Form'!$D$7,'[131]Submission Form'!$D$10:$D$11,'[131]Submission Form'!$D$17:$D$26,'[131]Submission Form'!$D$33)</definedName>
    <definedName name="zsdgxgdg" localSheetId="10" hidden="1">{#N/A,#N/A,FALSE,"M.01";#N/A,#N/A,FALSE,"M.01"}</definedName>
    <definedName name="zsdgxgdg" localSheetId="8" hidden="1">{#N/A,#N/A,FALSE,"M.01";#N/A,#N/A,FALSE,"M.01"}</definedName>
    <definedName name="zsdgxgdg" hidden="1">{#N/A,#N/A,FALSE,"M.01";#N/A,#N/A,FALSE,"M.01"}</definedName>
    <definedName name="zz" localSheetId="10">'[96]Hal-1'!$M$33:$M$33</definedName>
    <definedName name="zz">'[96]Hal-1'!$M$33:$M$33</definedName>
    <definedName name="zz_19">'[97]Hal-1'!$M$33:$M$33</definedName>
    <definedName name="zzz" localSheetId="10">[96]aruskas!$A$110:$T$180</definedName>
    <definedName name="zzz" localSheetId="8" hidden="1">{#N/A,#N/A,FALSE,"M.01"}</definedName>
    <definedName name="zzz">[96]aruskas!$A$110:$T$180</definedName>
    <definedName name="zzz_19">[97]aruskas!$A$110:$T$180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92" i="11" l="1"/>
  <c r="F245" i="11"/>
  <c r="F243" i="11"/>
  <c r="F237" i="11"/>
  <c r="F117" i="11"/>
  <c r="F111" i="11"/>
  <c r="F103" i="11"/>
  <c r="F97" i="11"/>
  <c r="F91" i="11"/>
  <c r="F84" i="11"/>
  <c r="F64" i="11"/>
  <c r="F57" i="11"/>
  <c r="Y35" i="70"/>
  <c r="F37" i="11" l="1"/>
  <c r="F21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E35" i="11"/>
  <c r="F89" i="11" l="1"/>
  <c r="F88" i="11"/>
  <c r="F87" i="11"/>
  <c r="F86" i="11"/>
  <c r="F85" i="11"/>
  <c r="I89" i="11"/>
  <c r="H89" i="11"/>
  <c r="J88" i="11"/>
  <c r="H88" i="11"/>
  <c r="J87" i="11"/>
  <c r="H87" i="11"/>
  <c r="G90" i="11"/>
  <c r="H90" i="11"/>
  <c r="I90" i="11"/>
  <c r="J90" i="11"/>
  <c r="A91" i="11"/>
  <c r="E91" i="11"/>
  <c r="G91" i="11"/>
  <c r="H91" i="11"/>
  <c r="I91" i="11"/>
  <c r="J91" i="11"/>
  <c r="J86" i="11"/>
  <c r="H86" i="11"/>
  <c r="J85" i="11"/>
  <c r="H85" i="11"/>
  <c r="J84" i="11"/>
  <c r="I84" i="11"/>
  <c r="H84" i="11"/>
  <c r="G84" i="11"/>
  <c r="J83" i="11"/>
  <c r="I83" i="11"/>
  <c r="H83" i="11"/>
  <c r="G83" i="11"/>
  <c r="I82" i="11"/>
  <c r="H82" i="11"/>
  <c r="J81" i="11"/>
  <c r="H81" i="11"/>
  <c r="J80" i="11"/>
  <c r="H80" i="11"/>
  <c r="J79" i="11"/>
  <c r="H79" i="11"/>
  <c r="J78" i="11"/>
  <c r="H78" i="11"/>
  <c r="J77" i="11"/>
  <c r="H77" i="11"/>
  <c r="J76" i="11"/>
  <c r="H76" i="11"/>
  <c r="J75" i="11"/>
  <c r="H75" i="11"/>
  <c r="J74" i="11"/>
  <c r="I74" i="11"/>
  <c r="H74" i="11"/>
  <c r="G74" i="11"/>
  <c r="J73" i="11"/>
  <c r="I73" i="11"/>
  <c r="H73" i="11"/>
  <c r="G73" i="11"/>
  <c r="I72" i="11"/>
  <c r="H72" i="11"/>
  <c r="J71" i="11"/>
  <c r="H71" i="11"/>
  <c r="J70" i="11"/>
  <c r="H70" i="11"/>
  <c r="J69" i="11"/>
  <c r="H69" i="11"/>
  <c r="J68" i="11"/>
  <c r="H68" i="11"/>
  <c r="J67" i="11"/>
  <c r="H67" i="11"/>
  <c r="J66" i="11"/>
  <c r="H66" i="11"/>
  <c r="J65" i="11"/>
  <c r="H65" i="11"/>
  <c r="J64" i="11"/>
  <c r="I64" i="11"/>
  <c r="H64" i="11"/>
  <c r="G64" i="11"/>
  <c r="J63" i="11"/>
  <c r="I63" i="11"/>
  <c r="H63" i="11"/>
  <c r="G63" i="11"/>
  <c r="I62" i="11"/>
  <c r="H62" i="11"/>
  <c r="J61" i="11"/>
  <c r="H61" i="11"/>
  <c r="J60" i="11"/>
  <c r="H60" i="11"/>
  <c r="J59" i="11"/>
  <c r="H59" i="11"/>
  <c r="J58" i="11"/>
  <c r="H58" i="11"/>
  <c r="J57" i="11"/>
  <c r="I57" i="11"/>
  <c r="H57" i="11"/>
  <c r="G57" i="11"/>
  <c r="J56" i="11"/>
  <c r="I56" i="11"/>
  <c r="H56" i="11"/>
  <c r="G56" i="11"/>
  <c r="F82" i="11"/>
  <c r="F81" i="11"/>
  <c r="F80" i="11"/>
  <c r="F79" i="11"/>
  <c r="F78" i="11"/>
  <c r="F77" i="11"/>
  <c r="F76" i="11"/>
  <c r="F75" i="11"/>
  <c r="F72" i="11"/>
  <c r="F71" i="11"/>
  <c r="F70" i="11"/>
  <c r="F69" i="11"/>
  <c r="F68" i="11"/>
  <c r="F67" i="11"/>
  <c r="F66" i="11"/>
  <c r="F65" i="11"/>
  <c r="F62" i="11"/>
  <c r="F61" i="11"/>
  <c r="F60" i="11"/>
  <c r="F59" i="11"/>
  <c r="F58" i="11"/>
  <c r="E92" i="11"/>
  <c r="E93" i="11"/>
  <c r="E94" i="11"/>
  <c r="E95" i="11"/>
  <c r="E96" i="11"/>
  <c r="K83" i="11" l="1"/>
  <c r="K91" i="11"/>
  <c r="K90" i="11"/>
  <c r="K74" i="11"/>
  <c r="K84" i="11"/>
  <c r="K73" i="11"/>
  <c r="K56" i="11"/>
  <c r="K63" i="11"/>
  <c r="K57" i="11"/>
  <c r="K64" i="11"/>
  <c r="F246" i="11" l="1"/>
  <c r="I246" i="11"/>
  <c r="H246" i="11"/>
  <c r="E246" i="11"/>
  <c r="E245" i="11"/>
  <c r="J245" i="11"/>
  <c r="I245" i="11"/>
  <c r="F244" i="11" l="1"/>
  <c r="F293" i="11"/>
  <c r="F309" i="11" s="1"/>
  <c r="F294" i="11"/>
  <c r="F310" i="11" s="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38" i="11" l="1"/>
  <c r="I244" i="11"/>
  <c r="H244" i="11"/>
  <c r="E244" i="11"/>
  <c r="J243" i="11"/>
  <c r="I243" i="11"/>
  <c r="E243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7" i="11"/>
  <c r="E248" i="11"/>
  <c r="E249" i="11"/>
  <c r="D14" i="59"/>
  <c r="E250" i="11"/>
  <c r="F250" i="11"/>
  <c r="E251" i="11"/>
  <c r="F251" i="11"/>
  <c r="E252" i="11"/>
  <c r="F252" i="11"/>
  <c r="E253" i="11"/>
  <c r="F253" i="11"/>
  <c r="E254" i="11"/>
  <c r="F254" i="11"/>
  <c r="E255" i="11"/>
  <c r="F255" i="11"/>
  <c r="E256" i="11"/>
  <c r="F256" i="11"/>
  <c r="E257" i="11"/>
  <c r="F257" i="11"/>
  <c r="E258" i="11"/>
  <c r="F258" i="11"/>
  <c r="E259" i="11"/>
  <c r="F259" i="11"/>
  <c r="E260" i="11"/>
  <c r="E261" i="11"/>
  <c r="F261" i="11"/>
  <c r="F263" i="11" s="1"/>
  <c r="E262" i="11"/>
  <c r="F262" i="11"/>
  <c r="E263" i="11"/>
  <c r="E264" i="11"/>
  <c r="E265" i="11"/>
  <c r="E266" i="11"/>
  <c r="F266" i="11"/>
  <c r="F267" i="11" s="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F118" i="11"/>
  <c r="F120" i="11" s="1"/>
  <c r="F121" i="11"/>
  <c r="F104" i="11"/>
  <c r="F106" i="11"/>
  <c r="F98" i="11"/>
  <c r="F101" i="11"/>
  <c r="F93" i="11"/>
  <c r="F92" i="11"/>
  <c r="F95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17" i="11"/>
  <c r="E17" i="11"/>
  <c r="F268" i="11" l="1"/>
  <c r="F273" i="11"/>
  <c r="F274" i="11" s="1"/>
  <c r="F271" i="11"/>
  <c r="F269" i="11"/>
  <c r="F264" i="11"/>
  <c r="F270" i="11"/>
  <c r="F119" i="11"/>
  <c r="F109" i="11"/>
  <c r="F107" i="11"/>
  <c r="F105" i="11"/>
  <c r="F108" i="11"/>
  <c r="F99" i="11"/>
  <c r="F100" i="11"/>
  <c r="F94" i="11"/>
  <c r="F275" i="11" l="1"/>
  <c r="F278" i="11"/>
  <c r="F277" i="11"/>
  <c r="F281" i="11"/>
  <c r="F282" i="11" s="1"/>
  <c r="F276" i="11"/>
  <c r="F279" i="11"/>
  <c r="F115" i="11"/>
  <c r="F112" i="11"/>
  <c r="F114" i="11"/>
  <c r="F113" i="11"/>
  <c r="F287" i="11" l="1"/>
  <c r="F286" i="11"/>
  <c r="F289" i="11"/>
  <c r="F288" i="11"/>
  <c r="F285" i="11"/>
  <c r="F290" i="11"/>
  <c r="F283" i="11"/>
  <c r="F284" i="11"/>
  <c r="W48" i="70"/>
  <c r="G240" i="11" l="1"/>
  <c r="G239" i="11"/>
  <c r="J239" i="11"/>
  <c r="H240" i="11" l="1"/>
  <c r="I239" i="11"/>
  <c r="I240" i="11"/>
  <c r="G136" i="11"/>
  <c r="G137" i="11"/>
  <c r="G110" i="11"/>
  <c r="G111" i="11"/>
  <c r="G116" i="11"/>
  <c r="G117" i="11"/>
  <c r="G122" i="11"/>
  <c r="G37" i="11"/>
  <c r="O582" i="10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J232" i="11"/>
  <c r="A232" i="11"/>
  <c r="H231" i="11"/>
  <c r="A231" i="11"/>
  <c r="H230" i="11"/>
  <c r="G229" i="11"/>
  <c r="H229" i="11"/>
  <c r="A229" i="11"/>
  <c r="H234" i="11"/>
  <c r="H233" i="11"/>
  <c r="A233" i="11"/>
  <c r="G235" i="11"/>
  <c r="J235" i="11"/>
  <c r="A163" i="11"/>
  <c r="H162" i="11"/>
  <c r="A162" i="11"/>
  <c r="H161" i="11"/>
  <c r="A161" i="11"/>
  <c r="J160" i="11"/>
  <c r="A160" i="11"/>
  <c r="J159" i="11"/>
  <c r="A159" i="11"/>
  <c r="H158" i="11"/>
  <c r="A158" i="11"/>
  <c r="J157" i="11"/>
  <c r="J156" i="11"/>
  <c r="A156" i="11"/>
  <c r="J155" i="11"/>
  <c r="A155" i="11"/>
  <c r="A154" i="11"/>
  <c r="G152" i="11"/>
  <c r="J152" i="11"/>
  <c r="A152" i="11"/>
  <c r="H151" i="11"/>
  <c r="A151" i="11"/>
  <c r="H150" i="11"/>
  <c r="A150" i="11"/>
  <c r="J149" i="11"/>
  <c r="A149" i="11"/>
  <c r="J148" i="11"/>
  <c r="A148" i="11"/>
  <c r="H147" i="11"/>
  <c r="A147" i="11"/>
  <c r="H146" i="11"/>
  <c r="A146" i="11"/>
  <c r="J145" i="11"/>
  <c r="A145" i="11"/>
  <c r="H144" i="11"/>
  <c r="A144" i="11"/>
  <c r="H143" i="11"/>
  <c r="A143" i="11"/>
  <c r="H142" i="11"/>
  <c r="A141" i="11"/>
  <c r="G140" i="11"/>
  <c r="J140" i="11"/>
  <c r="A140" i="11"/>
  <c r="G103" i="11"/>
  <c r="H103" i="11"/>
  <c r="A103" i="11"/>
  <c r="H101" i="11"/>
  <c r="A101" i="11"/>
  <c r="J100" i="11"/>
  <c r="A100" i="11"/>
  <c r="J99" i="11"/>
  <c r="A99" i="11"/>
  <c r="H98" i="11"/>
  <c r="A98" i="11"/>
  <c r="H97" i="11"/>
  <c r="A97" i="11"/>
  <c r="A96" i="11"/>
  <c r="A95" i="11"/>
  <c r="H94" i="11"/>
  <c r="A94" i="11"/>
  <c r="A93" i="11"/>
  <c r="J92" i="11"/>
  <c r="A56" i="11"/>
  <c r="A55" i="11"/>
  <c r="J54" i="11"/>
  <c r="H53" i="11"/>
  <c r="A53" i="11"/>
  <c r="J52" i="11"/>
  <c r="A52" i="11"/>
  <c r="J51" i="11"/>
  <c r="A51" i="11"/>
  <c r="A50" i="11"/>
  <c r="A49" i="11"/>
  <c r="J48" i="11"/>
  <c r="A48" i="11"/>
  <c r="A47" i="11"/>
  <c r="H46" i="11"/>
  <c r="A46" i="11"/>
  <c r="H45" i="11"/>
  <c r="A45" i="11"/>
  <c r="H44" i="11"/>
  <c r="A44" i="11"/>
  <c r="H43" i="11"/>
  <c r="A42" i="11"/>
  <c r="J41" i="11"/>
  <c r="A41" i="11"/>
  <c r="H40" i="11"/>
  <c r="A40" i="11"/>
  <c r="H39" i="11"/>
  <c r="A38" i="11"/>
  <c r="J37" i="11"/>
  <c r="A37" i="11"/>
  <c r="H35" i="11"/>
  <c r="A35" i="11"/>
  <c r="H34" i="11"/>
  <c r="A33" i="11"/>
  <c r="J32" i="11"/>
  <c r="A32" i="11"/>
  <c r="H31" i="11"/>
  <c r="A31" i="11"/>
  <c r="H30" i="11"/>
  <c r="A30" i="11"/>
  <c r="H29" i="11"/>
  <c r="A29" i="11"/>
  <c r="A28" i="11"/>
  <c r="J27" i="11"/>
  <c r="A27" i="11"/>
  <c r="J26" i="11"/>
  <c r="A26" i="11"/>
  <c r="H25" i="11"/>
  <c r="A25" i="11"/>
  <c r="A24" i="11"/>
  <c r="J23" i="11"/>
  <c r="J22" i="11"/>
  <c r="A22" i="11"/>
  <c r="G21" i="11"/>
  <c r="J21" i="11" s="1"/>
  <c r="A21" i="11"/>
  <c r="H93" i="11" l="1"/>
  <c r="H55" i="11"/>
  <c r="J53" i="11"/>
  <c r="J94" i="11"/>
  <c r="H92" i="11"/>
  <c r="H54" i="11"/>
  <c r="J93" i="11"/>
  <c r="H42" i="11"/>
  <c r="J40" i="11"/>
  <c r="J35" i="11"/>
  <c r="H33" i="11"/>
  <c r="J31" i="11"/>
  <c r="J43" i="11"/>
  <c r="H41" i="11"/>
  <c r="J39" i="11"/>
  <c r="H37" i="11"/>
  <c r="H32" i="11"/>
  <c r="J42" i="11"/>
  <c r="J38" i="11"/>
  <c r="J33" i="11"/>
  <c r="J230" i="11"/>
  <c r="I229" i="11"/>
  <c r="J229" i="11"/>
  <c r="H232" i="11"/>
  <c r="J231" i="11"/>
  <c r="I234" i="11"/>
  <c r="J233" i="11"/>
  <c r="H235" i="11"/>
  <c r="I235" i="11"/>
  <c r="H156" i="11"/>
  <c r="J143" i="11"/>
  <c r="J161" i="11"/>
  <c r="J147" i="11"/>
  <c r="H157" i="11"/>
  <c r="J162" i="11"/>
  <c r="H159" i="11"/>
  <c r="H163" i="11"/>
  <c r="J142" i="11"/>
  <c r="J146" i="11"/>
  <c r="H155" i="11"/>
  <c r="J158" i="11"/>
  <c r="H160" i="11"/>
  <c r="I163" i="11"/>
  <c r="I141" i="11"/>
  <c r="J141" i="11"/>
  <c r="J150" i="11"/>
  <c r="H148" i="11"/>
  <c r="H152" i="11"/>
  <c r="H145" i="11"/>
  <c r="H149" i="11"/>
  <c r="I151" i="11"/>
  <c r="I154" i="11"/>
  <c r="H140" i="11"/>
  <c r="I140" i="11"/>
  <c r="J144" i="11"/>
  <c r="I152" i="11"/>
  <c r="J154" i="11"/>
  <c r="J97" i="11"/>
  <c r="J103" i="11"/>
  <c r="I103" i="11"/>
  <c r="H99" i="11"/>
  <c r="H96" i="11"/>
  <c r="J98" i="11"/>
  <c r="H100" i="11"/>
  <c r="H95" i="11"/>
  <c r="J49" i="11"/>
  <c r="J45" i="11"/>
  <c r="J46" i="11"/>
  <c r="H51" i="11"/>
  <c r="J25" i="11"/>
  <c r="J29" i="11"/>
  <c r="J50" i="11"/>
  <c r="H52" i="11"/>
  <c r="J24" i="11"/>
  <c r="J28" i="11"/>
  <c r="H27" i="11"/>
  <c r="J30" i="11"/>
  <c r="H21" i="11"/>
  <c r="H26" i="11"/>
  <c r="I21" i="11"/>
  <c r="I22" i="11"/>
  <c r="H28" i="11"/>
  <c r="K229" i="11" l="1"/>
  <c r="K235" i="11"/>
  <c r="K140" i="11"/>
  <c r="K152" i="11"/>
  <c r="K103" i="11"/>
  <c r="K21" i="11"/>
  <c r="G26" i="69" l="1"/>
  <c r="G28" i="69"/>
  <c r="G29" i="69"/>
  <c r="G30" i="69"/>
  <c r="G24" i="69"/>
  <c r="G19" i="69"/>
  <c r="G18" i="69"/>
  <c r="G9" i="69"/>
  <c r="G11" i="69"/>
  <c r="G12" i="69"/>
  <c r="G13" i="69"/>
  <c r="G14" i="69"/>
  <c r="G15" i="69"/>
  <c r="G16" i="69"/>
  <c r="G21" i="69"/>
  <c r="G22" i="69"/>
  <c r="G25" i="69"/>
  <c r="G8" i="69"/>
  <c r="J240" i="11" l="1"/>
  <c r="K240" i="11" s="1"/>
  <c r="H239" i="11"/>
  <c r="K239" i="11" s="1"/>
  <c r="J44" i="11"/>
  <c r="I34" i="11"/>
  <c r="I38" i="11"/>
  <c r="I35" i="11"/>
  <c r="K35" i="11" s="1"/>
  <c r="I37" i="11"/>
  <c r="K37" i="11" s="1"/>
  <c r="I55" i="11"/>
  <c r="C23" i="69"/>
  <c r="G23" i="69" l="1"/>
  <c r="O1052" i="10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J189" i="10"/>
  <c r="I189" i="10"/>
  <c r="N1052" i="10" l="1"/>
  <c r="N1048" i="10"/>
  <c r="N1045" i="10"/>
  <c r="N1047" i="10"/>
  <c r="N1046" i="10"/>
  <c r="G312" i="11" l="1"/>
  <c r="G311" i="11"/>
  <c r="I311" i="11"/>
  <c r="H310" i="11"/>
  <c r="J308" i="11"/>
  <c r="H305" i="11"/>
  <c r="J304" i="11"/>
  <c r="H303" i="11"/>
  <c r="J302" i="11"/>
  <c r="H301" i="11"/>
  <c r="G300" i="11"/>
  <c r="J300" i="11"/>
  <c r="G299" i="11"/>
  <c r="J299" i="11"/>
  <c r="H298" i="11"/>
  <c r="J297" i="11"/>
  <c r="H296" i="11"/>
  <c r="J295" i="11"/>
  <c r="I294" i="11"/>
  <c r="J293" i="11"/>
  <c r="G292" i="11"/>
  <c r="I292" i="11"/>
  <c r="G291" i="11"/>
  <c r="H291" i="11"/>
  <c r="H290" i="11"/>
  <c r="H289" i="11"/>
  <c r="J288" i="11"/>
  <c r="J287" i="11"/>
  <c r="H284" i="11"/>
  <c r="J283" i="11"/>
  <c r="J282" i="11"/>
  <c r="G281" i="11"/>
  <c r="I281" i="11"/>
  <c r="G280" i="11"/>
  <c r="H280" i="11"/>
  <c r="I279" i="11"/>
  <c r="I278" i="11"/>
  <c r="G277" i="11"/>
  <c r="J277" i="11"/>
  <c r="J276" i="11"/>
  <c r="J275" i="11"/>
  <c r="I274" i="11"/>
  <c r="G273" i="11"/>
  <c r="I273" i="11"/>
  <c r="G272" i="11"/>
  <c r="H272" i="11"/>
  <c r="J270" i="11"/>
  <c r="H268" i="11"/>
  <c r="G267" i="11"/>
  <c r="J267" i="11"/>
  <c r="G266" i="11"/>
  <c r="J266" i="11"/>
  <c r="G265" i="11"/>
  <c r="J265" i="11"/>
  <c r="I264" i="11"/>
  <c r="J262" i="11"/>
  <c r="G261" i="11"/>
  <c r="J261" i="11"/>
  <c r="G260" i="11"/>
  <c r="I260" i="11"/>
  <c r="I259" i="11"/>
  <c r="J257" i="11"/>
  <c r="I256" i="11"/>
  <c r="J237" i="11"/>
  <c r="O233" i="10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G118" i="11" s="1"/>
  <c r="O221" i="10"/>
  <c r="P221" i="10" s="1"/>
  <c r="K221" i="10"/>
  <c r="M221" i="10" s="1"/>
  <c r="J221" i="10"/>
  <c r="I221" i="10"/>
  <c r="G38" i="11" s="1"/>
  <c r="H38" i="11" s="1"/>
  <c r="K38" i="11" s="1"/>
  <c r="A122" i="11"/>
  <c r="A120" i="11"/>
  <c r="A119" i="11"/>
  <c r="A118" i="11"/>
  <c r="G123" i="11"/>
  <c r="J123" i="11"/>
  <c r="A123" i="11"/>
  <c r="A116" i="11"/>
  <c r="A115" i="11"/>
  <c r="A114" i="11"/>
  <c r="A113" i="11"/>
  <c r="A112" i="11"/>
  <c r="A111" i="11"/>
  <c r="A110" i="11"/>
  <c r="A109" i="11"/>
  <c r="A108" i="11"/>
  <c r="A107" i="11"/>
  <c r="A105" i="11"/>
  <c r="A104" i="11"/>
  <c r="J120" i="11" l="1"/>
  <c r="H120" i="11"/>
  <c r="I116" i="11"/>
  <c r="J116" i="11"/>
  <c r="H116" i="11"/>
  <c r="H115" i="11"/>
  <c r="I115" i="11"/>
  <c r="J119" i="11"/>
  <c r="H119" i="11"/>
  <c r="H122" i="11"/>
  <c r="I122" i="11"/>
  <c r="J122" i="11"/>
  <c r="H118" i="11"/>
  <c r="I118" i="11"/>
  <c r="J118" i="11"/>
  <c r="J107" i="11"/>
  <c r="H107" i="11"/>
  <c r="J111" i="11"/>
  <c r="H111" i="11"/>
  <c r="I111" i="11"/>
  <c r="H106" i="11"/>
  <c r="J106" i="11"/>
  <c r="H110" i="11"/>
  <c r="I110" i="11"/>
  <c r="J110" i="11"/>
  <c r="H114" i="11"/>
  <c r="J114" i="11"/>
  <c r="H117" i="11"/>
  <c r="I117" i="11"/>
  <c r="J117" i="11"/>
  <c r="H121" i="11"/>
  <c r="I121" i="11"/>
  <c r="J108" i="11"/>
  <c r="H108" i="11"/>
  <c r="J112" i="11"/>
  <c r="H112" i="11"/>
  <c r="H109" i="11"/>
  <c r="I109" i="11"/>
  <c r="H113" i="11"/>
  <c r="J113" i="11"/>
  <c r="G154" i="11"/>
  <c r="H154" i="11" s="1"/>
  <c r="K154" i="11" s="1"/>
  <c r="G141" i="11"/>
  <c r="H141" i="11" s="1"/>
  <c r="K141" i="11" s="1"/>
  <c r="G23" i="11"/>
  <c r="G22" i="11"/>
  <c r="H22" i="11" s="1"/>
  <c r="K22" i="11" s="1"/>
  <c r="J312" i="11"/>
  <c r="H267" i="11"/>
  <c r="J292" i="11"/>
  <c r="I277" i="11"/>
  <c r="H309" i="11"/>
  <c r="H299" i="11"/>
  <c r="H283" i="11"/>
  <c r="J289" i="11"/>
  <c r="J294" i="11"/>
  <c r="J298" i="11"/>
  <c r="H300" i="11"/>
  <c r="J303" i="11"/>
  <c r="H304" i="11"/>
  <c r="J311" i="11"/>
  <c r="J306" i="11"/>
  <c r="J307" i="11"/>
  <c r="I310" i="11"/>
  <c r="H308" i="11"/>
  <c r="I309" i="11"/>
  <c r="H312" i="11"/>
  <c r="I291" i="11"/>
  <c r="I290" i="11"/>
  <c r="J291" i="11"/>
  <c r="I295" i="11"/>
  <c r="J296" i="11"/>
  <c r="I299" i="11"/>
  <c r="I300" i="11"/>
  <c r="J301" i="11"/>
  <c r="J305" i="11"/>
  <c r="H292" i="11"/>
  <c r="H293" i="11"/>
  <c r="H297" i="11"/>
  <c r="H302" i="11"/>
  <c r="H306" i="11"/>
  <c r="H307" i="11"/>
  <c r="H311" i="11"/>
  <c r="I312" i="11"/>
  <c r="J286" i="11"/>
  <c r="H279" i="11"/>
  <c r="J281" i="11"/>
  <c r="J278" i="11"/>
  <c r="J285" i="11"/>
  <c r="H288" i="11"/>
  <c r="I280" i="11"/>
  <c r="H277" i="11"/>
  <c r="J280" i="11"/>
  <c r="H282" i="11"/>
  <c r="J284" i="11"/>
  <c r="H287" i="11"/>
  <c r="H281" i="11"/>
  <c r="H285" i="11"/>
  <c r="H286" i="11"/>
  <c r="J274" i="11"/>
  <c r="H265" i="11"/>
  <c r="H266" i="11"/>
  <c r="H271" i="11"/>
  <c r="J260" i="11"/>
  <c r="J269" i="11"/>
  <c r="J273" i="11"/>
  <c r="H276" i="11"/>
  <c r="J256" i="11"/>
  <c r="I263" i="11"/>
  <c r="I272" i="11"/>
  <c r="J263" i="11"/>
  <c r="I266" i="11"/>
  <c r="I267" i="11"/>
  <c r="J268" i="11"/>
  <c r="H270" i="11"/>
  <c r="I271" i="11"/>
  <c r="J272" i="11"/>
  <c r="H275" i="11"/>
  <c r="H264" i="11"/>
  <c r="I265" i="11"/>
  <c r="H269" i="11"/>
  <c r="H273" i="11"/>
  <c r="I258" i="11"/>
  <c r="I257" i="11"/>
  <c r="J258" i="11"/>
  <c r="H261" i="11"/>
  <c r="I262" i="11"/>
  <c r="H259" i="11"/>
  <c r="H260" i="11"/>
  <c r="I261" i="11"/>
  <c r="H238" i="11"/>
  <c r="I237" i="11"/>
  <c r="I238" i="11"/>
  <c r="H105" i="11"/>
  <c r="H104" i="11"/>
  <c r="J105" i="11"/>
  <c r="J104" i="11"/>
  <c r="H123" i="11"/>
  <c r="I123" i="11"/>
  <c r="H23" i="11" l="1"/>
  <c r="I23" i="11"/>
  <c r="H24" i="11"/>
  <c r="H49" i="11"/>
  <c r="H48" i="11"/>
  <c r="H47" i="11"/>
  <c r="J47" i="11"/>
  <c r="K299" i="11"/>
  <c r="K111" i="11"/>
  <c r="K110" i="11"/>
  <c r="K116" i="11"/>
  <c r="K118" i="11"/>
  <c r="K117" i="11"/>
  <c r="K122" i="11"/>
  <c r="K273" i="11"/>
  <c r="K265" i="11"/>
  <c r="K281" i="11"/>
  <c r="K292" i="11"/>
  <c r="K311" i="11"/>
  <c r="K291" i="11"/>
  <c r="K300" i="11"/>
  <c r="K277" i="11"/>
  <c r="K312" i="11"/>
  <c r="K267" i="11"/>
  <c r="K280" i="11"/>
  <c r="K266" i="11"/>
  <c r="K260" i="11"/>
  <c r="K272" i="11"/>
  <c r="K261" i="11"/>
  <c r="K123" i="11"/>
  <c r="K23" i="11" l="1"/>
  <c r="I1501" i="10"/>
  <c r="I1502" i="10"/>
  <c r="I1503" i="10"/>
  <c r="I1504" i="10"/>
  <c r="I1505" i="10"/>
  <c r="I1506" i="10"/>
  <c r="I1507" i="10"/>
  <c r="I1508" i="10"/>
  <c r="I1509" i="10"/>
  <c r="G1053" i="10"/>
  <c r="G1051" i="10"/>
  <c r="F8" i="10"/>
  <c r="I242" i="11" l="1"/>
  <c r="G236" i="11"/>
  <c r="H236" i="11"/>
  <c r="I241" i="11" l="1"/>
  <c r="H242" i="11"/>
  <c r="I236" i="11"/>
  <c r="J236" i="11"/>
  <c r="K236" i="11" l="1"/>
  <c r="G210" i="11" l="1"/>
  <c r="J210" i="11"/>
  <c r="A210" i="11"/>
  <c r="H209" i="11"/>
  <c r="A209" i="11"/>
  <c r="H208" i="11"/>
  <c r="H207" i="11"/>
  <c r="A207" i="11"/>
  <c r="H206" i="11"/>
  <c r="G205" i="11"/>
  <c r="H205" i="11"/>
  <c r="A205" i="11"/>
  <c r="A203" i="11"/>
  <c r="J202" i="11"/>
  <c r="A202" i="11"/>
  <c r="H201" i="11"/>
  <c r="H200" i="11"/>
  <c r="A200" i="11"/>
  <c r="A198" i="11"/>
  <c r="G197" i="11"/>
  <c r="J197" i="11"/>
  <c r="G139" i="11"/>
  <c r="J139" i="11"/>
  <c r="A139" i="11"/>
  <c r="A138" i="11"/>
  <c r="A136" i="11"/>
  <c r="H135" i="11"/>
  <c r="A135" i="11"/>
  <c r="A134" i="11"/>
  <c r="J133" i="11"/>
  <c r="A133" i="11"/>
  <c r="J132" i="11"/>
  <c r="A132" i="11"/>
  <c r="H131" i="11"/>
  <c r="A131" i="11"/>
  <c r="A130" i="11"/>
  <c r="J129" i="11"/>
  <c r="A129" i="11"/>
  <c r="J128" i="11"/>
  <c r="A128" i="11"/>
  <c r="H127" i="11"/>
  <c r="A127" i="11"/>
  <c r="G126" i="11"/>
  <c r="G125" i="11"/>
  <c r="J125" i="11"/>
  <c r="A125" i="11"/>
  <c r="G124" i="11"/>
  <c r="I124" i="11"/>
  <c r="A124" i="11"/>
  <c r="J137" i="11" l="1"/>
  <c r="H137" i="11"/>
  <c r="I137" i="11"/>
  <c r="H136" i="11"/>
  <c r="I136" i="11"/>
  <c r="J136" i="11"/>
  <c r="J206" i="11"/>
  <c r="I205" i="11"/>
  <c r="J208" i="11"/>
  <c r="J205" i="11"/>
  <c r="J207" i="11"/>
  <c r="H210" i="11"/>
  <c r="I209" i="11"/>
  <c r="I210" i="11"/>
  <c r="J198" i="11"/>
  <c r="J199" i="11"/>
  <c r="H203" i="11"/>
  <c r="H202" i="11"/>
  <c r="H124" i="11"/>
  <c r="H197" i="11"/>
  <c r="J200" i="11"/>
  <c r="J201" i="11"/>
  <c r="I203" i="11"/>
  <c r="I197" i="11"/>
  <c r="H198" i="11"/>
  <c r="H199" i="11"/>
  <c r="H126" i="11"/>
  <c r="I126" i="11"/>
  <c r="J130" i="11"/>
  <c r="J124" i="11"/>
  <c r="J126" i="11"/>
  <c r="H125" i="11"/>
  <c r="I125" i="11"/>
  <c r="J131" i="11"/>
  <c r="J134" i="11"/>
  <c r="H139" i="11"/>
  <c r="H132" i="11"/>
  <c r="H138" i="11"/>
  <c r="H128" i="11"/>
  <c r="H129" i="11"/>
  <c r="H133" i="11"/>
  <c r="J135" i="11"/>
  <c r="I138" i="11"/>
  <c r="I139" i="11"/>
  <c r="J127" i="11"/>
  <c r="H130" i="11"/>
  <c r="H134" i="11"/>
  <c r="K136" i="11" l="1"/>
  <c r="K137" i="11"/>
  <c r="K205" i="11"/>
  <c r="K210" i="11"/>
  <c r="K124" i="11"/>
  <c r="K139" i="11"/>
  <c r="K197" i="11"/>
  <c r="K126" i="11"/>
  <c r="K125" i="11"/>
  <c r="G223" i="11"/>
  <c r="G228" i="11"/>
  <c r="G248" i="11"/>
  <c r="G249" i="11"/>
  <c r="H223" i="11"/>
  <c r="H225" i="11"/>
  <c r="H226" i="11"/>
  <c r="H227" i="11"/>
  <c r="H228" i="11"/>
  <c r="H248" i="11"/>
  <c r="H249" i="11"/>
  <c r="H253" i="11"/>
  <c r="H254" i="11"/>
  <c r="H255" i="11"/>
  <c r="J252" i="11" l="1"/>
  <c r="J248" i="11"/>
  <c r="J226" i="11"/>
  <c r="J255" i="11"/>
  <c r="J251" i="11"/>
  <c r="J228" i="11"/>
  <c r="J225" i="11"/>
  <c r="J254" i="11"/>
  <c r="J250" i="11"/>
  <c r="J224" i="11"/>
  <c r="J249" i="11"/>
  <c r="J223" i="11"/>
  <c r="I248" i="11"/>
  <c r="I251" i="11"/>
  <c r="I228" i="11"/>
  <c r="I250" i="11"/>
  <c r="I249" i="11"/>
  <c r="I223" i="11"/>
  <c r="A172" i="11"/>
  <c r="H172" i="11" l="1"/>
  <c r="J172" i="11"/>
  <c r="K228" i="11"/>
  <c r="K223" i="11"/>
  <c r="K249" i="11"/>
  <c r="K248" i="11"/>
  <c r="T7" i="54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G178" i="11" l="1"/>
  <c r="J178" i="11"/>
  <c r="A177" i="11"/>
  <c r="A176" i="11"/>
  <c r="A175" i="11"/>
  <c r="A174" i="11"/>
  <c r="A173" i="11"/>
  <c r="A171" i="11"/>
  <c r="A169" i="11"/>
  <c r="A168" i="11"/>
  <c r="A167" i="11"/>
  <c r="A166" i="11"/>
  <c r="G165" i="11"/>
  <c r="J165" i="11"/>
  <c r="A165" i="11"/>
  <c r="A213" i="11"/>
  <c r="H212" i="11"/>
  <c r="A212" i="11"/>
  <c r="G211" i="11"/>
  <c r="H211" i="11"/>
  <c r="A196" i="11"/>
  <c r="A195" i="11"/>
  <c r="H194" i="11"/>
  <c r="H193" i="11"/>
  <c r="A193" i="11"/>
  <c r="H192" i="11"/>
  <c r="A192" i="11"/>
  <c r="J191" i="11"/>
  <c r="A191" i="11"/>
  <c r="J190" i="11"/>
  <c r="A190" i="11"/>
  <c r="A189" i="11"/>
  <c r="H188" i="11"/>
  <c r="A188" i="11"/>
  <c r="H187" i="11"/>
  <c r="A187" i="11"/>
  <c r="J186" i="11"/>
  <c r="A186" i="11"/>
  <c r="A185" i="11"/>
  <c r="H184" i="11"/>
  <c r="H183" i="11"/>
  <c r="A183" i="11"/>
  <c r="A182" i="11"/>
  <c r="J181" i="11"/>
  <c r="A181" i="11"/>
  <c r="A180" i="11"/>
  <c r="G179" i="11"/>
  <c r="A178" i="11" s="1"/>
  <c r="H179" i="11"/>
  <c r="A179" i="11"/>
  <c r="I168" i="11" l="1"/>
  <c r="J168" i="11"/>
  <c r="H171" i="11"/>
  <c r="J171" i="11"/>
  <c r="H176" i="11"/>
  <c r="J176" i="11"/>
  <c r="H167" i="11"/>
  <c r="I167" i="11"/>
  <c r="J167" i="11"/>
  <c r="H170" i="11"/>
  <c r="J170" i="11"/>
  <c r="H175" i="11"/>
  <c r="J175" i="11"/>
  <c r="H174" i="11"/>
  <c r="J174" i="11"/>
  <c r="I169" i="11"/>
  <c r="J169" i="11"/>
  <c r="H173" i="11"/>
  <c r="J173" i="11"/>
  <c r="H177" i="11"/>
  <c r="I177" i="11"/>
  <c r="H178" i="11"/>
  <c r="H165" i="11"/>
  <c r="I165" i="11"/>
  <c r="I178" i="11"/>
  <c r="J183" i="11"/>
  <c r="J194" i="11"/>
  <c r="J193" i="11"/>
  <c r="J182" i="11"/>
  <c r="J184" i="11"/>
  <c r="J187" i="11"/>
  <c r="H189" i="11"/>
  <c r="J192" i="11"/>
  <c r="I211" i="11"/>
  <c r="J212" i="11"/>
  <c r="J211" i="11"/>
  <c r="J180" i="11"/>
  <c r="J185" i="11"/>
  <c r="J189" i="11"/>
  <c r="H191" i="11"/>
  <c r="H196" i="11"/>
  <c r="I179" i="11"/>
  <c r="H185" i="11"/>
  <c r="J179" i="11"/>
  <c r="H186" i="11"/>
  <c r="H190" i="11"/>
  <c r="H195" i="11"/>
  <c r="H213" i="11"/>
  <c r="I196" i="11"/>
  <c r="K167" i="11" l="1"/>
  <c r="J213" i="11"/>
  <c r="K165" i="11"/>
  <c r="K178" i="11"/>
  <c r="K211" i="11"/>
  <c r="K179" i="11"/>
  <c r="A224" i="11" l="1"/>
  <c r="A223" i="11"/>
  <c r="I221" i="11"/>
  <c r="A221" i="11"/>
  <c r="A219" i="11"/>
  <c r="H218" i="11"/>
  <c r="J219" i="11" l="1"/>
  <c r="J220" i="11"/>
  <c r="J218" i="11"/>
  <c r="J216" i="11" l="1"/>
  <c r="A216" i="11"/>
  <c r="A215" i="11"/>
  <c r="A214" i="11"/>
  <c r="E16" i="11"/>
  <c r="J16" i="11"/>
  <c r="A16" i="11"/>
  <c r="G20" i="11"/>
  <c r="E20" i="11"/>
  <c r="H20" i="11"/>
  <c r="A20" i="11"/>
  <c r="G19" i="11"/>
  <c r="E19" i="11"/>
  <c r="H19" i="11"/>
  <c r="H216" i="11" l="1"/>
  <c r="J214" i="11"/>
  <c r="I215" i="11"/>
  <c r="H16" i="11"/>
  <c r="J19" i="11"/>
  <c r="J20" i="11"/>
  <c r="I20" i="11"/>
  <c r="I19" i="11"/>
  <c r="D5" i="60"/>
  <c r="K5" i="60" s="1"/>
  <c r="K19" i="11" l="1"/>
  <c r="K20" i="11"/>
  <c r="F3" i="54" l="1"/>
  <c r="D8" i="59" l="1"/>
  <c r="C7" i="54" l="1"/>
  <c r="D9" i="59"/>
  <c r="K7" i="54" s="1"/>
  <c r="C8" i="54"/>
  <c r="H8" i="54" l="1"/>
  <c r="I8" i="54"/>
  <c r="H7" i="54"/>
  <c r="I7" i="54"/>
  <c r="G15" i="11" l="1"/>
  <c r="E15" i="11"/>
  <c r="D15" i="11"/>
  <c r="A15" i="11"/>
  <c r="A17" i="11"/>
  <c r="H17" i="11" l="1"/>
  <c r="I15" i="11"/>
  <c r="H15" i="11"/>
  <c r="J15" i="11"/>
  <c r="G217" i="11"/>
  <c r="D315" i="11"/>
  <c r="I88" i="10"/>
  <c r="I92" i="10"/>
  <c r="I100" i="10"/>
  <c r="I104" i="10"/>
  <c r="I108" i="10"/>
  <c r="C1" i="39"/>
  <c r="C1" i="29"/>
  <c r="C3" i="29"/>
  <c r="C2" i="39"/>
  <c r="C3" i="39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9" i="54"/>
  <c r="A10" i="54" s="1"/>
  <c r="A18" i="11"/>
  <c r="A226" i="11"/>
  <c r="A227" i="11"/>
  <c r="G314" i="11"/>
  <c r="E314" i="11"/>
  <c r="D314" i="11"/>
  <c r="J314" i="11" s="1"/>
  <c r="E315" i="11"/>
  <c r="D316" i="11"/>
  <c r="H316" i="11" s="1"/>
  <c r="E316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L29" i="10" s="1"/>
  <c r="N29" i="10" s="1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L108" i="10" s="1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L129" i="10" s="1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M140" i="10" s="1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P194" i="10" s="1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L202" i="10" s="1"/>
  <c r="K202" i="10"/>
  <c r="O202" i="10"/>
  <c r="P202" i="10" s="1"/>
  <c r="J203" i="10"/>
  <c r="K203" i="10"/>
  <c r="O203" i="10"/>
  <c r="J204" i="10"/>
  <c r="K204" i="10"/>
  <c r="O204" i="10"/>
  <c r="P204" i="10" s="1"/>
  <c r="J205" i="10"/>
  <c r="K205" i="10"/>
  <c r="O205" i="10"/>
  <c r="J206" i="10"/>
  <c r="K206" i="10"/>
  <c r="O206" i="10"/>
  <c r="J207" i="10"/>
  <c r="K207" i="10"/>
  <c r="O207" i="10"/>
  <c r="J208" i="10"/>
  <c r="L208" i="10" s="1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M249" i="10" s="1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M265" i="10" s="1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M565" i="10" s="1"/>
  <c r="N565" i="10" s="1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M616" i="10" s="1"/>
  <c r="N616" i="10" s="1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N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N672" i="10" s="1"/>
  <c r="O672" i="10"/>
  <c r="P672" i="10" s="1"/>
  <c r="J673" i="10"/>
  <c r="L673" i="10" s="1"/>
  <c r="N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N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N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N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N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N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N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N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N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N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N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N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N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N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N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N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N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N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N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N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N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N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N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N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N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N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N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N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N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N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N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N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N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N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N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N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N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N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N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N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N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N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O1466" i="10"/>
  <c r="P1466" i="10" s="1"/>
  <c r="J1467" i="10"/>
  <c r="L1467" i="10" s="1"/>
  <c r="K1467" i="10"/>
  <c r="M1467" i="10" s="1"/>
  <c r="N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O1469" i="10"/>
  <c r="P1469" i="10" s="1"/>
  <c r="N1069" i="10"/>
  <c r="N749" i="10"/>
  <c r="N884" i="10"/>
  <c r="N122" i="10"/>
  <c r="N981" i="10"/>
  <c r="N915" i="10"/>
  <c r="N900" i="10"/>
  <c r="N709" i="10"/>
  <c r="N975" i="10"/>
  <c r="N970" i="10"/>
  <c r="N954" i="10"/>
  <c r="N834" i="10"/>
  <c r="N733" i="10"/>
  <c r="N983" i="10"/>
  <c r="N978" i="10"/>
  <c r="N973" i="10"/>
  <c r="N964" i="10"/>
  <c r="N679" i="10"/>
  <c r="N671" i="10"/>
  <c r="N708" i="10"/>
  <c r="N976" i="10"/>
  <c r="N980" i="10"/>
  <c r="N962" i="10"/>
  <c r="N938" i="10"/>
  <c r="N674" i="10"/>
  <c r="N996" i="10"/>
  <c r="N932" i="10"/>
  <c r="N773" i="10"/>
  <c r="N655" i="10"/>
  <c r="N951" i="10"/>
  <c r="N1087" i="10"/>
  <c r="N1055" i="10"/>
  <c r="N1100" i="10"/>
  <c r="N1092" i="10"/>
  <c r="N1060" i="10"/>
  <c r="N999" i="10"/>
  <c r="N903" i="10"/>
  <c r="N887" i="10"/>
  <c r="N855" i="10"/>
  <c r="N823" i="10"/>
  <c r="N935" i="10"/>
  <c r="N906" i="10"/>
  <c r="N890" i="10"/>
  <c r="N866" i="10"/>
  <c r="N850" i="10"/>
  <c r="N722" i="10"/>
  <c r="N699" i="10"/>
  <c r="N703" i="10"/>
  <c r="N687" i="10"/>
  <c r="N659" i="10"/>
  <c r="P184" i="10"/>
  <c r="O7" i="10"/>
  <c r="P7" i="10" s="1"/>
  <c r="P188" i="10"/>
  <c r="G9" i="39"/>
  <c r="G6" i="39"/>
  <c r="C2" i="41"/>
  <c r="J7" i="10"/>
  <c r="L117" i="10" s="1"/>
  <c r="N117" i="10" s="1"/>
  <c r="L112" i="10"/>
  <c r="K7" i="10"/>
  <c r="M7" i="10" s="1"/>
  <c r="L172" i="10"/>
  <c r="L203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G287" i="11" s="1"/>
  <c r="I287" i="11" s="1"/>
  <c r="K287" i="11" s="1"/>
  <c r="I595" i="10"/>
  <c r="I637" i="10"/>
  <c r="I633" i="10"/>
  <c r="I629" i="10"/>
  <c r="I625" i="10"/>
  <c r="I621" i="10"/>
  <c r="I617" i="10"/>
  <c r="I613" i="10"/>
  <c r="I609" i="10"/>
  <c r="I605" i="10"/>
  <c r="I601" i="10"/>
  <c r="G305" i="11" s="1"/>
  <c r="I305" i="11" s="1"/>
  <c r="K305" i="11" s="1"/>
  <c r="I594" i="10"/>
  <c r="I593" i="10"/>
  <c r="I636" i="10"/>
  <c r="I632" i="10"/>
  <c r="I628" i="10"/>
  <c r="I624" i="10"/>
  <c r="I620" i="10"/>
  <c r="I616" i="10"/>
  <c r="I612" i="10"/>
  <c r="I608" i="10"/>
  <c r="I604" i="10"/>
  <c r="G308" i="11" s="1"/>
  <c r="I308" i="11" s="1"/>
  <c r="K308" i="11" s="1"/>
  <c r="I600" i="10"/>
  <c r="I597" i="10"/>
  <c r="G307" i="11" s="1"/>
  <c r="I307" i="11" s="1"/>
  <c r="K307" i="11" s="1"/>
  <c r="I639" i="10"/>
  <c r="I635" i="10"/>
  <c r="I631" i="10"/>
  <c r="I627" i="10"/>
  <c r="I623" i="10"/>
  <c r="I619" i="10"/>
  <c r="I615" i="10"/>
  <c r="I611" i="10"/>
  <c r="I607" i="10"/>
  <c r="I603" i="10"/>
  <c r="G306" i="11" s="1"/>
  <c r="I306" i="11" s="1"/>
  <c r="K306" i="11" s="1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G55" i="11" s="1"/>
  <c r="J55" i="11" s="1"/>
  <c r="K55" i="11" s="1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G263" i="11" s="1"/>
  <c r="H263" i="11" s="1"/>
  <c r="K263" i="11" s="1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K14" i="29" s="1"/>
  <c r="I14" i="29"/>
  <c r="H14" i="29"/>
  <c r="G14" i="29"/>
  <c r="G15" i="29"/>
  <c r="C2" i="29"/>
  <c r="N1479" i="10"/>
  <c r="N1478" i="10"/>
  <c r="G316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I423" i="10"/>
  <c r="I439" i="10"/>
  <c r="G94" i="11" s="1"/>
  <c r="I94" i="11" s="1"/>
  <c r="K94" i="11" s="1"/>
  <c r="I455" i="10"/>
  <c r="I471" i="10"/>
  <c r="I487" i="10"/>
  <c r="I503" i="10"/>
  <c r="I519" i="10"/>
  <c r="I535" i="10"/>
  <c r="G174" i="11" s="1"/>
  <c r="I174" i="11" s="1"/>
  <c r="K174" i="11" s="1"/>
  <c r="I552" i="10"/>
  <c r="I568" i="10"/>
  <c r="I585" i="10"/>
  <c r="I592" i="10"/>
  <c r="I656" i="10"/>
  <c r="I671" i="10"/>
  <c r="G62" i="11" s="1"/>
  <c r="J62" i="11" s="1"/>
  <c r="K62" i="11" s="1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4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G121" i="11" s="1"/>
  <c r="J121" i="11" s="1"/>
  <c r="K121" i="11" s="1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G72" i="11" s="1"/>
  <c r="J72" i="11" s="1"/>
  <c r="K72" i="11" s="1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G262" i="11" s="1"/>
  <c r="H262" i="11" s="1"/>
  <c r="K262" i="11" s="1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G18" i="11" s="1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I12" i="10"/>
  <c r="I36" i="10"/>
  <c r="I103" i="10"/>
  <c r="I134" i="10"/>
  <c r="I158" i="10"/>
  <c r="I185" i="10"/>
  <c r="I246" i="10"/>
  <c r="I269" i="10"/>
  <c r="I299" i="10"/>
  <c r="I332" i="10"/>
  <c r="I359" i="10"/>
  <c r="I386" i="10"/>
  <c r="I420" i="10"/>
  <c r="G45" i="11" s="1"/>
  <c r="I45" i="11" s="1"/>
  <c r="K45" i="11" s="1"/>
  <c r="I446" i="10"/>
  <c r="I473" i="10"/>
  <c r="I505" i="10"/>
  <c r="I532" i="10"/>
  <c r="I559" i="10"/>
  <c r="I658" i="10"/>
  <c r="I684" i="10"/>
  <c r="I716" i="10"/>
  <c r="I742" i="10"/>
  <c r="I779" i="10"/>
  <c r="I842" i="10"/>
  <c r="G234" i="11" s="1"/>
  <c r="J234" i="11" s="1"/>
  <c r="K234" i="11" s="1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5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G59" i="11" s="1"/>
  <c r="I59" i="11" s="1"/>
  <c r="K59" i="11" s="1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69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2" i="10"/>
  <c r="I11" i="10"/>
  <c r="G256" i="11" s="1"/>
  <c r="H256" i="11" s="1"/>
  <c r="K256" i="11" s="1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G40" i="11" s="1"/>
  <c r="I40" i="11" s="1"/>
  <c r="K40" i="11" s="1"/>
  <c r="I402" i="10"/>
  <c r="I427" i="10"/>
  <c r="I447" i="10"/>
  <c r="I467" i="10"/>
  <c r="I491" i="10"/>
  <c r="I511" i="10"/>
  <c r="I531" i="10"/>
  <c r="G87" i="11" s="1"/>
  <c r="I87" i="11" s="1"/>
  <c r="K87" i="11" s="1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G129" i="11" s="1"/>
  <c r="I129" i="11" s="1"/>
  <c r="K129" i="11" s="1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68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258" i="11" s="1"/>
  <c r="H258" i="11" s="1"/>
  <c r="K258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242" i="11" s="1"/>
  <c r="J242" i="11" s="1"/>
  <c r="K242" i="11" s="1"/>
  <c r="I963" i="10"/>
  <c r="I1009" i="10"/>
  <c r="I1055" i="10"/>
  <c r="G310" i="11" s="1"/>
  <c r="J310" i="11" s="1"/>
  <c r="K310" i="11" s="1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0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I239" i="10"/>
  <c r="I470" i="10"/>
  <c r="I579" i="10"/>
  <c r="I736" i="10"/>
  <c r="I867" i="10"/>
  <c r="G271" i="11" s="1"/>
  <c r="J271" i="11" s="1"/>
  <c r="K271" i="11" s="1"/>
  <c r="I1073" i="10"/>
  <c r="I1161" i="10"/>
  <c r="I1233" i="10"/>
  <c r="I1299" i="10"/>
  <c r="I1364" i="10"/>
  <c r="I1466" i="10"/>
  <c r="I1006" i="10"/>
  <c r="I1152" i="10"/>
  <c r="I1273" i="10"/>
  <c r="I1457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G246" i="11" s="1"/>
  <c r="J246" i="11" s="1"/>
  <c r="K246" i="11" s="1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G244" i="11" s="1"/>
  <c r="J244" i="11" s="1"/>
  <c r="K244" i="11" s="1"/>
  <c r="I1093" i="10"/>
  <c r="I1197" i="10"/>
  <c r="I1303" i="10"/>
  <c r="I1368" i="10"/>
  <c r="I21" i="10"/>
  <c r="G257" i="11" s="1"/>
  <c r="H257" i="11" s="1"/>
  <c r="K257" i="11" s="1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G92" i="11" s="1"/>
  <c r="I92" i="11" s="1"/>
  <c r="K92" i="11" s="1"/>
  <c r="I437" i="10"/>
  <c r="I490" i="10"/>
  <c r="I550" i="10"/>
  <c r="I649" i="10"/>
  <c r="I701" i="10"/>
  <c r="I760" i="10"/>
  <c r="I832" i="10"/>
  <c r="G279" i="11" s="1"/>
  <c r="J279" i="11" s="1"/>
  <c r="K279" i="11" s="1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I510" i="10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58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G75" i="11" s="1"/>
  <c r="I75" i="11" s="1"/>
  <c r="K75" i="11" s="1"/>
  <c r="I476" i="10"/>
  <c r="G49" i="11" s="1"/>
  <c r="I49" i="11" s="1"/>
  <c r="K49" i="11" s="1"/>
  <c r="I540" i="10"/>
  <c r="G88" i="11" s="1"/>
  <c r="I88" i="11" s="1"/>
  <c r="K88" i="11" s="1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G58" i="11" s="1"/>
  <c r="I58" i="11" s="1"/>
  <c r="K58" i="11" s="1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G160" i="11" s="1"/>
  <c r="I160" i="11" s="1"/>
  <c r="K160" i="11" s="1"/>
  <c r="I574" i="10"/>
  <c r="G297" i="11" s="1"/>
  <c r="I297" i="11" s="1"/>
  <c r="K297" i="11" s="1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G43" i="11" s="1"/>
  <c r="I43" i="11" s="1"/>
  <c r="K43" i="11" s="1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I469" i="10"/>
  <c r="I528" i="10"/>
  <c r="G86" i="11" s="1"/>
  <c r="I86" i="11" s="1"/>
  <c r="K86" i="11" s="1"/>
  <c r="I588" i="10"/>
  <c r="I680" i="10"/>
  <c r="G89" i="11" s="1"/>
  <c r="J89" i="11" s="1"/>
  <c r="K89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7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3" i="10"/>
  <c r="I160" i="10"/>
  <c r="I346" i="10"/>
  <c r="I525" i="10"/>
  <c r="I682" i="10"/>
  <c r="I799" i="10"/>
  <c r="G34" i="11" s="1"/>
  <c r="J34" i="11" s="1"/>
  <c r="K34" i="11" s="1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G243" i="11" s="1"/>
  <c r="H243" i="11" s="1"/>
  <c r="K243" i="11" s="1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I590" i="10"/>
  <c r="I681" i="10"/>
  <c r="I734" i="10"/>
  <c r="I823" i="10"/>
  <c r="G290" i="11" s="1"/>
  <c r="J290" i="11" s="1"/>
  <c r="K290" i="11" s="1"/>
  <c r="I961" i="10"/>
  <c r="G238" i="11" s="1"/>
  <c r="J238" i="11" s="1"/>
  <c r="K238" i="11" s="1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G259" i="11" s="1"/>
  <c r="J259" i="11" s="1"/>
  <c r="K259" i="11" s="1"/>
  <c r="I89" i="10"/>
  <c r="I151" i="10"/>
  <c r="I287" i="10"/>
  <c r="I350" i="10"/>
  <c r="I404" i="10"/>
  <c r="I464" i="10"/>
  <c r="I522" i="10"/>
  <c r="I577" i="10"/>
  <c r="G298" i="11" s="1"/>
  <c r="I298" i="11" s="1"/>
  <c r="K298" i="11" s="1"/>
  <c r="I674" i="10"/>
  <c r="G82" i="11" s="1"/>
  <c r="J82" i="11" s="1"/>
  <c r="K82" i="11" s="1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59" i="10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G264" i="11" s="1"/>
  <c r="J264" i="11" s="1"/>
  <c r="K264" i="11" s="1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G196" i="11" s="1"/>
  <c r="J196" i="11" s="1"/>
  <c r="K196" i="11" s="1"/>
  <c r="I850" i="10"/>
  <c r="I892" i="10"/>
  <c r="I946" i="10"/>
  <c r="I1000" i="10"/>
  <c r="I1056" i="10"/>
  <c r="G309" i="11" s="1"/>
  <c r="J309" i="11" s="1"/>
  <c r="K309" i="11" s="1"/>
  <c r="I1100" i="10"/>
  <c r="I1148" i="10"/>
  <c r="I1188" i="10"/>
  <c r="I1228" i="10"/>
  <c r="I1277" i="10"/>
  <c r="I1318" i="10"/>
  <c r="I1359" i="10"/>
  <c r="I1408" i="10"/>
  <c r="I1461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323" i="11"/>
  <c r="I1235" i="10"/>
  <c r="I1234" i="10"/>
  <c r="I9" i="10"/>
  <c r="P192" i="10"/>
  <c r="P190" i="10"/>
  <c r="P191" i="10"/>
  <c r="P193" i="10"/>
  <c r="P195" i="10"/>
  <c r="L205" i="10"/>
  <c r="L204" i="10"/>
  <c r="L126" i="10"/>
  <c r="L201" i="10"/>
  <c r="L176" i="10"/>
  <c r="L20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O9" i="54"/>
  <c r="G6" i="29"/>
  <c r="G7" i="39"/>
  <c r="G9" i="29"/>
  <c r="N1113" i="10"/>
  <c r="N1095" i="10"/>
  <c r="N1026" i="10"/>
  <c r="N1018" i="10"/>
  <c r="L172" i="29"/>
  <c r="B171" i="29" s="1"/>
  <c r="L42" i="39"/>
  <c r="B41" i="39" s="1"/>
  <c r="L207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1" i="10"/>
  <c r="M234" i="10"/>
  <c r="M145" i="10"/>
  <c r="M231" i="10"/>
  <c r="M1432" i="10"/>
  <c r="M1420" i="10"/>
  <c r="M1442" i="10"/>
  <c r="M146" i="10"/>
  <c r="M227" i="10"/>
  <c r="M144" i="10"/>
  <c r="M248" i="10"/>
  <c r="M276" i="10"/>
  <c r="M142" i="10"/>
  <c r="M198" i="10"/>
  <c r="N198" i="10" s="1"/>
  <c r="M235" i="10"/>
  <c r="M193" i="10"/>
  <c r="M119" i="10"/>
  <c r="M1447" i="10"/>
  <c r="M1428" i="10"/>
  <c r="M226" i="10"/>
  <c r="M229" i="10"/>
  <c r="P80" i="10"/>
  <c r="N1066" i="10"/>
  <c r="N1058" i="10"/>
  <c r="N1111" i="10"/>
  <c r="P13" i="10"/>
  <c r="G8" i="29"/>
  <c r="N1223" i="10"/>
  <c r="N1013" i="10"/>
  <c r="N1106" i="10"/>
  <c r="N1031" i="10"/>
  <c r="N986" i="10"/>
  <c r="N1039" i="10"/>
  <c r="N979" i="10"/>
  <c r="N956" i="10"/>
  <c r="N949" i="10"/>
  <c r="N933" i="10"/>
  <c r="N877" i="10"/>
  <c r="N845" i="10"/>
  <c r="N880" i="10"/>
  <c r="N879" i="10"/>
  <c r="N829" i="10"/>
  <c r="N821" i="10"/>
  <c r="N781" i="10"/>
  <c r="N765" i="10"/>
  <c r="N757" i="10"/>
  <c r="N741" i="10"/>
  <c r="N725" i="10"/>
  <c r="N920" i="10"/>
  <c r="N916" i="10"/>
  <c r="N912" i="10"/>
  <c r="N911" i="10"/>
  <c r="N892" i="10"/>
  <c r="N860" i="10"/>
  <c r="N839" i="10"/>
  <c r="N836" i="10"/>
  <c r="N940" i="10"/>
  <c r="N693" i="10"/>
  <c r="N685" i="10"/>
  <c r="N677" i="10"/>
  <c r="N661" i="10"/>
  <c r="N1225" i="10"/>
  <c r="P203" i="10"/>
  <c r="N1154" i="10"/>
  <c r="L86" i="10"/>
  <c r="N86" i="10" s="1"/>
  <c r="N1226" i="10"/>
  <c r="N1159" i="10"/>
  <c r="N861" i="10"/>
  <c r="N852" i="10"/>
  <c r="N1333" i="10"/>
  <c r="N1178" i="10"/>
  <c r="N1063" i="10"/>
  <c r="N837" i="10"/>
  <c r="N828" i="10"/>
  <c r="N1127" i="10"/>
  <c r="N957" i="10"/>
  <c r="N927" i="10"/>
  <c r="N925" i="10"/>
  <c r="N895" i="10"/>
  <c r="N893" i="10"/>
  <c r="N874" i="10"/>
  <c r="N853" i="10"/>
  <c r="N844" i="10"/>
  <c r="N812" i="10"/>
  <c r="N796" i="10"/>
  <c r="N792" i="10"/>
  <c r="N788" i="10"/>
  <c r="N784" i="10"/>
  <c r="N780" i="10"/>
  <c r="N692" i="10"/>
  <c r="N676" i="10"/>
  <c r="N660" i="10"/>
  <c r="N656" i="10"/>
  <c r="N1021" i="10"/>
  <c r="N1019" i="10"/>
  <c r="N1015" i="10"/>
  <c r="N930" i="10"/>
  <c r="N914" i="10"/>
  <c r="N882" i="10"/>
  <c r="N858" i="10"/>
  <c r="N842" i="10"/>
  <c r="N831" i="10"/>
  <c r="N826" i="10"/>
  <c r="N815" i="10"/>
  <c r="N810" i="10"/>
  <c r="N807" i="10"/>
  <c r="N802" i="10"/>
  <c r="N799" i="10"/>
  <c r="N794" i="10"/>
  <c r="N791" i="10"/>
  <c r="N786" i="10"/>
  <c r="N783" i="10"/>
  <c r="N778" i="10"/>
  <c r="N770" i="10"/>
  <c r="N762" i="10"/>
  <c r="N754" i="10"/>
  <c r="N746" i="10"/>
  <c r="N738" i="10"/>
  <c r="N730" i="10"/>
  <c r="N756" i="10"/>
  <c r="N740" i="10"/>
  <c r="N724" i="10"/>
  <c r="N717" i="10"/>
  <c r="N715" i="10"/>
  <c r="N706" i="10"/>
  <c r="N698" i="10"/>
  <c r="N682" i="10"/>
  <c r="N666" i="10"/>
  <c r="N658" i="10"/>
  <c r="N644" i="10"/>
  <c r="N1311" i="10"/>
  <c r="N1183" i="10"/>
  <c r="N1156" i="10"/>
  <c r="N1152" i="10"/>
  <c r="N1151" i="10"/>
  <c r="N1148" i="10"/>
  <c r="N1105" i="10"/>
  <c r="N1071" i="10"/>
  <c r="N1007" i="10"/>
  <c r="N1181" i="10"/>
  <c r="L209" i="10"/>
  <c r="L247" i="10"/>
  <c r="L274" i="10"/>
  <c r="L261" i="10"/>
  <c r="L245" i="10"/>
  <c r="L273" i="10"/>
  <c r="L181" i="10"/>
  <c r="N1287" i="10"/>
  <c r="N1143" i="10"/>
  <c r="N1124" i="10"/>
  <c r="N1079" i="10"/>
  <c r="N1308" i="10"/>
  <c r="N1231" i="10"/>
  <c r="N1186" i="10"/>
  <c r="N1153" i="10"/>
  <c r="N1140" i="10"/>
  <c r="N1012" i="10"/>
  <c r="N1255" i="10"/>
  <c r="N1175" i="10"/>
  <c r="N1130" i="10"/>
  <c r="N1049" i="10"/>
  <c r="N1004" i="10"/>
  <c r="P10" i="10"/>
  <c r="P199" i="10"/>
  <c r="M98" i="10"/>
  <c r="M183" i="10"/>
  <c r="M99" i="10"/>
  <c r="M322" i="10"/>
  <c r="N322" i="10" s="1"/>
  <c r="M649" i="10"/>
  <c r="M194" i="10"/>
  <c r="M106" i="10"/>
  <c r="M102" i="10"/>
  <c r="M1446" i="10"/>
  <c r="M323" i="10"/>
  <c r="N323" i="10" s="1"/>
  <c r="M105" i="10"/>
  <c r="N105" i="10" s="1"/>
  <c r="M100" i="10"/>
  <c r="M277" i="10"/>
  <c r="M617" i="10"/>
  <c r="M103" i="10"/>
  <c r="M369" i="10"/>
  <c r="N369" i="10" s="1"/>
  <c r="M607" i="10"/>
  <c r="N607" i="10" s="1"/>
  <c r="M108" i="10"/>
  <c r="M368" i="10"/>
  <c r="N368" i="10" s="1"/>
  <c r="M104" i="10"/>
  <c r="M97" i="10"/>
  <c r="M147" i="10"/>
  <c r="M264" i="10"/>
  <c r="M250" i="10"/>
  <c r="M1466" i="10"/>
  <c r="N1466" i="10" s="1"/>
  <c r="M101" i="10"/>
  <c r="M107" i="10"/>
  <c r="N107" i="10" s="1"/>
  <c r="M278" i="10"/>
  <c r="M566" i="10"/>
  <c r="N566" i="10" s="1"/>
  <c r="M1450" i="10"/>
  <c r="M236" i="10"/>
  <c r="N1253" i="10" l="1"/>
  <c r="N1061" i="10"/>
  <c r="N968" i="10"/>
  <c r="N776" i="10"/>
  <c r="N199" i="10"/>
  <c r="N1275" i="10"/>
  <c r="N1067" i="10"/>
  <c r="N966" i="10"/>
  <c r="G250" i="11"/>
  <c r="H250" i="11" s="1"/>
  <c r="K250" i="11" s="1"/>
  <c r="G46" i="11"/>
  <c r="I46" i="11" s="1"/>
  <c r="K46" i="11" s="1"/>
  <c r="G77" i="11"/>
  <c r="I77" i="11" s="1"/>
  <c r="K77" i="11" s="1"/>
  <c r="G67" i="11"/>
  <c r="I67" i="11" s="1"/>
  <c r="K67" i="11" s="1"/>
  <c r="L31" i="10"/>
  <c r="N31" i="10" s="1"/>
  <c r="G81" i="11"/>
  <c r="I81" i="11" s="1"/>
  <c r="K81" i="11" s="1"/>
  <c r="G71" i="11"/>
  <c r="I71" i="11" s="1"/>
  <c r="K71" i="11" s="1"/>
  <c r="G61" i="11"/>
  <c r="I61" i="11" s="1"/>
  <c r="K61" i="11" s="1"/>
  <c r="G47" i="11"/>
  <c r="I47" i="11" s="1"/>
  <c r="K47" i="11" s="1"/>
  <c r="G68" i="11"/>
  <c r="I68" i="11" s="1"/>
  <c r="K68" i="11" s="1"/>
  <c r="G80" i="11"/>
  <c r="I80" i="11" s="1"/>
  <c r="K80" i="11" s="1"/>
  <c r="G60" i="11"/>
  <c r="I60" i="11" s="1"/>
  <c r="K60" i="11" s="1"/>
  <c r="L220" i="10"/>
  <c r="N220" i="10" s="1"/>
  <c r="G39" i="11"/>
  <c r="I39" i="11" s="1"/>
  <c r="K39" i="11" s="1"/>
  <c r="G65" i="11"/>
  <c r="I65" i="11" s="1"/>
  <c r="K65" i="11" s="1"/>
  <c r="G48" i="11"/>
  <c r="I48" i="11" s="1"/>
  <c r="K48" i="11" s="1"/>
  <c r="G69" i="11"/>
  <c r="I69" i="11" s="1"/>
  <c r="K69" i="11" s="1"/>
  <c r="G78" i="11"/>
  <c r="I78" i="11" s="1"/>
  <c r="K78" i="11" s="1"/>
  <c r="G44" i="11"/>
  <c r="I44" i="11" s="1"/>
  <c r="K44" i="11" s="1"/>
  <c r="G76" i="11"/>
  <c r="I76" i="11" s="1"/>
  <c r="K76" i="11" s="1"/>
  <c r="G66" i="11"/>
  <c r="I66" i="11" s="1"/>
  <c r="K66" i="11" s="1"/>
  <c r="G53" i="11"/>
  <c r="I53" i="11" s="1"/>
  <c r="K53" i="11" s="1"/>
  <c r="G79" i="11"/>
  <c r="I79" i="11" s="1"/>
  <c r="K79" i="11" s="1"/>
  <c r="G70" i="11"/>
  <c r="I70" i="11" s="1"/>
  <c r="K70" i="11" s="1"/>
  <c r="G224" i="11"/>
  <c r="G85" i="11"/>
  <c r="I85" i="11" s="1"/>
  <c r="K85" i="11" s="1"/>
  <c r="L135" i="10"/>
  <c r="N135" i="10" s="1"/>
  <c r="L93" i="10"/>
  <c r="N93" i="10" s="1"/>
  <c r="L85" i="10"/>
  <c r="N85" i="10" s="1"/>
  <c r="L70" i="10"/>
  <c r="N70" i="10" s="1"/>
  <c r="G241" i="11"/>
  <c r="G245" i="11"/>
  <c r="H245" i="11" s="1"/>
  <c r="K245" i="11" s="1"/>
  <c r="G138" i="11"/>
  <c r="J138" i="11" s="1"/>
  <c r="K138" i="11" s="1"/>
  <c r="G35" i="11"/>
  <c r="L229" i="10"/>
  <c r="N229" i="10" s="1"/>
  <c r="L137" i="10"/>
  <c r="N137" i="10" s="1"/>
  <c r="L251" i="10"/>
  <c r="L226" i="10"/>
  <c r="N226" i="10" s="1"/>
  <c r="N649" i="10"/>
  <c r="L242" i="10"/>
  <c r="N1145" i="10"/>
  <c r="G135" i="11"/>
  <c r="I135" i="11" s="1"/>
  <c r="K135" i="11" s="1"/>
  <c r="G31" i="11"/>
  <c r="I31" i="11" s="1"/>
  <c r="K31" i="11" s="1"/>
  <c r="L146" i="10"/>
  <c r="L186" i="10"/>
  <c r="N186" i="10" s="1"/>
  <c r="G294" i="11"/>
  <c r="H294" i="11" s="1"/>
  <c r="K294" i="11" s="1"/>
  <c r="G119" i="11"/>
  <c r="I119" i="11" s="1"/>
  <c r="K119" i="11" s="1"/>
  <c r="G108" i="11"/>
  <c r="I108" i="11" s="1"/>
  <c r="K108" i="11" s="1"/>
  <c r="G54" i="11"/>
  <c r="I54" i="11" s="1"/>
  <c r="K54" i="11" s="1"/>
  <c r="G33" i="11"/>
  <c r="I33" i="11" s="1"/>
  <c r="K33" i="11" s="1"/>
  <c r="G208" i="11"/>
  <c r="I208" i="11" s="1"/>
  <c r="K208" i="11" s="1"/>
  <c r="G114" i="11"/>
  <c r="I114" i="11" s="1"/>
  <c r="K114" i="11" s="1"/>
  <c r="G201" i="11"/>
  <c r="I201" i="11" s="1"/>
  <c r="K201" i="11" s="1"/>
  <c r="G107" i="11"/>
  <c r="I107" i="11" s="1"/>
  <c r="K107" i="11" s="1"/>
  <c r="G253" i="11"/>
  <c r="I253" i="11" s="1"/>
  <c r="G203" i="11"/>
  <c r="J203" i="11" s="1"/>
  <c r="K203" i="11" s="1"/>
  <c r="G109" i="11"/>
  <c r="J109" i="11" s="1"/>
  <c r="K109" i="11" s="1"/>
  <c r="G209" i="11"/>
  <c r="J209" i="11" s="1"/>
  <c r="K209" i="11" s="1"/>
  <c r="G115" i="11"/>
  <c r="J115" i="11" s="1"/>
  <c r="K115" i="11" s="1"/>
  <c r="G206" i="11"/>
  <c r="I206" i="11" s="1"/>
  <c r="K206" i="11" s="1"/>
  <c r="G112" i="11"/>
  <c r="I112" i="11" s="1"/>
  <c r="K112" i="11" s="1"/>
  <c r="G42" i="11"/>
  <c r="I42" i="11" s="1"/>
  <c r="K42" i="11" s="1"/>
  <c r="G24" i="11"/>
  <c r="I24" i="11" s="1"/>
  <c r="K24" i="11" s="1"/>
  <c r="L90" i="10"/>
  <c r="N90" i="10" s="1"/>
  <c r="N106" i="10"/>
  <c r="L228" i="10"/>
  <c r="N228" i="10" s="1"/>
  <c r="G200" i="11"/>
  <c r="I200" i="11" s="1"/>
  <c r="K200" i="11" s="1"/>
  <c r="G106" i="11"/>
  <c r="I106" i="11" s="1"/>
  <c r="K106" i="11" s="1"/>
  <c r="G199" i="11"/>
  <c r="I199" i="11" s="1"/>
  <c r="K199" i="11" s="1"/>
  <c r="G105" i="11"/>
  <c r="I105" i="11" s="1"/>
  <c r="K105" i="11" s="1"/>
  <c r="G41" i="11"/>
  <c r="I41" i="11" s="1"/>
  <c r="K41" i="11" s="1"/>
  <c r="G104" i="11"/>
  <c r="I104" i="11" s="1"/>
  <c r="K104" i="11" s="1"/>
  <c r="G120" i="11"/>
  <c r="I120" i="11" s="1"/>
  <c r="K120" i="11" s="1"/>
  <c r="G32" i="11"/>
  <c r="I32" i="11" s="1"/>
  <c r="K32" i="11" s="1"/>
  <c r="N278" i="10"/>
  <c r="L232" i="10"/>
  <c r="N232" i="10" s="1"/>
  <c r="N1446" i="10"/>
  <c r="L141" i="10"/>
  <c r="N141" i="10" s="1"/>
  <c r="L120" i="10"/>
  <c r="N120" i="10" s="1"/>
  <c r="L80" i="10"/>
  <c r="N80" i="10" s="1"/>
  <c r="L128" i="10"/>
  <c r="G207" i="11"/>
  <c r="I207" i="11" s="1"/>
  <c r="K207" i="11" s="1"/>
  <c r="G113" i="11"/>
  <c r="I113" i="11" s="1"/>
  <c r="K113" i="11" s="1"/>
  <c r="G285" i="11"/>
  <c r="I285" i="11" s="1"/>
  <c r="K285" i="11" s="1"/>
  <c r="G93" i="11"/>
  <c r="I93" i="11" s="1"/>
  <c r="K93" i="11" s="1"/>
  <c r="G293" i="11"/>
  <c r="I293" i="11" s="1"/>
  <c r="K293" i="11" s="1"/>
  <c r="L240" i="10"/>
  <c r="L91" i="10"/>
  <c r="N91" i="10" s="1"/>
  <c r="L9" i="10"/>
  <c r="L123" i="10"/>
  <c r="N123" i="10" s="1"/>
  <c r="H241" i="11"/>
  <c r="J241" i="11"/>
  <c r="G162" i="11"/>
  <c r="I162" i="11" s="1"/>
  <c r="K162" i="11" s="1"/>
  <c r="G101" i="11"/>
  <c r="G150" i="11"/>
  <c r="I150" i="11" s="1"/>
  <c r="K150" i="11" s="1"/>
  <c r="G232" i="11"/>
  <c r="I232" i="11" s="1"/>
  <c r="K232" i="11" s="1"/>
  <c r="G25" i="11"/>
  <c r="I25" i="11" s="1"/>
  <c r="K25" i="11" s="1"/>
  <c r="G50" i="11"/>
  <c r="G96" i="11"/>
  <c r="G26" i="11"/>
  <c r="I26" i="11" s="1"/>
  <c r="K26" i="11" s="1"/>
  <c r="G233" i="11"/>
  <c r="I233" i="11" s="1"/>
  <c r="K233" i="11" s="1"/>
  <c r="G143" i="11"/>
  <c r="I143" i="11" s="1"/>
  <c r="K143" i="11" s="1"/>
  <c r="G51" i="11"/>
  <c r="I51" i="11" s="1"/>
  <c r="K51" i="11" s="1"/>
  <c r="G268" i="11"/>
  <c r="I268" i="11" s="1"/>
  <c r="K268" i="11" s="1"/>
  <c r="G158" i="11"/>
  <c r="I158" i="11" s="1"/>
  <c r="K158" i="11" s="1"/>
  <c r="G146" i="11"/>
  <c r="I146" i="11" s="1"/>
  <c r="K146" i="11" s="1"/>
  <c r="G230" i="11"/>
  <c r="I230" i="11" s="1"/>
  <c r="K230" i="11" s="1"/>
  <c r="G161" i="11"/>
  <c r="I161" i="11" s="1"/>
  <c r="K161" i="11" s="1"/>
  <c r="G100" i="11"/>
  <c r="I100" i="11" s="1"/>
  <c r="K100" i="11" s="1"/>
  <c r="G149" i="11"/>
  <c r="I149" i="11" s="1"/>
  <c r="K149" i="11" s="1"/>
  <c r="G95" i="11"/>
  <c r="G156" i="11"/>
  <c r="I156" i="11" s="1"/>
  <c r="K156" i="11" s="1"/>
  <c r="G144" i="11"/>
  <c r="I144" i="11" s="1"/>
  <c r="K144" i="11" s="1"/>
  <c r="G27" i="11"/>
  <c r="I27" i="11" s="1"/>
  <c r="K27" i="11" s="1"/>
  <c r="G30" i="11"/>
  <c r="I30" i="11" s="1"/>
  <c r="K30" i="11" s="1"/>
  <c r="G269" i="11"/>
  <c r="I269" i="11" s="1"/>
  <c r="K269" i="11" s="1"/>
  <c r="G157" i="11"/>
  <c r="I157" i="11" s="1"/>
  <c r="K157" i="11" s="1"/>
  <c r="G29" i="11"/>
  <c r="I29" i="11" s="1"/>
  <c r="K29" i="11" s="1"/>
  <c r="G145" i="11"/>
  <c r="I145" i="11" s="1"/>
  <c r="K145" i="11" s="1"/>
  <c r="G131" i="11"/>
  <c r="I131" i="11" s="1"/>
  <c r="K131" i="11" s="1"/>
  <c r="G99" i="11"/>
  <c r="I99" i="11" s="1"/>
  <c r="K99" i="11" s="1"/>
  <c r="G284" i="11"/>
  <c r="I284" i="11" s="1"/>
  <c r="K284" i="11" s="1"/>
  <c r="G155" i="11"/>
  <c r="I155" i="11" s="1"/>
  <c r="K155" i="11" s="1"/>
  <c r="G28" i="11"/>
  <c r="I28" i="11" s="1"/>
  <c r="K28" i="11" s="1"/>
  <c r="G142" i="11"/>
  <c r="I142" i="11" s="1"/>
  <c r="K142" i="11" s="1"/>
  <c r="G52" i="11"/>
  <c r="I52" i="11" s="1"/>
  <c r="K52" i="11" s="1"/>
  <c r="G231" i="11"/>
  <c r="I231" i="11" s="1"/>
  <c r="K231" i="11" s="1"/>
  <c r="G163" i="11"/>
  <c r="J163" i="11" s="1"/>
  <c r="K163" i="11" s="1"/>
  <c r="G151" i="11"/>
  <c r="J151" i="11" s="1"/>
  <c r="K151" i="11" s="1"/>
  <c r="G283" i="11"/>
  <c r="I283" i="11" s="1"/>
  <c r="K283" i="11" s="1"/>
  <c r="G159" i="11"/>
  <c r="I159" i="11" s="1"/>
  <c r="K159" i="11" s="1"/>
  <c r="G147" i="11"/>
  <c r="I147" i="11" s="1"/>
  <c r="K147" i="11" s="1"/>
  <c r="G98" i="11"/>
  <c r="I98" i="11" s="1"/>
  <c r="K98" i="11" s="1"/>
  <c r="G274" i="11"/>
  <c r="H274" i="11" s="1"/>
  <c r="K274" i="11" s="1"/>
  <c r="G301" i="11"/>
  <c r="I301" i="11" s="1"/>
  <c r="K301" i="11" s="1"/>
  <c r="G97" i="11"/>
  <c r="I97" i="11" s="1"/>
  <c r="K97" i="11" s="1"/>
  <c r="G148" i="11"/>
  <c r="I148" i="11" s="1"/>
  <c r="K148" i="11" s="1"/>
  <c r="G282" i="11"/>
  <c r="I282" i="11" s="1"/>
  <c r="K282" i="11" s="1"/>
  <c r="G286" i="11"/>
  <c r="I286" i="11" s="1"/>
  <c r="K286" i="11" s="1"/>
  <c r="N1469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G255" i="11"/>
  <c r="I255" i="11" s="1"/>
  <c r="K255" i="11" s="1"/>
  <c r="G295" i="11"/>
  <c r="H295" i="11" s="1"/>
  <c r="K295" i="11" s="1"/>
  <c r="G278" i="11"/>
  <c r="H278" i="11" s="1"/>
  <c r="K278" i="11" s="1"/>
  <c r="G237" i="11"/>
  <c r="H237" i="11" s="1"/>
  <c r="K237" i="11" s="1"/>
  <c r="G172" i="11"/>
  <c r="I172" i="11" s="1"/>
  <c r="K172" i="11" s="1"/>
  <c r="G276" i="11"/>
  <c r="I276" i="11" s="1"/>
  <c r="K276" i="11" s="1"/>
  <c r="N1342" i="10"/>
  <c r="N1282" i="10"/>
  <c r="N1261" i="10"/>
  <c r="N871" i="10"/>
  <c r="N847" i="10"/>
  <c r="N775" i="10"/>
  <c r="N771" i="10"/>
  <c r="G202" i="11"/>
  <c r="I202" i="11" s="1"/>
  <c r="K202" i="11" s="1"/>
  <c r="G304" i="11"/>
  <c r="I304" i="11" s="1"/>
  <c r="K304" i="11" s="1"/>
  <c r="G303" i="11"/>
  <c r="I303" i="11" s="1"/>
  <c r="K303" i="11" s="1"/>
  <c r="G288" i="11"/>
  <c r="I288" i="11" s="1"/>
  <c r="K288" i="11" s="1"/>
  <c r="G275" i="11"/>
  <c r="I275" i="11" s="1"/>
  <c r="K275" i="11" s="1"/>
  <c r="G296" i="11"/>
  <c r="I296" i="11" s="1"/>
  <c r="K296" i="11" s="1"/>
  <c r="G225" i="11"/>
  <c r="I225" i="11" s="1"/>
  <c r="K225" i="11" s="1"/>
  <c r="G270" i="11"/>
  <c r="I270" i="11" s="1"/>
  <c r="K270" i="11" s="1"/>
  <c r="G254" i="11"/>
  <c r="I254" i="11" s="1"/>
  <c r="K254" i="11" s="1"/>
  <c r="N1323" i="10"/>
  <c r="N1319" i="10"/>
  <c r="N1316" i="10"/>
  <c r="N1252" i="10"/>
  <c r="N941" i="10"/>
  <c r="N929" i="10"/>
  <c r="G289" i="11"/>
  <c r="I289" i="11" s="1"/>
  <c r="K289" i="11" s="1"/>
  <c r="G302" i="11"/>
  <c r="I302" i="11" s="1"/>
  <c r="K302" i="11" s="1"/>
  <c r="J253" i="11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I224" i="11"/>
  <c r="H224" i="11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G220" i="11"/>
  <c r="I220" i="11" s="1"/>
  <c r="K14" i="39"/>
  <c r="K15" i="39"/>
  <c r="N1463" i="10"/>
  <c r="N1459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G132" i="11"/>
  <c r="I132" i="11" s="1"/>
  <c r="K132" i="11" s="1"/>
  <c r="G128" i="11"/>
  <c r="I128" i="11" s="1"/>
  <c r="K128" i="11" s="1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G130" i="11"/>
  <c r="I130" i="11" s="1"/>
  <c r="K130" i="11" s="1"/>
  <c r="K15" i="29"/>
  <c r="N1369" i="10"/>
  <c r="N1363" i="10"/>
  <c r="G134" i="11"/>
  <c r="I134" i="11" s="1"/>
  <c r="K134" i="11" s="1"/>
  <c r="G133" i="11"/>
  <c r="I133" i="11" s="1"/>
  <c r="K133" i="11" s="1"/>
  <c r="N1464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G17" i="11"/>
  <c r="G226" i="11"/>
  <c r="I226" i="11" s="1"/>
  <c r="K226" i="11" s="1"/>
  <c r="G127" i="11"/>
  <c r="I127" i="11" s="1"/>
  <c r="K127" i="11" s="1"/>
  <c r="G198" i="11"/>
  <c r="I198" i="11" s="1"/>
  <c r="K198" i="11" s="1"/>
  <c r="N1377" i="10"/>
  <c r="N1372" i="10"/>
  <c r="N1364" i="10"/>
  <c r="N1347" i="10"/>
  <c r="N1331" i="10"/>
  <c r="N1324" i="10"/>
  <c r="N1273" i="10"/>
  <c r="G315" i="11"/>
  <c r="G16" i="11"/>
  <c r="I16" i="11" s="1"/>
  <c r="K16" i="11" s="1"/>
  <c r="N1426" i="10"/>
  <c r="N1424" i="10"/>
  <c r="N1421" i="10"/>
  <c r="N1391" i="10"/>
  <c r="N1383" i="10"/>
  <c r="N1370" i="10"/>
  <c r="N1365" i="10"/>
  <c r="N1357" i="10"/>
  <c r="N1338" i="10"/>
  <c r="N1336" i="10"/>
  <c r="N1274" i="10"/>
  <c r="G227" i="11"/>
  <c r="N1445" i="10"/>
  <c r="N1405" i="10"/>
  <c r="N1367" i="10"/>
  <c r="N1359" i="10"/>
  <c r="N1352" i="10"/>
  <c r="N1322" i="10"/>
  <c r="N146" i="10"/>
  <c r="G221" i="11"/>
  <c r="J221" i="11" s="1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G251" i="11"/>
  <c r="H251" i="11" s="1"/>
  <c r="K251" i="11" s="1"/>
  <c r="N1465" i="10"/>
  <c r="N1461" i="10"/>
  <c r="N1457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G177" i="11"/>
  <c r="J177" i="11" s="1"/>
  <c r="K177" i="11" s="1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G252" i="11"/>
  <c r="G212" i="11"/>
  <c r="G218" i="11"/>
  <c r="I218" i="11" s="1"/>
  <c r="K218" i="11" s="1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H221" i="11"/>
  <c r="H220" i="11"/>
  <c r="K15" i="11"/>
  <c r="N1462" i="10"/>
  <c r="N1458" i="10"/>
  <c r="N1454" i="10"/>
  <c r="N1453" i="10"/>
  <c r="N1417" i="10"/>
  <c r="N1413" i="10"/>
  <c r="N1411" i="10"/>
  <c r="N1408" i="10"/>
  <c r="N1397" i="10"/>
  <c r="N1450" i="10"/>
  <c r="N9" i="10"/>
  <c r="N1460" i="10"/>
  <c r="N1456" i="10"/>
  <c r="N1451" i="10"/>
  <c r="N1435" i="10"/>
  <c r="N1419" i="10"/>
  <c r="N1415" i="10"/>
  <c r="N1403" i="10"/>
  <c r="N1399" i="10"/>
  <c r="G182" i="11"/>
  <c r="G215" i="11"/>
  <c r="G191" i="11"/>
  <c r="I191" i="11" s="1"/>
  <c r="K191" i="11" s="1"/>
  <c r="G189" i="11"/>
  <c r="I189" i="11" s="1"/>
  <c r="K189" i="11" s="1"/>
  <c r="G168" i="11"/>
  <c r="H168" i="11" s="1"/>
  <c r="K168" i="11" s="1"/>
  <c r="G184" i="11"/>
  <c r="I184" i="11" s="1"/>
  <c r="K184" i="11" s="1"/>
  <c r="N1360" i="10"/>
  <c r="G190" i="11"/>
  <c r="I190" i="11" s="1"/>
  <c r="K190" i="11" s="1"/>
  <c r="G183" i="11"/>
  <c r="I183" i="11" s="1"/>
  <c r="K183" i="11" s="1"/>
  <c r="G216" i="11"/>
  <c r="I216" i="11" s="1"/>
  <c r="K216" i="11" s="1"/>
  <c r="G171" i="11"/>
  <c r="I171" i="11" s="1"/>
  <c r="K171" i="11" s="1"/>
  <c r="G188" i="11"/>
  <c r="G167" i="11"/>
  <c r="G181" i="11"/>
  <c r="G214" i="11"/>
  <c r="G169" i="11"/>
  <c r="H169" i="11" s="1"/>
  <c r="K169" i="11" s="1"/>
  <c r="G185" i="11"/>
  <c r="I185" i="11" s="1"/>
  <c r="K185" i="11" s="1"/>
  <c r="N1348" i="10"/>
  <c r="N1239" i="10"/>
  <c r="G186" i="11"/>
  <c r="I186" i="11" s="1"/>
  <c r="K186" i="11" s="1"/>
  <c r="G166" i="11"/>
  <c r="J166" i="11" s="1"/>
  <c r="G213" i="11"/>
  <c r="I213" i="11" s="1"/>
  <c r="K213" i="11" s="1"/>
  <c r="G180" i="11"/>
  <c r="G170" i="11"/>
  <c r="I170" i="11" s="1"/>
  <c r="K170" i="11" s="1"/>
  <c r="N1353" i="10"/>
  <c r="N1240" i="10"/>
  <c r="G219" i="11"/>
  <c r="G176" i="11"/>
  <c r="I176" i="11" s="1"/>
  <c r="K176" i="11" s="1"/>
  <c r="G195" i="11"/>
  <c r="G173" i="11"/>
  <c r="I173" i="11" s="1"/>
  <c r="K173" i="11" s="1"/>
  <c r="G192" i="11"/>
  <c r="I192" i="11" s="1"/>
  <c r="K192" i="11" s="1"/>
  <c r="G193" i="11"/>
  <c r="I193" i="11" s="1"/>
  <c r="K193" i="11" s="1"/>
  <c r="G187" i="11"/>
  <c r="I187" i="11" s="1"/>
  <c r="K187" i="11" s="1"/>
  <c r="G175" i="11"/>
  <c r="I175" i="11" s="1"/>
  <c r="K175" i="11" s="1"/>
  <c r="G194" i="11"/>
  <c r="I194" i="11" s="1"/>
  <c r="K194" i="11" s="1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A11" i="54"/>
  <c r="O10" i="54"/>
  <c r="B31" i="54"/>
  <c r="B32" i="54"/>
  <c r="H217" i="11"/>
  <c r="I217" i="11"/>
  <c r="J217" i="11"/>
  <c r="H18" i="11"/>
  <c r="I18" i="11"/>
  <c r="J18" i="11"/>
  <c r="D8" i="54"/>
  <c r="C9" i="54"/>
  <c r="H314" i="11"/>
  <c r="I314" i="11"/>
  <c r="J36" i="39"/>
  <c r="I36" i="39"/>
  <c r="H36" i="39"/>
  <c r="J316" i="11"/>
  <c r="I316" i="11"/>
  <c r="C227" i="29" l="1"/>
  <c r="D227" i="29" s="1"/>
  <c r="F227" i="29" s="1"/>
  <c r="I96" i="11"/>
  <c r="J96" i="11"/>
  <c r="C228" i="29"/>
  <c r="D228" i="29" s="1"/>
  <c r="E228" i="29" s="1"/>
  <c r="I101" i="11"/>
  <c r="J101" i="11"/>
  <c r="I95" i="11"/>
  <c r="J95" i="11"/>
  <c r="K241" i="11"/>
  <c r="I50" i="11"/>
  <c r="H50" i="11"/>
  <c r="I17" i="11"/>
  <c r="J17" i="11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F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K253" i="11"/>
  <c r="H252" i="11"/>
  <c r="I252" i="11"/>
  <c r="I227" i="11"/>
  <c r="J227" i="11"/>
  <c r="K224" i="1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A211" i="11"/>
  <c r="I212" i="11"/>
  <c r="K212" i="11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K221" i="11"/>
  <c r="H219" i="11"/>
  <c r="I219" i="11"/>
  <c r="K220" i="11"/>
  <c r="H215" i="11"/>
  <c r="J215" i="11"/>
  <c r="H214" i="11"/>
  <c r="I214" i="11"/>
  <c r="I195" i="11"/>
  <c r="J195" i="11"/>
  <c r="I188" i="11"/>
  <c r="J188" i="11"/>
  <c r="H181" i="11"/>
  <c r="I181" i="11"/>
  <c r="H180" i="11"/>
  <c r="I180" i="11"/>
  <c r="H182" i="11"/>
  <c r="I182" i="11"/>
  <c r="H166" i="11"/>
  <c r="I166" i="11"/>
  <c r="E227" i="29"/>
  <c r="F293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O11" i="54"/>
  <c r="A12" i="54"/>
  <c r="E8" i="54"/>
  <c r="L8" i="54" s="1"/>
  <c r="M8" i="54" s="1"/>
  <c r="I9" i="54"/>
  <c r="H9" i="54"/>
  <c r="K18" i="11"/>
  <c r="K217" i="11"/>
  <c r="C10" i="54"/>
  <c r="D9" i="54"/>
  <c r="K314" i="11"/>
  <c r="K36" i="39"/>
  <c r="K316" i="11"/>
  <c r="F228" i="29"/>
  <c r="M582" i="10" l="1"/>
  <c r="N582" i="10" s="1"/>
  <c r="M189" i="10"/>
  <c r="N189" i="10" s="1"/>
  <c r="K96" i="11"/>
  <c r="F298" i="29"/>
  <c r="E264" i="29"/>
  <c r="K101" i="11"/>
  <c r="K95" i="11"/>
  <c r="K50" i="11"/>
  <c r="K17" i="11"/>
  <c r="F240" i="29"/>
  <c r="E296" i="29"/>
  <c r="F232" i="29"/>
  <c r="F270" i="29"/>
  <c r="F275" i="29"/>
  <c r="F250" i="29"/>
  <c r="E311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314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K252" i="11"/>
  <c r="E313" i="29"/>
  <c r="F274" i="29"/>
  <c r="F254" i="29"/>
  <c r="F286" i="29"/>
  <c r="F256" i="29"/>
  <c r="E273" i="29"/>
  <c r="F266" i="29"/>
  <c r="F61" i="39"/>
  <c r="F271" i="29"/>
  <c r="K227" i="11"/>
  <c r="E276" i="29"/>
  <c r="F289" i="29"/>
  <c r="F323" i="29"/>
  <c r="E288" i="29"/>
  <c r="E268" i="29"/>
  <c r="E247" i="29"/>
  <c r="F284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K219" i="11"/>
  <c r="K215" i="11"/>
  <c r="H318" i="11"/>
  <c r="H319" i="11" s="1"/>
  <c r="K214" i="11"/>
  <c r="I318" i="11"/>
  <c r="I319" i="11" s="1"/>
  <c r="K195" i="11"/>
  <c r="K180" i="11"/>
  <c r="K182" i="11"/>
  <c r="K181" i="11"/>
  <c r="K188" i="11"/>
  <c r="K166" i="11"/>
  <c r="F346" i="29"/>
  <c r="F334" i="29"/>
  <c r="F330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68" i="10"/>
  <c r="N1468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F360" i="29"/>
  <c r="E360" i="29"/>
  <c r="E326" i="29"/>
  <c r="F326" i="29" s="1"/>
  <c r="E353" i="29"/>
  <c r="E350" i="29"/>
  <c r="E341" i="29"/>
  <c r="E327" i="29"/>
  <c r="F327" i="29"/>
  <c r="E338" i="29"/>
  <c r="E335" i="29"/>
  <c r="E355" i="29"/>
  <c r="F355" i="29"/>
  <c r="E340" i="29"/>
  <c r="E329" i="29"/>
  <c r="E62" i="39"/>
  <c r="E352" i="29"/>
  <c r="O12" i="54"/>
  <c r="A13" i="54"/>
  <c r="E9" i="54"/>
  <c r="L9" i="54" s="1"/>
  <c r="M9" i="54" s="1"/>
  <c r="I10" i="54"/>
  <c r="H10" i="54"/>
  <c r="C11" i="54"/>
  <c r="D10" i="54"/>
  <c r="F353" i="29" l="1"/>
  <c r="F356" i="29"/>
  <c r="F361" i="29"/>
  <c r="F343" i="29"/>
  <c r="F65" i="39"/>
  <c r="F62" i="39"/>
  <c r="F36" i="39"/>
  <c r="F358" i="29"/>
  <c r="F342" i="29"/>
  <c r="F336" i="29"/>
  <c r="F333" i="29"/>
  <c r="F352" i="29"/>
  <c r="F357" i="29"/>
  <c r="F303" i="29"/>
  <c r="F225" i="29"/>
  <c r="C16" i="29" s="1"/>
  <c r="D16" i="29" s="1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320" i="11"/>
  <c r="I320" i="11"/>
  <c r="F364" i="29"/>
  <c r="F69" i="39"/>
  <c r="F72" i="39"/>
  <c r="F367" i="29"/>
  <c r="J315" i="11"/>
  <c r="K315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A14" i="54"/>
  <c r="O13" i="54"/>
  <c r="H11" i="54"/>
  <c r="I11" i="54"/>
  <c r="E10" i="54"/>
  <c r="D11" i="54"/>
  <c r="C12" i="54"/>
  <c r="K318" i="11" l="1"/>
  <c r="K319" i="11" s="1"/>
  <c r="K320" i="11" s="1"/>
  <c r="F17" i="39"/>
  <c r="F16" i="29"/>
  <c r="C16" i="39"/>
  <c r="D16" i="39" s="1"/>
  <c r="J16" i="39" s="1"/>
  <c r="C17" i="39"/>
  <c r="G17" i="39" s="1"/>
  <c r="F16" i="39"/>
  <c r="B16" i="29"/>
  <c r="E16" i="29" s="1"/>
  <c r="G16" i="29"/>
  <c r="C17" i="29"/>
  <c r="F18" i="29"/>
  <c r="F17" i="29"/>
  <c r="C18" i="29"/>
  <c r="J318" i="11"/>
  <c r="J31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O14" i="54"/>
  <c r="A15" i="54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B321" i="11" l="1"/>
  <c r="G16" i="39"/>
  <c r="I16" i="39" s="1"/>
  <c r="B16" i="39"/>
  <c r="E16" i="39" s="1"/>
  <c r="H16" i="29"/>
  <c r="K16" i="29" s="1"/>
  <c r="H16" i="39"/>
  <c r="D17" i="39"/>
  <c r="J17" i="39" s="1"/>
  <c r="B17" i="39"/>
  <c r="E17" i="39" s="1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2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A16" i="54"/>
  <c r="O15" i="54"/>
  <c r="I13" i="54"/>
  <c r="H13" i="54"/>
  <c r="E7" i="54"/>
  <c r="L7" i="54" s="1"/>
  <c r="E12" i="54"/>
  <c r="C14" i="54"/>
  <c r="D13" i="54"/>
  <c r="F852" i="41" l="1"/>
  <c r="F843" i="41"/>
  <c r="F853" i="41"/>
  <c r="F846" i="41"/>
  <c r="F851" i="41"/>
  <c r="K35" i="39"/>
  <c r="F833" i="41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O16" i="54"/>
  <c r="A17" i="54"/>
  <c r="M7" i="54"/>
  <c r="I14" i="54"/>
  <c r="H14" i="54"/>
  <c r="L12" i="54"/>
  <c r="M12" i="54" s="1"/>
  <c r="D14" i="54"/>
  <c r="C15" i="54"/>
  <c r="E13" i="54"/>
  <c r="L13" i="54" s="1"/>
  <c r="K17" i="39" l="1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O17" i="54"/>
  <c r="A18" i="54"/>
  <c r="M13" i="54"/>
  <c r="N13" i="54" s="1"/>
  <c r="P13" i="54" s="1"/>
  <c r="H15" i="54"/>
  <c r="I15" i="54"/>
  <c r="C16" i="54"/>
  <c r="D15" i="54"/>
  <c r="E14" i="54"/>
  <c r="B12" i="41" l="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I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A19" i="54"/>
  <c r="O18" i="54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K13" i="41" l="1"/>
  <c r="H13" i="41"/>
  <c r="J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O19" i="54"/>
  <c r="A20" i="54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21" i="54" l="1"/>
  <c r="O20" i="54"/>
  <c r="L17" i="54"/>
  <c r="M17" i="54" s="1"/>
  <c r="I18" i="54"/>
  <c r="H18" i="54"/>
  <c r="J17" i="54"/>
  <c r="D18" i="54"/>
  <c r="C19" i="54"/>
  <c r="N16" i="54"/>
  <c r="S9" i="54"/>
  <c r="Q10" i="54"/>
  <c r="T9" i="54"/>
  <c r="A22" i="54" l="1"/>
  <c r="O21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3" i="54" l="1"/>
  <c r="O22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A24" i="54" l="1"/>
  <c r="O23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4" i="54" l="1"/>
  <c r="A25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5" i="54" l="1"/>
  <c r="A26" i="54"/>
  <c r="I23" i="54"/>
  <c r="H23" i="54"/>
  <c r="N21" i="54"/>
  <c r="P21" i="54" s="1"/>
  <c r="D23" i="54"/>
  <c r="C24" i="54"/>
  <c r="J22" i="54"/>
  <c r="E22" i="54"/>
  <c r="S14" i="54"/>
  <c r="Q15" i="54"/>
  <c r="T15" i="54" s="1"/>
  <c r="O26" i="54" l="1"/>
  <c r="A27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A28" i="54" l="1"/>
  <c r="O27" i="54"/>
  <c r="H25" i="54"/>
  <c r="I25" i="54"/>
  <c r="N23" i="54"/>
  <c r="P23" i="54" s="1"/>
  <c r="C26" i="54"/>
  <c r="D25" i="54"/>
  <c r="E24" i="54"/>
  <c r="J24" i="54"/>
  <c r="S16" i="54"/>
  <c r="Q17" i="54"/>
  <c r="T17" i="54" s="1"/>
  <c r="A29" i="54" l="1"/>
  <c r="O28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A30" i="54" l="1"/>
  <c r="O29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O30" i="54" l="1"/>
  <c r="A31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2" i="54" l="1"/>
  <c r="O32" i="54" s="1"/>
  <c r="O31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I30" i="54" l="1"/>
  <c r="H30" i="54"/>
  <c r="N28" i="54"/>
  <c r="P28" i="54" s="1"/>
  <c r="J29" i="54"/>
  <c r="E29" i="54"/>
  <c r="L29" i="54" s="1"/>
  <c r="D30" i="54"/>
  <c r="C31" i="54"/>
  <c r="S21" i="54"/>
  <c r="Q22" i="54"/>
  <c r="T22" i="54" s="1"/>
  <c r="I31" i="54" l="1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E8" i="59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<sst xmlns="http://schemas.openxmlformats.org/spreadsheetml/2006/main" count="5149" uniqueCount="1676">
  <si>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</si>
  <si>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</si>
  <si>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</si>
  <si>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</si>
  <si>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</si>
  <si>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</si>
  <si>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</si>
  <si>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</si>
  <si>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</si>
  <si>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</si>
  <si>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</si>
  <si>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</si>
  <si>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</si>
  <si>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</si>
  <si>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</si>
  <si>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</si>
  <si>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</si>
  <si>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</si>
  <si>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</si>
  <si>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</si>
  <si>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</si>
  <si>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</si>
  <si>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</si>
  <si>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</si>
  <si>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</si>
  <si>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</si>
  <si>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</si>
  <si>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</si>
  <si>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</si>
  <si>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</si>
  <si>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</si>
  <si>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</si>
  <si>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</si>
  <si>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</si>
  <si>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</si>
  <si>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</si>
  <si>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</si>
  <si>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</si>
  <si>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</si>
  <si>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</si>
  <si>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</si>
  <si>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</si>
  <si>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</si>
  <si>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</si>
  <si>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</si>
  <si>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</si>
  <si>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</si>
  <si>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</si>
  <si>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</si>
  <si>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</si>
  <si>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</si>
  <si>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</si>
  <si>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</si>
  <si>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</si>
  <si>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</si>
  <si>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</si>
  <si>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</si>
  <si>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</si>
  <si>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</si>
  <si>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</si>
  <si>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</si>
  <si>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</si>
  <si>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</si>
  <si>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</si>
  <si>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</si>
  <si>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</si>
  <si>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</si>
  <si>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</si>
  <si>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</si>
  <si>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</si>
  <si>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</si>
  <si>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</si>
  <si>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</si>
  <si>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</si>
  <si>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</si>
  <si>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</si>
  <si>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</si>
  <si>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</si>
  <si>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</si>
  <si>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</si>
  <si>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</si>
  <si>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</si>
  <si>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</si>
  <si>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</si>
  <si>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</si>
  <si>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</si>
  <si>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</si>
  <si>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</si>
  <si>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</si>
  <si>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</si>
  <si>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</si>
  <si>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</si>
  <si>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</si>
  <si>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</si>
  <si>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</si>
  <si>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</si>
  <si>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</si>
  <si>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</si>
  <si>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</si>
  <si>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</si>
  <si>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</si>
  <si>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</si>
  <si>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</si>
  <si>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</si>
  <si>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</si>
  <si>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</si>
  <si>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</si>
  <si>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</si>
  <si>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</si>
  <si>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</si>
  <si>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</si>
  <si>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</si>
  <si>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</si>
  <si>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</si>
  <si>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</si>
  <si>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</si>
  <si>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</si>
  <si>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</si>
  <si>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</si>
  <si>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</si>
  <si>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</si>
  <si>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</si>
  <si>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</si>
  <si>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</si>
  <si>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</si>
  <si>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</si>
  <si>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</si>
  <si>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</si>
  <si>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</si>
  <si>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</si>
  <si>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</si>
  <si>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</si>
  <si>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</si>
  <si>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</si>
  <si>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</si>
  <si>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</si>
  <si>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</si>
  <si>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</si>
  <si>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</si>
  <si>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</si>
  <si>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</si>
  <si>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</si>
  <si>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</si>
  <si>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</si>
  <si>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</si>
  <si>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</si>
  <si>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</si>
  <si>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</si>
  <si>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</si>
  <si>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</si>
  <si>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</si>
  <si>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</si>
  <si>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</si>
  <si>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</si>
  <si>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</si>
  <si>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</si>
  <si>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</si>
  <si>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</si>
  <si>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</si>
  <si>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</si>
  <si>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</si>
  <si>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</si>
  <si>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</si>
  <si>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</si>
  <si>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</si>
  <si>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</si>
  <si>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</si>
  <si>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</si>
  <si>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</si>
  <si>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</si>
  <si>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</si>
  <si>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</si>
  <si>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</si>
  <si>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</si>
  <si>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</si>
  <si>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</si>
  <si>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</si>
  <si>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</si>
  <si>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</si>
  <si>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</si>
  <si>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</si>
  <si>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</si>
  <si>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</si>
  <si>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</si>
  <si>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</si>
  <si>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</si>
  <si>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</si>
  <si>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</si>
  <si>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</si>
  <si>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</si>
  <si>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</si>
  <si>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</si>
  <si>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</si>
  <si>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</si>
  <si>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</si>
  <si>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</si>
  <si>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</si>
  <si>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</si>
  <si>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</si>
  <si>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</si>
  <si>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</si>
  <si>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</si>
  <si>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</si>
  <si>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</si>
  <si>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</si>
  <si>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</si>
  <si>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</si>
  <si>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</si>
  <si>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</si>
  <si>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</si>
  <si>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</si>
  <si>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</si>
  <si>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</si>
  <si>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</si>
  <si>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</si>
  <si>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</si>
  <si>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</si>
  <si>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</si>
  <si>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</si>
  <si>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</si>
  <si>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</si>
  <si>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</si>
  <si>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</si>
  <si>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</si>
  <si>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</si>
  <si>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</si>
  <si>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</si>
  <si>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</si>
  <si>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</si>
  <si>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</si>
  <si>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</si>
  <si>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</si>
  <si>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</si>
  <si>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</si>
  <si>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</si>
  <si>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</si>
  <si>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</si>
  <si>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</si>
  <si>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</si>
  <si>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</si>
  <si>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</si>
  <si>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</si>
  <si>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</si>
  <si>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</si>
  <si>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</si>
  <si>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</si>
  <si>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</si>
  <si>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</si>
  <si>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</si>
  <si>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</si>
  <si>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</si>
  <si>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</si>
  <si>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</si>
  <si>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</si>
  <si>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</si>
  <si>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</si>
  <si>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</si>
  <si>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</si>
  <si>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</si>
  <si>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</si>
  <si>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</si>
  <si>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</si>
  <si>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</si>
  <si>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</si>
  <si>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</si>
  <si>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</si>
  <si>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</si>
  <si>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</si>
  <si>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</si>
  <si>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</si>
  <si>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</si>
  <si>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</si>
  <si>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</si>
  <si>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</si>
  <si>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</si>
  <si>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</si>
  <si>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</si>
  <si>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</si>
  <si>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</si>
  <si>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</si>
  <si>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</si>
  <si>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</si>
  <si>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</si>
  <si>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</si>
  <si>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</si>
  <si>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</si>
  <si>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</si>
  <si>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</si>
  <si>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</si>
  <si>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</si>
  <si>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</si>
  <si>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</si>
  <si>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</si>
  <si>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</si>
  <si>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</si>
  <si>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</si>
  <si>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</si>
  <si>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</si>
  <si>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</si>
  <si>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</si>
  <si>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</si>
  <si>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</si>
  <si>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</si>
  <si>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</si>
  <si>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</si>
  <si>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</si>
  <si>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</si>
  <si>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</si>
  <si>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</si>
  <si>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</si>
  <si>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</si>
  <si>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</si>
  <si>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</si>
  <si>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</si>
  <si>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</si>
  <si>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</si>
  <si>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</si>
  <si>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</si>
  <si>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</si>
  <si>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</si>
  <si>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</si>
  <si>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</si>
  <si>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</si>
  <si>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</si>
  <si>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</si>
  <si>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</si>
  <si>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</si>
  <si>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</si>
  <si>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</si>
  <si>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</si>
  <si>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</si>
  <si>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</si>
  <si>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</si>
  <si>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</si>
  <si>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</si>
  <si>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</si>
  <si>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</si>
  <si>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</si>
  <si>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</si>
  <si>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</si>
  <si>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</si>
  <si>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</si>
  <si>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</si>
  <si>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</si>
  <si>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</si>
  <si>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</si>
  <si>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</si>
  <si>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</si>
  <si>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</si>
  <si>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</si>
  <si>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</si>
  <si>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</si>
  <si>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</si>
  <si>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</si>
  <si>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</si>
  <si>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</si>
  <si>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</si>
  <si>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</si>
  <si>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</si>
  <si>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</si>
  <si>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</si>
  <si>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</si>
  <si>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</si>
  <si>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</si>
  <si>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</si>
  <si>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</si>
  <si>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</si>
  <si>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</si>
  <si>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</si>
  <si>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</si>
  <si>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</si>
  <si>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</si>
  <si>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</si>
  <si>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</si>
  <si>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</si>
  <si>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</si>
  <si>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</si>
  <si>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</si>
  <si>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</si>
  <si>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</si>
  <si>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</si>
  <si>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</si>
  <si>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</si>
  <si>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</si>
  <si>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</si>
  <si>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</si>
  <si>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</si>
  <si>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</si>
  <si>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</si>
  <si>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</si>
  <si>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</si>
  <si>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</si>
  <si>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</si>
  <si>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</si>
  <si>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</si>
  <si>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</si>
  <si>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</si>
  <si>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</si>
  <si>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</si>
  <si>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</si>
  <si>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</si>
  <si>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</si>
  <si>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</si>
  <si>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</si>
  <si>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</si>
  <si>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</si>
  <si>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</si>
  <si>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</si>
  <si>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</si>
  <si>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</si>
  <si>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</si>
  <si>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</si>
  <si>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</si>
  <si>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</si>
  <si>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</si>
  <si>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</si>
  <si>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</si>
  <si>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</si>
  <si>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</si>
  <si>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</si>
  <si>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</si>
  <si>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</si>
  <si>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</si>
  <si>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</si>
  <si>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</si>
  <si>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</si>
  <si>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</si>
  <si>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</si>
  <si>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</si>
  <si>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</si>
  <si>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</si>
  <si>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</si>
  <si>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</si>
  <si>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</si>
  <si>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</si>
  <si>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</si>
  <si>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</si>
  <si>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</si>
  <si>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</si>
  <si>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</si>
  <si>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</si>
  <si>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</si>
  <si>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</si>
  <si>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</si>
  <si>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</si>
  <si>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</si>
  <si>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</si>
  <si>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</si>
  <si>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</si>
  <si>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</si>
  <si>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</si>
  <si>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</si>
  <si>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</si>
  <si>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</si>
  <si>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</si>
  <si>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</si>
  <si>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</si>
  <si>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</si>
  <si>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</si>
  <si>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</si>
  <si>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</si>
  <si>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</si>
  <si>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</si>
  <si>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</si>
  <si>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</si>
  <si>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</si>
  <si>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</si>
  <si>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</si>
  <si>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</si>
  <si>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</si>
  <si>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</si>
  <si>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</si>
  <si>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</si>
  <si>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</si>
  <si>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</si>
  <si>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</si>
  <si>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</si>
  <si>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</si>
  <si>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</si>
  <si>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</si>
  <si>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</si>
  <si>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</si>
  <si>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</si>
  <si>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</si>
  <si>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</si>
  <si>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</si>
  <si>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</si>
  <si>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</si>
  <si>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</si>
  <si>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</si>
  <si>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</si>
  <si>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</si>
  <si>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</si>
  <si>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</si>
  <si>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</si>
  <si>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</si>
  <si>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</si>
  <si>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</si>
  <si>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</si>
  <si>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</si>
  <si>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</si>
  <si>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</si>
  <si>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</si>
  <si>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</si>
  <si>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</si>
  <si>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</si>
  <si>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</si>
  <si>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</si>
  <si>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</si>
  <si>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</si>
  <si>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</si>
  <si>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</si>
  <si>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</si>
  <si>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</si>
  <si>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</si>
  <si>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</si>
  <si>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</si>
  <si>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</si>
  <si>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</si>
  <si>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</si>
  <si>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</si>
  <si>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</si>
  <si>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</si>
  <si>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</si>
  <si>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</si>
  <si>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</si>
  <si>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</si>
  <si>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</si>
  <si>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</si>
  <si>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</si>
  <si>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</si>
  <si>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</si>
  <si>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</si>
  <si>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</si>
  <si>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</si>
  <si>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</si>
  <si>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</si>
  <si>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</si>
  <si>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</si>
  <si>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</si>
  <si>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</si>
  <si>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</si>
  <si>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</si>
  <si>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</si>
  <si>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</si>
  <si>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</si>
  <si>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</si>
  <si>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</si>
  <si>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</si>
  <si>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</si>
  <si>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</si>
  <si>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</si>
  <si>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</si>
  <si>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</si>
  <si>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</si>
  <si>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</si>
  <si>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</si>
  <si>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</si>
  <si>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</si>
  <si>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</si>
  <si>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</si>
  <si>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</si>
  <si>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</si>
  <si>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</si>
  <si>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</si>
  <si>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</si>
  <si>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</si>
  <si>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</si>
  <si>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</si>
  <si>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</si>
  <si>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</si>
  <si>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</si>
  <si>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</si>
  <si>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</si>
  <si>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</si>
  <si>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</si>
  <si>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</si>
  <si>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</si>
  <si>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</si>
  <si>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</si>
  <si>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</si>
  <si>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</si>
  <si>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</si>
  <si>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</si>
  <si>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</si>
  <si>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</si>
  <si>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</si>
  <si>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</si>
  <si>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</si>
  <si>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</si>
  <si>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</si>
  <si>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</si>
  <si>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</si>
  <si>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</si>
  <si>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</si>
  <si>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</si>
  <si>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</si>
  <si>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</si>
  <si>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</si>
  <si>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</si>
  <si>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</si>
  <si>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</si>
  <si>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</si>
  <si>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</si>
  <si>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</si>
  <si>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</si>
  <si>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</si>
  <si>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</si>
  <si>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</si>
  <si>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</si>
  <si>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</si>
  <si>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</si>
  <si>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</si>
  <si>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</si>
  <si>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</si>
  <si>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</si>
  <si>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</si>
  <si>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</si>
  <si>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</si>
  <si>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</si>
  <si>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</si>
  <si>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</si>
  <si>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</si>
  <si>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</si>
  <si>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</si>
  <si>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</si>
  <si>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</si>
  <si>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</si>
  <si>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</si>
  <si>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</si>
  <si>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</si>
  <si>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</si>
  <si>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</si>
  <si>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</si>
  <si>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</si>
  <si>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</si>
  <si>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</si>
  <si>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</si>
  <si>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</si>
  <si>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</si>
  <si>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</si>
  <si>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</si>
  <si>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</si>
  <si>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</si>
  <si>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</si>
  <si>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</si>
  <si>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</si>
  <si>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</si>
  <si>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</si>
  <si>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</si>
  <si>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</si>
  <si>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</si>
  <si>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</si>
  <si>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</si>
  <si>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</si>
  <si>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</si>
  <si>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</si>
  <si>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</si>
  <si>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</si>
  <si>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</si>
  <si>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</si>
  <si>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</si>
  <si>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</si>
  <si>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</si>
  <si>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</si>
  <si>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</si>
  <si>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</si>
  <si>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</si>
  <si>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</si>
  <si>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</si>
  <si>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</si>
  <si>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</si>
  <si>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</si>
  <si>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</si>
  <si>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</si>
  <si>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</si>
  <si>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</si>
  <si>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</si>
  <si>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</si>
  <si>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</si>
  <si>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</si>
  <si>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</si>
  <si>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</si>
  <si>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</si>
  <si>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</si>
  <si>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</si>
  <si>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</si>
  <si>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</si>
  <si>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</si>
  <si>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</si>
  <si>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</si>
  <si>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</si>
  <si>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</si>
  <si>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</si>
  <si>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</si>
  <si>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</si>
  <si>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</si>
  <si>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</si>
  <si>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</si>
  <si>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</si>
  <si>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</si>
  <si>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</si>
  <si>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</si>
  <si>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</si>
  <si>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</si>
  <si>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</si>
  <si>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</si>
  <si>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</si>
  <si>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</si>
  <si>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</si>
  <si>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</si>
  <si>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</si>
  <si>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</si>
  <si>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</si>
  <si>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</si>
  <si>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</si>
  <si>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</si>
  <si>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</si>
  <si>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</si>
  <si>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</si>
  <si>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</si>
  <si>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</si>
  <si>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</si>
  <si>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</si>
  <si>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</si>
  <si>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</si>
  <si>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</si>
  <si>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</si>
  <si>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</si>
  <si>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</si>
  <si>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</si>
  <si>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</si>
  <si>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</si>
  <si>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</si>
  <si>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</si>
  <si>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</si>
  <si>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</si>
  <si>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</si>
  <si>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</si>
  <si>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</si>
  <si>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</si>
  <si>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</si>
  <si>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</si>
  <si>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</si>
  <si>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</si>
  <si>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</si>
  <si>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</si>
  <si>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</si>
  <si>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</si>
  <si>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</si>
  <si>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</si>
  <si>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</si>
  <si>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</si>
  <si>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</si>
  <si>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</si>
  <si>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</si>
  <si>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</si>
  <si>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</si>
  <si>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</si>
  <si>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</si>
  <si>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</si>
  <si>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</si>
  <si>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</si>
  <si>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</si>
  <si>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</si>
  <si>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</si>
  <si>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</si>
  <si>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</si>
  <si>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</si>
  <si>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</si>
  <si>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</si>
  <si>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</si>
  <si>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</si>
  <si>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</si>
  <si>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</si>
  <si>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</si>
  <si>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</si>
  <si>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</si>
  <si>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</si>
  <si>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</si>
  <si>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</si>
  <si>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</si>
  <si>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</si>
  <si>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</si>
  <si>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</si>
  <si>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</si>
  <si>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</si>
  <si>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</si>
  <si>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</si>
  <si>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</si>
  <si>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</si>
  <si>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</si>
  <si>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</si>
  <si>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</si>
  <si>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</si>
  <si>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</si>
  <si>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</si>
  <si>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</si>
  <si>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</si>
  <si>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</si>
  <si>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</si>
  <si>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</si>
  <si>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</si>
  <si>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</si>
  <si>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</si>
  <si>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</si>
  <si>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</si>
  <si>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</si>
  <si>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</si>
  <si>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</si>
  <si>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</si>
  <si>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</si>
  <si>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</si>
  <si>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</si>
  <si>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</si>
  <si>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</si>
  <si>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</si>
  <si>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</si>
  <si>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</si>
  <si>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</si>
  <si>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</si>
  <si>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</si>
  <si>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</si>
  <si>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</si>
  <si>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</si>
  <si>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</si>
  <si>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</si>
  <si>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</si>
  <si>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</si>
  <si>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</si>
  <si>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</si>
  <si>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</si>
  <si>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</si>
  <si>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</si>
  <si>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</si>
  <si>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</si>
  <si>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</si>
  <si>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</si>
  <si>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</si>
  <si>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</si>
  <si>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</si>
  <si>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</si>
  <si>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</si>
  <si>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</si>
  <si>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</si>
  <si>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</si>
  <si>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</si>
  <si>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</si>
  <si>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</si>
  <si>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</si>
  <si>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</si>
  <si>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</si>
  <si>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</si>
  <si>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</si>
  <si>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</si>
  <si>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</si>
  <si>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</si>
  <si>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</si>
  <si>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</si>
  <si>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</si>
  <si>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</si>
  <si>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</si>
  <si>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</si>
  <si>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</si>
  <si>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</si>
  <si>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</si>
  <si>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</si>
  <si>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</si>
  <si>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</si>
  <si>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</si>
  <si>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</si>
  <si>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</si>
  <si>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</si>
  <si>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</si>
  <si>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</si>
  <si>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</si>
  <si>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</si>
  <si>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</si>
  <si>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</si>
  <si>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</si>
  <si>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</si>
  <si>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</si>
  <si>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</si>
  <si>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</si>
  <si>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</si>
  <si>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</si>
  <si>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</si>
  <si>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</si>
  <si>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</si>
  <si>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</si>
  <si>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</si>
  <si>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</si>
  <si>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</si>
  <si>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</si>
  <si>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</si>
  <si>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</si>
  <si>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</si>
  <si>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</si>
  <si>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</si>
  <si>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</si>
  <si>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</si>
  <si>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</si>
  <si>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</si>
  <si>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</si>
  <si>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</si>
  <si>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</si>
  <si>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</si>
  <si>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</si>
  <si>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</si>
  <si>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</si>
  <si>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</si>
  <si>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</si>
  <si>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</si>
  <si>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</si>
  <si>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</si>
  <si>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</si>
  <si>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</si>
  <si>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</si>
  <si>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</si>
  <si>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</si>
  <si>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</si>
  <si>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</si>
  <si>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</si>
  <si>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</si>
  <si>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</si>
  <si>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</si>
  <si>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</si>
  <si>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</si>
  <si>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</si>
  <si>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</si>
  <si>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</si>
  <si>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</si>
  <si>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</si>
  <si>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</si>
  <si>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</si>
  <si>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</si>
  <si>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</si>
  <si>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</si>
  <si>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</si>
  <si>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</si>
  <si>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</si>
  <si>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</si>
  <si>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</si>
  <si>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</si>
  <si>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</si>
  <si>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</si>
  <si>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</si>
  <si>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</si>
  <si>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</si>
  <si>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</si>
  <si>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</si>
  <si>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</si>
  <si>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</si>
  <si>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</si>
  <si>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</si>
  <si>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</si>
  <si>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</si>
  <si>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</si>
  <si>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</si>
  <si>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</si>
  <si>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</si>
  <si>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</si>
  <si>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</si>
  <si>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</si>
  <si>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</si>
  <si>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</si>
  <si>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</si>
  <si>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</si>
  <si>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</si>
  <si>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</si>
  <si>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</si>
  <si>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</si>
  <si>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</si>
  <si>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</si>
  <si>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</si>
  <si>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</si>
  <si>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</si>
  <si>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</si>
  <si>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</si>
  <si>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</si>
  <si>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</si>
  <si>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</si>
  <si>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</si>
  <si>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</si>
  <si>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</si>
  <si>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</si>
  <si>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</si>
  <si>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</si>
  <si>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</si>
  <si>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</si>
  <si>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</si>
  <si>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</si>
  <si>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</si>
  <si>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</si>
  <si>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</si>
  <si>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</si>
  <si>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</si>
  <si>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</si>
  <si>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</si>
  <si>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</si>
  <si>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</si>
  <si>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</si>
  <si>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</si>
  <si>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</si>
  <si>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</si>
  <si>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</si>
  <si>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</si>
  <si>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</si>
  <si>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</si>
  <si>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</si>
  <si>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</si>
  <si>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</si>
  <si>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</si>
  <si>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</si>
  <si>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</si>
  <si>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</si>
  <si>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</si>
  <si>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</si>
  <si>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</si>
  <si>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</si>
  <si>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</si>
  <si>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</si>
  <si>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</si>
  <si>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</si>
  <si>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</si>
  <si>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</si>
  <si>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</si>
  <si>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</si>
  <si>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</si>
  <si>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</si>
  <si>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</si>
  <si>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</si>
  <si>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</si>
  <si>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</si>
  <si>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</si>
  <si>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</si>
  <si>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</si>
  <si>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</si>
  <si>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</si>
  <si>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</si>
  <si>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</si>
  <si>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</si>
  <si>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</si>
  <si>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</si>
  <si>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</si>
  <si>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</si>
  <si>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</si>
  <si>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</si>
  <si>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</si>
  <si>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</si>
  <si>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</si>
  <si>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</si>
  <si>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</si>
  <si>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</si>
  <si>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</si>
  <si>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</si>
  <si>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</si>
  <si>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</si>
  <si>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</si>
  <si>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</si>
  <si>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</si>
  <si>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</si>
  <si>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</si>
  <si>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</si>
  <si>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</si>
  <si>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</si>
  <si>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</si>
  <si>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</si>
  <si>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</si>
  <si>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</si>
  <si>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</si>
  <si>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</si>
  <si>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</si>
  <si>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</si>
  <si>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</si>
  <si>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</si>
  <si>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</si>
  <si>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</si>
  <si>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</si>
  <si>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</si>
  <si>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</si>
  <si>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</si>
  <si>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</si>
  <si>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</si>
  <si>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</si>
  <si>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</si>
  <si>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</si>
  <si>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</si>
  <si>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</si>
  <si>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</si>
  <si>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</si>
  <si>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</si>
  <si>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</si>
  <si>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</si>
  <si>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</si>
  <si>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</si>
  <si>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</si>
  <si>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</si>
  <si>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</si>
  <si>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</si>
  <si>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</si>
  <si>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</si>
  <si>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</si>
  <si>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</si>
  <si>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</si>
  <si>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</si>
  <si>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</si>
  <si>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</si>
  <si>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</si>
  <si>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</si>
  <si>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</si>
  <si>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</si>
  <si>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</si>
  <si>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</si>
  <si>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</si>
  <si>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</si>
  <si>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</si>
  <si>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</si>
  <si>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</si>
  <si>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</si>
  <si>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</si>
  <si>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</si>
  <si>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</si>
  <si>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</si>
  <si>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</si>
  <si>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</si>
  <si>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</si>
  <si>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</si>
  <si>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</si>
  <si>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</si>
  <si>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</si>
  <si>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</si>
  <si>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</si>
  <si>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</si>
  <si>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</si>
  <si>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</si>
  <si>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</si>
  <si>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</si>
  <si>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</si>
  <si>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</si>
  <si>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</si>
  <si>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</si>
  <si>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</si>
  <si>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</si>
  <si>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</si>
  <si>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</si>
  <si>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</si>
  <si>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</si>
  <si>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</si>
  <si>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</si>
  <si>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</si>
  <si>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</si>
  <si>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</si>
  <si>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</si>
  <si>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</si>
  <si>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</si>
  <si>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</si>
  <si>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</si>
  <si>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</si>
  <si>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</si>
  <si>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</si>
  <si>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</si>
  <si>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</si>
  <si>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</si>
  <si>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</si>
  <si>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</si>
  <si>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</si>
  <si>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</si>
  <si>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</si>
  <si>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</si>
  <si>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</si>
  <si>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</si>
  <si>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</si>
  <si>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</si>
  <si>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</si>
  <si>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</si>
  <si>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</si>
  <si>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</si>
  <si>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</si>
  <si>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</si>
  <si>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</si>
  <si>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</si>
  <si>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</si>
  <si>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</si>
  <si>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</si>
  <si>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</si>
  <si>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</si>
  <si>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</si>
  <si>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</si>
  <si>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</si>
  <si>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</si>
  <si>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</si>
  <si>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</si>
  <si>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</si>
  <si>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</si>
  <si>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</si>
  <si>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</si>
  <si>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</si>
  <si>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</si>
  <si>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</si>
  <si>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</si>
  <si>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</si>
  <si>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</si>
  <si>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</si>
  <si>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</si>
  <si>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</si>
  <si>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</si>
  <si>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</si>
  <si>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</si>
  <si>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</si>
  <si>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</si>
  <si>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</si>
  <si>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</si>
  <si>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</si>
  <si>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</si>
  <si>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</si>
  <si>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</si>
  <si>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</si>
  <si>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</si>
  <si>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</si>
  <si>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</si>
  <si>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</si>
  <si>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</si>
  <si>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</si>
  <si>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</si>
  <si>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</si>
  <si>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</si>
  <si>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</si>
  <si>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</si>
  <si>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</si>
  <si>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</si>
  <si>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</si>
  <si>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</si>
  <si>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</si>
  <si>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</si>
  <si>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</si>
  <si>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</si>
  <si>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</si>
  <si>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</si>
  <si>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</si>
  <si>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</si>
  <si>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</si>
  <si>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</si>
  <si>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</si>
  <si>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</si>
  <si>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</si>
  <si>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</si>
  <si>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</si>
  <si>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</si>
  <si>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</si>
  <si>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</si>
  <si>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</si>
  <si>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</si>
  <si>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</si>
  <si>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</si>
  <si>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</si>
  <si>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</si>
  <si>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</si>
  <si>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</si>
  <si>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</si>
  <si>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</si>
  <si>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</si>
  <si>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</si>
  <si>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</si>
  <si>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</si>
  <si>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</si>
  <si>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</si>
  <si>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</si>
  <si>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</si>
  <si>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</si>
  <si>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</si>
  <si>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</si>
  <si>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</si>
  <si>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</si>
  <si>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</si>
  <si>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</si>
  <si>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</si>
  <si>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</si>
  <si>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</si>
  <si>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</si>
  <si>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</si>
  <si>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</si>
  <si>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</si>
  <si>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</si>
  <si>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</si>
  <si>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</si>
  <si>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</si>
  <si>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</si>
  <si>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</si>
  <si>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</si>
  <si>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</si>
  <si>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</si>
  <si>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</si>
  <si>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</si>
  <si>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</si>
  <si>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</si>
  <si>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</si>
  <si>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</si>
  <si>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</si>
  <si>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</si>
  <si>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</si>
  <si>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</si>
  <si>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</si>
  <si>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</si>
  <si>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</si>
  <si>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</si>
  <si>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</si>
  <si>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</si>
  <si>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</si>
  <si>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</si>
  <si>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</si>
  <si>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</si>
  <si>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</si>
  <si>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</si>
  <si>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</si>
  <si>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</si>
  <si>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</si>
  <si>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</si>
  <si>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</si>
  <si>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</si>
  <si>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</si>
  <si>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</si>
  <si>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</si>
  <si>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</si>
  <si>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</si>
  <si>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</si>
  <si>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</si>
  <si>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</si>
  <si>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</si>
  <si>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</si>
  <si>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</si>
  <si>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</si>
  <si>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</si>
  <si>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</si>
  <si>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</si>
  <si>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</si>
  <si>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</si>
  <si>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</si>
  <si>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</si>
  <si>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</si>
  <si>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</si>
  <si>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</si>
  <si>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</si>
  <si>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</si>
  <si>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</si>
  <si>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</si>
  <si>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</si>
  <si>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</si>
  <si>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</si>
  <si>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</si>
  <si>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</si>
  <si>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</si>
  <si>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</si>
  <si>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</si>
  <si>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</si>
  <si>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</si>
  <si>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</si>
  <si>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</si>
  <si>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</si>
  <si>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</si>
  <si>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</si>
  <si>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</si>
  <si>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</si>
  <si>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</si>
  <si>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</si>
  <si>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</si>
  <si>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</si>
  <si>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</si>
  <si>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</si>
  <si>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</si>
  <si>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</si>
  <si>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</si>
  <si>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</si>
  <si>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</si>
  <si>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</si>
  <si>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</si>
  <si>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</si>
  <si>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</si>
  <si>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</si>
  <si>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</si>
  <si>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</si>
  <si>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</si>
  <si>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</si>
  <si>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</si>
  <si>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</si>
  <si>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</si>
  <si>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</si>
  <si>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</si>
  <si>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</si>
  <si>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</si>
  <si>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</si>
  <si>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</si>
  <si>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</si>
  <si>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</si>
  <si>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</si>
  <si>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</si>
  <si>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</si>
  <si>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</si>
  <si>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</si>
  <si>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</si>
  <si>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</si>
  <si>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</si>
  <si>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</si>
  <si>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</si>
  <si>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</si>
  <si>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</si>
  <si>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</si>
  <si>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</si>
  <si>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</si>
  <si>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</si>
  <si>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</si>
  <si>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</si>
  <si>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</si>
  <si>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</si>
  <si>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</si>
  <si>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</si>
  <si>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</si>
  <si>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</si>
  <si>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</si>
  <si>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</si>
  <si>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</si>
  <si>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</si>
  <si>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</si>
  <si>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</si>
  <si>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</si>
  <si>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</si>
  <si>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</si>
  <si>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</si>
  <si>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</si>
  <si>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</si>
  <si>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</si>
  <si>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</si>
  <si>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</si>
  <si>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</si>
  <si>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</si>
  <si>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</si>
  <si>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</si>
  <si>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</si>
  <si>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</si>
  <si>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</si>
  <si>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</si>
  <si>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</si>
  <si>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</si>
  <si>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</si>
  <si>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</si>
  <si>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</si>
  <si>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</si>
  <si>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CM2-12</t>
  </si>
  <si>
    <t>CM2-12A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</si>
  <si>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</si>
  <si>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</si>
  <si>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</si>
  <si>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</si>
  <si>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</si>
  <si>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</si>
  <si>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</si>
  <si>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</si>
  <si>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</si>
  <si>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</si>
  <si>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</si>
  <si>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</si>
  <si>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</si>
  <si>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</si>
  <si>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</si>
  <si>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PEMBANGUNAN JARINGAN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</si>
  <si>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</si>
  <si>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</si>
  <si>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</si>
  <si>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</si>
  <si>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</si>
  <si>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</si>
  <si>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</si>
  <si>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</si>
  <si>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</si>
  <si>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</si>
  <si>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</si>
  <si>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</si>
  <si>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</si>
  <si>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</si>
  <si>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</si>
  <si>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</si>
  <si>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</si>
  <si>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</si>
  <si>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</si>
  <si>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</si>
  <si>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</si>
  <si>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</si>
  <si>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</si>
  <si>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</si>
  <si>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</si>
  <si>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</si>
  <si>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</si>
  <si>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</si>
  <si>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</si>
  <si>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</si>
  <si>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</si>
  <si>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</si>
  <si>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</si>
  <si>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</si>
  <si>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</si>
  <si>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</si>
  <si>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</si>
  <si>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</si>
  <si>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</si>
  <si>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</si>
  <si>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</si>
  <si>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</si>
  <si>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</si>
  <si>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</si>
  <si>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</si>
  <si>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</si>
  <si>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</si>
  <si>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</si>
  <si>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</si>
  <si>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</si>
  <si>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</si>
  <si>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</si>
  <si>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</si>
  <si>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</si>
  <si>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</si>
  <si>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</si>
  <si>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</si>
  <si>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</si>
  <si>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</si>
  <si>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</si>
  <si>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</si>
  <si>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</si>
  <si>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</si>
  <si>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</si>
  <si>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</si>
  <si>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</si>
  <si>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</si>
  <si>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</si>
  <si>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</si>
  <si>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</si>
  <si>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</si>
  <si>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</si>
  <si>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</si>
  <si>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</si>
  <si>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</si>
  <si>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</si>
  <si>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</si>
  <si>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</si>
  <si>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</si>
  <si>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</si>
  <si>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</si>
  <si>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</si>
  <si>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</si>
  <si>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</si>
  <si>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</si>
  <si>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</si>
  <si>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</si>
  <si>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</si>
  <si>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</si>
  <si>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</si>
  <si>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CM2-11M</t>
  </si>
  <si>
    <t>Stainless Steel Strap 20 X 0.7 mm</t>
  </si>
  <si>
    <t>CC1-A</t>
  </si>
  <si>
    <t>III</t>
  </si>
  <si>
    <t>F1-3</t>
  </si>
  <si>
    <t>CE1-3</t>
  </si>
  <si>
    <t>PEMASANGAN KONDUKTOR</t>
  </si>
  <si>
    <t>ASMAN PERENCANAAN</t>
  </si>
  <si>
    <t>VALENTHINA EKA SABTI WONOHUSODO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</si>
  <si>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</si>
  <si>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</si>
  <si>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</si>
  <si>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</si>
  <si>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</si>
  <si>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</si>
  <si>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</si>
  <si>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</si>
  <si>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</si>
  <si>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</si>
  <si>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</si>
  <si>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</si>
  <si>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</si>
  <si>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</si>
  <si>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</si>
  <si>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</si>
  <si>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</si>
  <si>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</si>
  <si>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</si>
  <si>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</si>
  <si>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</si>
  <si>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</si>
  <si>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</si>
  <si>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</si>
  <si>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</si>
  <si>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</si>
  <si>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</si>
  <si>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</si>
  <si>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</si>
  <si>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</si>
  <si>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</si>
  <si>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</si>
  <si>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</si>
  <si>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</si>
  <si>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</si>
  <si>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</si>
  <si>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</si>
  <si>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</si>
  <si>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</si>
  <si>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</si>
  <si>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</si>
  <si>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</si>
  <si>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</si>
  <si>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</si>
  <si>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</si>
  <si>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</si>
  <si>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</si>
  <si>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</si>
  <si>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</si>
  <si>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</si>
  <si>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</si>
  <si>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</si>
  <si>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</si>
  <si>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</si>
  <si>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</si>
  <si>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</si>
  <si>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</si>
  <si>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</si>
  <si>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</si>
  <si>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</si>
  <si>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CC7</t>
  </si>
  <si>
    <t>Isolator Tarik ( Porcelain ) 20 KV + Primary Dead End Clamp 150-240 mm²</t>
  </si>
  <si>
    <t>CM5-5</t>
  </si>
  <si>
    <t>PEMASANGAN APP TM</t>
  </si>
  <si>
    <t>APP TM dan PS</t>
  </si>
  <si>
    <t>Pemasangan Cubicle</t>
  </si>
  <si>
    <t>Pemasangan Disconecting Switch</t>
  </si>
  <si>
    <t>Disconnecting Switch 20 KV</t>
  </si>
  <si>
    <t>Pemasangan Arrester</t>
  </si>
  <si>
    <t>Sepatu Kabel AL/AL-70 mm²</t>
  </si>
  <si>
    <t>Pemasangan Grounding</t>
  </si>
  <si>
    <t>Pemasangan Kabel</t>
  </si>
  <si>
    <t>Sepatu Kabel AL/CU Kepala-95 mm²</t>
  </si>
  <si>
    <t>Pipa Shock PVC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</si>
  <si>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</si>
  <si>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</si>
  <si>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</si>
  <si>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</si>
  <si>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</si>
  <si>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I3</t>
  </si>
  <si>
    <t>GB-1</t>
  </si>
  <si>
    <t>GB-2</t>
  </si>
  <si>
    <t>GB-3</t>
  </si>
  <si>
    <t>C14-350 dAN</t>
  </si>
  <si>
    <t>CC8-A</t>
  </si>
  <si>
    <t>CC8</t>
  </si>
  <si>
    <t>CC2-1'</t>
  </si>
  <si>
    <t>CC1-1'</t>
  </si>
  <si>
    <t>P12C-2</t>
  </si>
  <si>
    <t>A3C 240 mm2</t>
  </si>
  <si>
    <t>A3C 150 mm2</t>
  </si>
  <si>
    <t>Keterangan Tambahan:</t>
  </si>
  <si>
    <t>CG-105</t>
  </si>
  <si>
    <t>C12-350 dAN</t>
  </si>
  <si>
    <t>LVTC</t>
  </si>
  <si>
    <t>Terminating kabel 3 x 240 mm² OD</t>
  </si>
  <si>
    <t>C14-350 daN</t>
  </si>
  <si>
    <t>APP TM</t>
  </si>
  <si>
    <t>JATENG LAND, BATU LOR, BATU, KARANGTENGAH, DEMAK</t>
  </si>
  <si>
    <t>Staff</t>
  </si>
  <si>
    <t>TL Rensis</t>
  </si>
  <si>
    <t>CJ5</t>
  </si>
  <si>
    <t>CJ6</t>
  </si>
  <si>
    <t>CJ7</t>
  </si>
  <si>
    <t>MJ6-T</t>
  </si>
  <si>
    <t>PENYAMBUNGAN SEMENTARA PT DONLIM TECHNOLOGY INDONESIA</t>
  </si>
  <si>
    <t>SAR 2024</t>
  </si>
  <si>
    <t>CJ5-T</t>
  </si>
  <si>
    <t>CJ6-T</t>
  </si>
  <si>
    <t>NA2XSEYBY 3x300 mm²</t>
  </si>
  <si>
    <t>NFA2X 2x70 mm²</t>
  </si>
  <si>
    <t>Demak, 20 Februari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</si>
</sst>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0"/>
      <color theme="0"/>
      <name val="Arial"/>
      <family val="2"/>
    </font>
    <font>
      <sz val="9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-0.499984740745262"/>
        <bgColor indexed="64"/>
      </patternFill>
    </fill>
  </fills>
  <borders count="8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</borders>
  <cellStyleXfs count="2682">
    <xf numFmtId="0" fontId="0" fillId="0" borderId="0"/>
    <xf numFmtId="172" fontId="46" fillId="0" borderId="0">
      <alignment horizontal="centerContinuous"/>
    </xf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7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5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68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174" fontId="40" fillId="0" borderId="0" applyFill="0" applyBorder="0" applyAlignment="0"/>
    <xf numFmtId="174" fontId="26" fillId="0" borderId="0" applyFill="0" applyBorder="0" applyAlignment="0"/>
    <xf numFmtId="175" fontId="40" fillId="0" borderId="0" applyFill="0" applyBorder="0" applyAlignment="0"/>
    <xf numFmtId="175" fontId="26" fillId="0" borderId="0" applyFill="0" applyBorder="0" applyAlignment="0"/>
    <xf numFmtId="176" fontId="40" fillId="0" borderId="0" applyFill="0" applyBorder="0" applyAlignment="0"/>
    <xf numFmtId="176" fontId="26" fillId="0" borderId="0" applyFill="0" applyBorder="0" applyAlignment="0"/>
    <xf numFmtId="177" fontId="40" fillId="0" borderId="0" applyFill="0" applyBorder="0" applyAlignment="0"/>
    <xf numFmtId="177" fontId="26" fillId="0" borderId="0" applyFill="0" applyBorder="0" applyAlignment="0"/>
    <xf numFmtId="178" fontId="40" fillId="0" borderId="0" applyFill="0" applyBorder="0" applyAlignment="0"/>
    <xf numFmtId="178" fontId="26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0" fillId="20" borderId="1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0" fontId="31" fillId="21" borderId="2" applyNumberFormat="0" applyAlignment="0" applyProtection="0"/>
    <xf numFmtId="167" fontId="108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167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79" fontId="40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65" fontId="27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40" fillId="0" borderId="0" applyFont="0" applyFill="0" applyBorder="0" applyAlignment="0" applyProtection="0"/>
    <xf numFmtId="171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7" fillId="0" borderId="0" applyFont="0" applyFill="0" applyBorder="0" applyAlignment="0" applyProtection="0"/>
    <xf numFmtId="171" fontId="40" fillId="0" borderId="0" applyFont="0" applyFill="0" applyBorder="0" applyAlignment="0" applyProtection="0"/>
    <xf numFmtId="171" fontId="26" fillId="0" borderId="0" applyFont="0" applyFill="0" applyBorder="0" applyAlignment="0" applyProtection="0"/>
    <xf numFmtId="171" fontId="40" fillId="0" borderId="0" applyFont="0" applyFill="0" applyBorder="0" applyAlignment="0" applyProtection="0"/>
    <xf numFmtId="171" fontId="26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80" fontId="40" fillId="0" borderId="0" applyFont="0" applyFill="0" applyBorder="0" applyAlignment="0" applyProtection="0"/>
    <xf numFmtId="180" fontId="2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71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70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70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0" fillId="0" borderId="0" applyFont="0" applyFill="0" applyBorder="0" applyAlignment="0" applyProtection="0"/>
    <xf numFmtId="165" fontId="26" fillId="0" borderId="0" applyFont="0" applyFill="0" applyBorder="0" applyAlignment="0" applyProtection="0"/>
    <xf numFmtId="177" fontId="40" fillId="0" borderId="0" applyFont="0" applyFill="0" applyBorder="0" applyAlignment="0" applyProtection="0"/>
    <xf numFmtId="177" fontId="26" fillId="0" borderId="0" applyFont="0" applyFill="0" applyBorder="0" applyAlignment="0" applyProtection="0"/>
    <xf numFmtId="169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71" fontId="40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7" fillId="0" borderId="0" applyFont="0" applyFill="0" applyBorder="0" applyAlignment="0" applyProtection="0"/>
    <xf numFmtId="171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81" fontId="4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1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82" fontId="40" fillId="0" borderId="0" applyFont="0" applyFill="0" applyBorder="0" applyAlignment="0" applyProtection="0"/>
    <xf numFmtId="182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40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40" fillId="0" borderId="0" applyFont="0" applyFill="0" applyBorder="0" applyAlignment="0" applyProtection="0"/>
    <xf numFmtId="183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71" fontId="40" fillId="0" borderId="0" applyFont="0" applyFill="0" applyBorder="0" applyAlignment="0" applyProtection="0"/>
    <xf numFmtId="171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26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51" fillId="0" borderId="0" applyFont="0" applyFill="0" applyBorder="0" applyAlignment="0" applyProtection="0"/>
    <xf numFmtId="185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26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206" fontId="26" fillId="0" borderId="0" applyFont="0" applyFill="0" applyBorder="0" applyAlignment="0" applyProtection="0"/>
    <xf numFmtId="205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71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71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73" fillId="0" borderId="0" applyFont="0" applyFill="0" applyBorder="0" applyAlignment="0" applyProtection="0"/>
    <xf numFmtId="167" fontId="73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7" fillId="0" borderId="0" applyFont="0" applyFill="0" applyBorder="0" applyAlignment="0" applyProtection="0"/>
    <xf numFmtId="3" fontId="74" fillId="0" borderId="0" applyFont="0" applyFill="0" applyBorder="0" applyAlignment="0" applyProtection="0"/>
    <xf numFmtId="0" fontId="75" fillId="0" borderId="0" applyNumberFormat="0" applyAlignment="0">
      <alignment horizontal="left"/>
    </xf>
    <xf numFmtId="0" fontId="69" fillId="0" borderId="0"/>
    <xf numFmtId="0" fontId="69" fillId="0" borderId="0"/>
    <xf numFmtId="186" fontId="40" fillId="0" borderId="3"/>
    <xf numFmtId="186" fontId="26" fillId="0" borderId="3"/>
    <xf numFmtId="164" fontId="27" fillId="0" borderId="0" applyFont="0" applyFill="0" applyBorder="0" applyAlignment="0" applyProtection="0"/>
    <xf numFmtId="164" fontId="52" fillId="0" borderId="0" applyFont="0" applyFill="0" applyBorder="0" applyAlignment="0" applyProtection="0"/>
    <xf numFmtId="173" fontId="40" fillId="0" borderId="0" applyFont="0" applyFill="0" applyBorder="0" applyAlignment="0" applyProtection="0"/>
    <xf numFmtId="173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66" fontId="40" fillId="0" borderId="0" applyFont="0" applyFill="0" applyBorder="0" applyAlignment="0" applyProtection="0"/>
    <xf numFmtId="166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74" fillId="0" borderId="0" applyFont="0" applyFill="0" applyBorder="0" applyAlignment="0" applyProtection="0"/>
    <xf numFmtId="188" fontId="76" fillId="0" borderId="0">
      <protection locked="0"/>
    </xf>
    <xf numFmtId="14" fontId="68" fillId="0" borderId="0" applyFill="0" applyBorder="0" applyAlignment="0"/>
    <xf numFmtId="189" fontId="77" fillId="0" borderId="0">
      <protection locked="0"/>
    </xf>
    <xf numFmtId="0" fontId="78" fillId="0" borderId="0"/>
    <xf numFmtId="0" fontId="78" fillId="0" borderId="4"/>
    <xf numFmtId="0" fontId="78" fillId="0" borderId="4"/>
    <xf numFmtId="0" fontId="78" fillId="0" borderId="4"/>
    <xf numFmtId="0" fontId="78" fillId="0" borderId="4"/>
    <xf numFmtId="0" fontId="79" fillId="22" borderId="0"/>
    <xf numFmtId="177" fontId="40" fillId="0" borderId="0" applyFill="0" applyBorder="0" applyAlignment="0"/>
    <xf numFmtId="177" fontId="26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177" fontId="40" fillId="0" borderId="0" applyFill="0" applyBorder="0" applyAlignment="0"/>
    <xf numFmtId="177" fontId="26" fillId="0" borderId="0" applyFill="0" applyBorder="0" applyAlignment="0"/>
    <xf numFmtId="178" fontId="40" fillId="0" borderId="0" applyFill="0" applyBorder="0" applyAlignment="0"/>
    <xf numFmtId="178" fontId="26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0" fontId="80" fillId="0" borderId="0" applyNumberFormat="0" applyAlignment="0">
      <alignment horizontal="lef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8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81" fillId="0" borderId="0">
      <protection locked="0"/>
    </xf>
    <xf numFmtId="0" fontId="81" fillId="0" borderId="0">
      <protection locked="0"/>
    </xf>
    <xf numFmtId="0" fontId="82" fillId="0" borderId="0">
      <protection locked="0"/>
    </xf>
    <xf numFmtId="190" fontId="76" fillId="0" borderId="0">
      <protection locked="0"/>
    </xf>
    <xf numFmtId="0" fontId="83" fillId="0" borderId="5"/>
    <xf numFmtId="0" fontId="83" fillId="0" borderId="5"/>
    <xf numFmtId="0" fontId="83" fillId="0" borderId="5"/>
    <xf numFmtId="0" fontId="83" fillId="0" borderId="5"/>
    <xf numFmtId="0" fontId="83" fillId="0" borderId="4"/>
    <xf numFmtId="0" fontId="83" fillId="0" borderId="4"/>
    <xf numFmtId="0" fontId="83" fillId="23" borderId="4"/>
    <xf numFmtId="0" fontId="83" fillId="23" borderId="4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33" fillId="4" borderId="0" applyNumberFormat="0" applyBorder="0" applyAlignment="0" applyProtection="0"/>
    <xf numFmtId="0" fontId="84" fillId="0" borderId="0" applyNumberFormat="0"/>
    <xf numFmtId="38" fontId="45" fillId="24" borderId="0" applyNumberFormat="0" applyBorder="0" applyAlignment="0" applyProtection="0"/>
    <xf numFmtId="0" fontId="85" fillId="0" borderId="6" applyNumberFormat="0" applyAlignment="0" applyProtection="0">
      <alignment horizontal="left" vertical="center"/>
    </xf>
    <xf numFmtId="0" fontId="85" fillId="0" borderId="7">
      <alignment horizontal="left" vertical="center"/>
    </xf>
    <xf numFmtId="0" fontId="85" fillId="0" borderId="7">
      <alignment horizontal="left" vertical="center"/>
    </xf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4" fillId="0" borderId="8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91" fontId="81" fillId="0" borderId="0">
      <protection locked="0"/>
    </xf>
    <xf numFmtId="191" fontId="81" fillId="0" borderId="0"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7" fillId="7" borderId="1" applyNumberFormat="0" applyAlignment="0" applyProtection="0"/>
    <xf numFmtId="10" fontId="45" fillId="25" borderId="3" applyNumberFormat="0" applyBorder="0" applyAlignment="0" applyProtection="0"/>
    <xf numFmtId="10" fontId="45" fillId="25" borderId="3" applyNumberFormat="0" applyBorder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177" fontId="40" fillId="0" borderId="0" applyFill="0" applyBorder="0" applyAlignment="0"/>
    <xf numFmtId="177" fontId="26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177" fontId="40" fillId="0" borderId="0" applyFill="0" applyBorder="0" applyAlignment="0"/>
    <xf numFmtId="177" fontId="26" fillId="0" borderId="0" applyFill="0" applyBorder="0" applyAlignment="0"/>
    <xf numFmtId="178" fontId="40" fillId="0" borderId="0" applyFill="0" applyBorder="0" applyAlignment="0"/>
    <xf numFmtId="178" fontId="26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0" fontId="38" fillId="0" borderId="11" applyNumberFormat="0" applyFill="0" applyAlignment="0" applyProtection="0"/>
    <xf numFmtId="192" fontId="40" fillId="0" borderId="0" applyFont="0" applyFill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0" fontId="39" fillId="26" borderId="0" applyNumberFormat="0" applyBorder="0" applyAlignment="0" applyProtection="0"/>
    <xf numFmtId="37" fontId="86" fillId="0" borderId="0"/>
    <xf numFmtId="193" fontId="40" fillId="0" borderId="0"/>
    <xf numFmtId="0" fontId="40" fillId="0" borderId="0"/>
    <xf numFmtId="0" fontId="40" fillId="0" borderId="0"/>
    <xf numFmtId="0" fontId="26" fillId="0" borderId="0"/>
    <xf numFmtId="0" fontId="26" fillId="0" borderId="0"/>
    <xf numFmtId="0" fontId="26" fillId="0" borderId="0"/>
    <xf numFmtId="193" fontId="40" fillId="0" borderId="0"/>
    <xf numFmtId="193" fontId="26" fillId="0" borderId="0"/>
    <xf numFmtId="193" fontId="40" fillId="0" borderId="0"/>
    <xf numFmtId="193" fontId="26" fillId="0" borderId="0"/>
    <xf numFmtId="193" fontId="40" fillId="0" borderId="0"/>
    <xf numFmtId="193" fontId="26" fillId="0" borderId="0"/>
    <xf numFmtId="193" fontId="26" fillId="0" borderId="0"/>
    <xf numFmtId="193" fontId="40" fillId="0" borderId="0"/>
    <xf numFmtId="172" fontId="87" fillId="0" borderId="0"/>
    <xf numFmtId="172" fontId="88" fillId="0" borderId="0"/>
    <xf numFmtId="172" fontId="88" fillId="0" borderId="0"/>
    <xf numFmtId="0" fontId="70" fillId="0" borderId="0"/>
    <xf numFmtId="0" fontId="115" fillId="0" borderId="0"/>
    <xf numFmtId="0" fontId="40" fillId="0" borderId="0"/>
    <xf numFmtId="0" fontId="26" fillId="0" borderId="0"/>
    <xf numFmtId="0" fontId="73" fillId="0" borderId="0"/>
    <xf numFmtId="0" fontId="40" fillId="0" borderId="0"/>
    <xf numFmtId="12" fontId="40" fillId="0" borderId="0"/>
    <xf numFmtId="12" fontId="26" fillId="0" borderId="0"/>
    <xf numFmtId="0" fontId="115" fillId="0" borderId="0"/>
    <xf numFmtId="0" fontId="115" fillId="0" borderId="0"/>
    <xf numFmtId="0" fontId="115" fillId="0" borderId="0"/>
    <xf numFmtId="0" fontId="27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9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7" fillId="0" borderId="0"/>
    <xf numFmtId="0" fontId="40" fillId="0" borderId="0"/>
    <xf numFmtId="0" fontId="26" fillId="0" borderId="0"/>
    <xf numFmtId="0" fontId="4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116" fillId="0" borderId="0"/>
    <xf numFmtId="0" fontId="115" fillId="0" borderId="0"/>
    <xf numFmtId="0" fontId="115" fillId="0" borderId="0"/>
    <xf numFmtId="0" fontId="115" fillId="0" borderId="0"/>
    <xf numFmtId="0" fontId="40" fillId="0" borderId="0"/>
    <xf numFmtId="0" fontId="40" fillId="0" borderId="0"/>
    <xf numFmtId="0" fontId="26" fillId="0" borderId="0"/>
    <xf numFmtId="0" fontId="40" fillId="0" borderId="0" applyProtection="0"/>
    <xf numFmtId="0" fontId="26" fillId="0" borderId="0" applyProtection="0"/>
    <xf numFmtId="0" fontId="26" fillId="0" borderId="0"/>
    <xf numFmtId="0" fontId="40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40" fillId="0" borderId="0"/>
    <xf numFmtId="0" fontId="73" fillId="0" borderId="0"/>
    <xf numFmtId="0" fontId="40" fillId="0" borderId="0"/>
    <xf numFmtId="0" fontId="115" fillId="0" borderId="0"/>
    <xf numFmtId="0" fontId="40" fillId="0" borderId="0"/>
    <xf numFmtId="0" fontId="115" fillId="0" borderId="0"/>
    <xf numFmtId="0" fontId="40" fillId="0" borderId="0"/>
    <xf numFmtId="0" fontId="26" fillId="0" borderId="0"/>
    <xf numFmtId="0" fontId="27" fillId="0" borderId="0"/>
    <xf numFmtId="0" fontId="26" fillId="0" borderId="0"/>
    <xf numFmtId="0" fontId="40" fillId="0" borderId="0"/>
    <xf numFmtId="0" fontId="26" fillId="0" borderId="0"/>
    <xf numFmtId="0" fontId="27" fillId="0" borderId="0"/>
    <xf numFmtId="0" fontId="115" fillId="0" borderId="0"/>
    <xf numFmtId="0" fontId="40" fillId="0" borderId="0"/>
    <xf numFmtId="0" fontId="26" fillId="0" borderId="0"/>
    <xf numFmtId="0" fontId="27" fillId="0" borderId="0"/>
    <xf numFmtId="0" fontId="26" fillId="0" borderId="0"/>
    <xf numFmtId="0" fontId="40" fillId="0" borderId="0"/>
    <xf numFmtId="0" fontId="115" fillId="0" borderId="0"/>
    <xf numFmtId="0" fontId="40" fillId="0" borderId="0"/>
    <xf numFmtId="0" fontId="26" fillId="0" borderId="0"/>
    <xf numFmtId="0" fontId="27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115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6" fillId="0" borderId="0"/>
    <xf numFmtId="0" fontId="26" fillId="0" borderId="0"/>
    <xf numFmtId="0" fontId="40" fillId="0" borderId="0"/>
    <xf numFmtId="0" fontId="40" fillId="0" borderId="0"/>
    <xf numFmtId="0" fontId="71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26" fillId="0" borderId="0"/>
    <xf numFmtId="0" fontId="27" fillId="0" borderId="0"/>
    <xf numFmtId="0" fontId="27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68" fillId="0" borderId="0">
      <alignment vertical="top"/>
    </xf>
    <xf numFmtId="0" fontId="27" fillId="0" borderId="0"/>
    <xf numFmtId="0" fontId="27" fillId="0" borderId="0"/>
    <xf numFmtId="0" fontId="40" fillId="0" borderId="0"/>
    <xf numFmtId="0" fontId="115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68" fillId="0" borderId="0">
      <alignment vertical="top"/>
    </xf>
    <xf numFmtId="0" fontId="68" fillId="0" borderId="0">
      <alignment vertical="top"/>
    </xf>
    <xf numFmtId="0" fontId="27" fillId="0" borderId="0"/>
    <xf numFmtId="194" fontId="47" fillId="0" borderId="0"/>
    <xf numFmtId="0" fontId="115" fillId="0" borderId="0"/>
    <xf numFmtId="0" fontId="115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5" fillId="0" borderId="0"/>
    <xf numFmtId="0" fontId="27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6" fillId="0" borderId="0"/>
    <xf numFmtId="0" fontId="26" fillId="0" borderId="0"/>
    <xf numFmtId="0" fontId="26" fillId="0" borderId="0"/>
    <xf numFmtId="0" fontId="40" fillId="0" borderId="0" applyNumberFormat="0" applyFont="0" applyFill="0" applyAlignment="0" applyProtection="0"/>
    <xf numFmtId="0" fontId="40" fillId="0" borderId="0" applyNumberFormat="0" applyFont="0" applyFill="0" applyAlignment="0" applyProtection="0"/>
    <xf numFmtId="0" fontId="40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6" fillId="0" borderId="0" applyNumberFormat="0" applyFont="0" applyFill="0" applyAlignment="0" applyProtection="0"/>
    <xf numFmtId="0" fontId="88" fillId="0" borderId="0"/>
    <xf numFmtId="0" fontId="88" fillId="0" borderId="0"/>
    <xf numFmtId="0" fontId="26" fillId="0" borderId="0" applyNumberFormat="0" applyFont="0" applyFill="0" applyAlignment="0" applyProtection="0"/>
    <xf numFmtId="0" fontId="40" fillId="0" borderId="0"/>
    <xf numFmtId="0" fontId="115" fillId="0" borderId="0"/>
    <xf numFmtId="182" fontId="88" fillId="0" borderId="0"/>
    <xf numFmtId="0" fontId="88" fillId="0" borderId="0"/>
    <xf numFmtId="195" fontId="88" fillId="0" borderId="0"/>
    <xf numFmtId="196" fontId="88" fillId="0" borderId="0"/>
    <xf numFmtId="0" fontId="88" fillId="0" borderId="0"/>
    <xf numFmtId="197" fontId="88" fillId="0" borderId="0"/>
    <xf numFmtId="197" fontId="88" fillId="0" borderId="0"/>
    <xf numFmtId="197" fontId="88" fillId="0" borderId="0"/>
    <xf numFmtId="195" fontId="88" fillId="0" borderId="0"/>
    <xf numFmtId="0" fontId="88" fillId="0" borderId="0"/>
    <xf numFmtId="0" fontId="40" fillId="0" borderId="0"/>
    <xf numFmtId="0" fontId="26" fillId="0" borderId="0"/>
    <xf numFmtId="182" fontId="8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7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40" fillId="0" borderId="0"/>
    <xf numFmtId="0" fontId="115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26" fillId="0" borderId="0"/>
    <xf numFmtId="0" fontId="40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115" fillId="0" borderId="0"/>
    <xf numFmtId="0" fontId="40" fillId="0" borderId="0" applyNumberFormat="0" applyFont="0" applyFill="0" applyAlignment="0" applyProtection="0"/>
    <xf numFmtId="0" fontId="40" fillId="0" borderId="0"/>
    <xf numFmtId="0" fontId="26" fillId="0" borderId="0"/>
    <xf numFmtId="0" fontId="40" fillId="0" borderId="0"/>
    <xf numFmtId="0" fontId="26" fillId="0" borderId="0"/>
    <xf numFmtId="0" fontId="26" fillId="0" borderId="0" applyNumberFormat="0" applyFont="0" applyFill="0" applyAlignment="0" applyProtection="0"/>
    <xf numFmtId="0" fontId="115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27" fillId="0" borderId="0"/>
    <xf numFmtId="198" fontId="88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27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27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197" fontId="88" fillId="0" borderId="0"/>
    <xf numFmtId="197" fontId="88" fillId="0" borderId="0"/>
    <xf numFmtId="197" fontId="88" fillId="0" borderId="0"/>
    <xf numFmtId="197" fontId="88" fillId="0" borderId="0"/>
    <xf numFmtId="199" fontId="88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27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27" fillId="0" borderId="0"/>
    <xf numFmtId="0" fontId="27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40" fillId="0" borderId="0"/>
    <xf numFmtId="0" fontId="26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27" fillId="0" borderId="0"/>
    <xf numFmtId="0" fontId="40" fillId="0" borderId="0"/>
    <xf numFmtId="0" fontId="26" fillId="0" borderId="0"/>
    <xf numFmtId="0" fontId="40" fillId="0" borderId="0"/>
    <xf numFmtId="0" fontId="27" fillId="0" borderId="0"/>
    <xf numFmtId="0" fontId="27" fillId="0" borderId="0"/>
    <xf numFmtId="0" fontId="68" fillId="0" borderId="0">
      <alignment vertical="top"/>
    </xf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40" fillId="0" borderId="0"/>
    <xf numFmtId="0" fontId="40" fillId="0" borderId="0"/>
    <xf numFmtId="0" fontId="26" fillId="0" borderId="0"/>
    <xf numFmtId="0" fontId="26" fillId="0" borderId="0"/>
    <xf numFmtId="0" fontId="115" fillId="0" borderId="0"/>
    <xf numFmtId="0" fontId="40" fillId="0" borderId="0"/>
    <xf numFmtId="0" fontId="26" fillId="0" borderId="0"/>
    <xf numFmtId="0" fontId="40" fillId="0" borderId="0"/>
    <xf numFmtId="0" fontId="115" fillId="0" borderId="0"/>
    <xf numFmtId="0" fontId="40" fillId="0" borderId="0"/>
    <xf numFmtId="0" fontId="47" fillId="0" borderId="0"/>
    <xf numFmtId="0" fontId="40" fillId="0" borderId="0"/>
    <xf numFmtId="0" fontId="26" fillId="0" borderId="0"/>
    <xf numFmtId="0" fontId="40" fillId="0" borderId="0"/>
    <xf numFmtId="0" fontId="40" fillId="0" borderId="0"/>
    <xf numFmtId="0" fontId="26" fillId="0" borderId="0"/>
    <xf numFmtId="0" fontId="40" fillId="0" borderId="0"/>
    <xf numFmtId="194" fontId="47" fillId="0" borderId="0"/>
    <xf numFmtId="0" fontId="26" fillId="0" borderId="0"/>
    <xf numFmtId="0" fontId="26" fillId="0" borderId="0" applyProtection="0"/>
    <xf numFmtId="0" fontId="115" fillId="0" borderId="0"/>
    <xf numFmtId="0" fontId="115" fillId="0" borderId="0"/>
    <xf numFmtId="0" fontId="115" fillId="0" borderId="0"/>
    <xf numFmtId="0" fontId="26" fillId="0" borderId="0"/>
    <xf numFmtId="0" fontId="26" fillId="0" borderId="0" applyProtection="0"/>
    <xf numFmtId="0" fontId="40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4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6" fillId="0" borderId="0"/>
    <xf numFmtId="0" fontId="40" fillId="0" borderId="0"/>
    <xf numFmtId="0" fontId="26" fillId="0" borderId="0"/>
    <xf numFmtId="0" fontId="115" fillId="0" borderId="0"/>
    <xf numFmtId="0" fontId="116" fillId="0" borderId="0"/>
    <xf numFmtId="0" fontId="68" fillId="0" borderId="0">
      <alignment vertical="top"/>
    </xf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40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40" fillId="0" borderId="0"/>
    <xf numFmtId="0" fontId="40" fillId="0" borderId="0"/>
    <xf numFmtId="0" fontId="26" fillId="0" borderId="0"/>
    <xf numFmtId="0" fontId="115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40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40" fillId="0" borderId="0"/>
    <xf numFmtId="0" fontId="40" fillId="0" borderId="0"/>
    <xf numFmtId="0" fontId="26" fillId="0" borderId="0"/>
    <xf numFmtId="0" fontId="40" fillId="0" borderId="0"/>
    <xf numFmtId="0" fontId="26" fillId="0" borderId="0"/>
    <xf numFmtId="0" fontId="26" fillId="0" borderId="0"/>
    <xf numFmtId="0" fontId="27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40" fillId="0" borderId="0"/>
    <xf numFmtId="0" fontId="40" fillId="0" borderId="0"/>
    <xf numFmtId="0" fontId="26" fillId="0" borderId="0"/>
    <xf numFmtId="0" fontId="117" fillId="0" borderId="0"/>
    <xf numFmtId="0" fontId="26" fillId="0" borderId="0"/>
    <xf numFmtId="0" fontId="26" fillId="0" borderId="0"/>
    <xf numFmtId="0" fontId="27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27" fillId="0" borderId="0"/>
    <xf numFmtId="0" fontId="116" fillId="0" borderId="0"/>
    <xf numFmtId="0" fontId="71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40" fillId="0" borderId="0"/>
    <xf numFmtId="0" fontId="26" fillId="0" borderId="0"/>
    <xf numFmtId="0" fontId="40" fillId="0" borderId="0"/>
    <xf numFmtId="0" fontId="40" fillId="0" borderId="0" applyProtection="0"/>
    <xf numFmtId="0" fontId="26" fillId="0" borderId="0" applyProtection="0"/>
    <xf numFmtId="0" fontId="26" fillId="0" borderId="0"/>
    <xf numFmtId="0" fontId="40" fillId="0" borderId="0"/>
    <xf numFmtId="0" fontId="26" fillId="0" borderId="0"/>
    <xf numFmtId="194" fontId="47" fillId="0" borderId="0"/>
    <xf numFmtId="194" fontId="47" fillId="0" borderId="0"/>
    <xf numFmtId="0" fontId="11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26" fillId="0" borderId="0"/>
    <xf numFmtId="0" fontId="116" fillId="0" borderId="0"/>
    <xf numFmtId="0" fontId="68" fillId="0" borderId="0">
      <alignment vertical="top"/>
    </xf>
    <xf numFmtId="0" fontId="40" fillId="0" borderId="0"/>
    <xf numFmtId="0" fontId="26" fillId="0" borderId="0"/>
    <xf numFmtId="0" fontId="40" fillId="0" borderId="0"/>
    <xf numFmtId="0" fontId="26" fillId="0" borderId="0"/>
    <xf numFmtId="0" fontId="115" fillId="0" borderId="0"/>
    <xf numFmtId="0" fontId="115" fillId="0" borderId="0"/>
    <xf numFmtId="0" fontId="40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40" fillId="27" borderId="12" applyNumberFormat="0" applyFont="0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0" fontId="40" fillId="27" borderId="12" applyNumberFormat="0" applyFont="0" applyAlignment="0" applyProtection="0"/>
    <xf numFmtId="0" fontId="26" fillId="27" borderId="12" applyNumberFormat="0" applyFont="0" applyAlignment="0" applyProtection="0"/>
    <xf numFmtId="0" fontId="40" fillId="27" borderId="12" applyNumberFormat="0" applyFont="0" applyAlignment="0" applyProtection="0"/>
    <xf numFmtId="0" fontId="26" fillId="27" borderId="12" applyNumberFormat="0" applyFont="0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7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40" fillId="27" borderId="12" applyNumberFormat="0" applyFont="0" applyAlignment="0" applyProtection="0"/>
    <xf numFmtId="194" fontId="47" fillId="28" borderId="12" applyAlignment="0" applyProtection="0"/>
    <xf numFmtId="194" fontId="47" fillId="28" borderId="12" applyAlignment="0" applyProtection="0"/>
    <xf numFmtId="0" fontId="26" fillId="27" borderId="12" applyNumberFormat="0" applyFont="0" applyAlignment="0" applyProtection="0"/>
    <xf numFmtId="194" fontId="47" fillId="28" borderId="12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0" fontId="41" fillId="20" borderId="13" applyNumberFormat="0" applyAlignment="0" applyProtection="0"/>
    <xf numFmtId="176" fontId="40" fillId="0" borderId="0" applyFont="0" applyFill="0" applyBorder="0" applyAlignment="0" applyProtection="0"/>
    <xf numFmtId="176" fontId="26" fillId="0" borderId="0" applyFont="0" applyFill="0" applyBorder="0" applyAlignment="0" applyProtection="0"/>
    <xf numFmtId="200" fontId="40" fillId="0" borderId="0" applyFont="0" applyFill="0" applyBorder="0" applyAlignment="0" applyProtection="0"/>
    <xf numFmtId="200" fontId="26" fillId="0" borderId="0" applyFont="0" applyFill="0" applyBorder="0" applyAlignment="0" applyProtection="0"/>
    <xf numFmtId="10" fontId="40" fillId="0" borderId="0" applyFont="0" applyFill="0" applyBorder="0" applyAlignment="0" applyProtection="0"/>
    <xf numFmtId="10" fontId="2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26" fillId="0" borderId="0" applyFont="0" applyFill="0" applyBorder="0" applyAlignment="0" applyProtection="0"/>
    <xf numFmtId="177" fontId="40" fillId="0" borderId="0" applyFill="0" applyBorder="0" applyAlignment="0"/>
    <xf numFmtId="177" fontId="26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177" fontId="40" fillId="0" borderId="0" applyFill="0" applyBorder="0" applyAlignment="0"/>
    <xf numFmtId="177" fontId="26" fillId="0" borderId="0" applyFill="0" applyBorder="0" applyAlignment="0"/>
    <xf numFmtId="178" fontId="40" fillId="0" borderId="0" applyFill="0" applyBorder="0" applyAlignment="0"/>
    <xf numFmtId="178" fontId="26" fillId="0" borderId="0" applyFill="0" applyBorder="0" applyAlignment="0"/>
    <xf numFmtId="173" fontId="40" fillId="0" borderId="0" applyFill="0" applyBorder="0" applyAlignment="0"/>
    <xf numFmtId="173" fontId="26" fillId="0" borderId="0" applyFill="0" applyBorder="0" applyAlignment="0"/>
    <xf numFmtId="0" fontId="78" fillId="0" borderId="0"/>
    <xf numFmtId="201" fontId="91" fillId="0" borderId="0" applyNumberFormat="0" applyFill="0" applyBorder="0" applyAlignment="0" applyProtection="0">
      <alignment horizontal="left"/>
    </xf>
    <xf numFmtId="0" fontId="92" fillId="0" borderId="14"/>
    <xf numFmtId="0" fontId="92" fillId="0" borderId="14"/>
    <xf numFmtId="0" fontId="93" fillId="0" borderId="15"/>
    <xf numFmtId="0" fontId="93" fillId="0" borderId="15"/>
    <xf numFmtId="40" fontId="94" fillId="0" borderId="0" applyBorder="0">
      <alignment horizontal="right"/>
    </xf>
    <xf numFmtId="49" fontId="68" fillId="0" borderId="0" applyFill="0" applyBorder="0" applyAlignment="0"/>
    <xf numFmtId="202" fontId="40" fillId="0" borderId="0" applyFill="0" applyBorder="0" applyAlignment="0"/>
    <xf numFmtId="202" fontId="26" fillId="0" borderId="0" applyFill="0" applyBorder="0" applyAlignment="0"/>
    <xf numFmtId="203" fontId="40" fillId="0" borderId="0" applyFill="0" applyBorder="0" applyAlignment="0"/>
    <xf numFmtId="203" fontId="26" fillId="0" borderId="0" applyFill="0" applyBorder="0" applyAlignment="0"/>
    <xf numFmtId="204" fontId="95" fillId="0" borderId="16" applyFont="0" applyBorder="0" applyAlignment="0">
      <alignment horizontal="right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0" fillId="0" borderId="0"/>
    <xf numFmtId="0" fontId="14" fillId="0" borderId="0"/>
    <xf numFmtId="9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3" fillId="0" borderId="0"/>
    <xf numFmtId="41" fontId="26" fillId="0" borderId="0" applyFont="0" applyFill="0" applyBorder="0" applyAlignment="0" applyProtection="0"/>
    <xf numFmtId="9" fontId="162" fillId="0" borderId="0" applyFont="0" applyFill="0" applyBorder="0" applyAlignment="0" applyProtection="0"/>
    <xf numFmtId="0" fontId="174" fillId="0" borderId="0" applyNumberFormat="0" applyFill="0" applyBorder="0" applyAlignment="0" applyProtection="0"/>
    <xf numFmtId="41" fontId="175" fillId="0" borderId="0" applyFont="0" applyFill="0" applyBorder="0" applyAlignment="0" applyProtection="0"/>
    <xf numFmtId="0" fontId="26" fillId="0" borderId="0"/>
    <xf numFmtId="0" fontId="7" fillId="0" borderId="0"/>
    <xf numFmtId="41" fontId="26" fillId="0" borderId="0" applyFont="0" applyFill="0" applyBorder="0" applyAlignment="0" applyProtection="0"/>
    <xf numFmtId="165" fontId="15" fillId="0" borderId="0" applyFont="0" applyFill="0" applyBorder="0" applyAlignment="0" applyProtection="0"/>
  </cellStyleXfs>
  <cellXfs count="702">
    <xf numFmtId="0" fontId="0" fillId="0" borderId="0" xfId="0"/>
    <xf numFmtId="0" fontId="49" fillId="0" borderId="0" xfId="1448" applyFont="1" applyAlignment="1">
      <alignment horizontal="center" wrapText="1"/>
    </xf>
    <xf numFmtId="0" fontId="48" fillId="0" borderId="0" xfId="1448" applyFont="1" applyAlignment="1">
      <alignment horizontal="left" vertical="center" wrapText="1"/>
    </xf>
    <xf numFmtId="0" fontId="58" fillId="0" borderId="0" xfId="1448" applyFont="1" applyAlignment="1">
      <alignment horizontal="center" wrapText="1"/>
    </xf>
    <xf numFmtId="3" fontId="49" fillId="0" borderId="0" xfId="1448" applyNumberFormat="1" applyFont="1" applyAlignment="1">
      <alignment horizontal="center" vertical="center" wrapText="1"/>
    </xf>
    <xf numFmtId="0" fontId="58" fillId="0" borderId="0" xfId="1448" applyFont="1" applyAlignment="1">
      <alignment wrapText="1"/>
    </xf>
    <xf numFmtId="0" fontId="59" fillId="0" borderId="0" xfId="1448" applyFont="1" applyAlignment="1">
      <alignment wrapText="1"/>
    </xf>
    <xf numFmtId="0" fontId="48" fillId="0" borderId="0" xfId="1448" applyFont="1" applyAlignment="1">
      <alignment horizontal="center" wrapText="1"/>
    </xf>
    <xf numFmtId="0" fontId="48" fillId="0" borderId="0" xfId="1448" applyFont="1" applyAlignment="1">
      <alignment horizontal="center" vertical="center" wrapText="1"/>
    </xf>
    <xf numFmtId="3" fontId="48" fillId="0" borderId="0" xfId="1448" applyNumberFormat="1" applyFont="1" applyAlignment="1">
      <alignment horizontal="center" vertical="center" wrapText="1"/>
    </xf>
    <xf numFmtId="0" fontId="48" fillId="0" borderId="18" xfId="1448" applyFont="1" applyBorder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8" fillId="0" borderId="0" xfId="1448" applyFont="1" applyAlignment="1">
      <alignment horizontal="center" vertical="center" wrapText="1"/>
    </xf>
    <xf numFmtId="0" fontId="61" fillId="0" borderId="18" xfId="1448" applyFont="1" applyBorder="1" applyAlignment="1">
      <alignment horizontal="center" wrapText="1"/>
    </xf>
    <xf numFmtId="0" fontId="62" fillId="0" borderId="0" xfId="1448" applyFont="1" applyAlignment="1">
      <alignment wrapText="1"/>
    </xf>
    <xf numFmtId="0" fontId="49" fillId="0" borderId="18" xfId="1448" applyFont="1" applyBorder="1" applyAlignment="1">
      <alignment horizontal="center" vertical="center" wrapText="1"/>
    </xf>
    <xf numFmtId="165" fontId="49" fillId="0" borderId="0" xfId="527" applyNumberFormat="1" applyFont="1" applyFill="1" applyBorder="1" applyAlignment="1">
      <alignment horizontal="center" wrapText="1"/>
    </xf>
    <xf numFmtId="0" fontId="49" fillId="0" borderId="18" xfId="1448" quotePrefix="1" applyFont="1" applyBorder="1" applyAlignment="1">
      <alignment horizontal="center" vertical="center" wrapText="1"/>
    </xf>
    <xf numFmtId="18" fontId="49" fillId="0" borderId="18" xfId="1448" quotePrefix="1" applyNumberFormat="1" applyFont="1" applyBorder="1" applyAlignment="1">
      <alignment horizontal="center" vertical="center" wrapText="1"/>
    </xf>
    <xf numFmtId="0" fontId="58" fillId="0" borderId="0" xfId="1448" applyFont="1" applyAlignment="1">
      <alignment vertical="top" wrapText="1"/>
    </xf>
    <xf numFmtId="165" fontId="49" fillId="0" borderId="18" xfId="1448" applyNumberFormat="1" applyFont="1" applyBorder="1" applyAlignment="1">
      <alignment horizontal="center" vertical="center" wrapText="1"/>
    </xf>
    <xf numFmtId="17" fontId="49" fillId="0" borderId="18" xfId="1448" quotePrefix="1" applyNumberFormat="1" applyFont="1" applyBorder="1" applyAlignment="1">
      <alignment horizontal="center" vertical="center" wrapText="1"/>
    </xf>
    <xf numFmtId="165" fontId="49" fillId="0" borderId="0" xfId="1448" applyNumberFormat="1" applyFont="1" applyAlignment="1">
      <alignment horizontal="center" wrapText="1"/>
    </xf>
    <xf numFmtId="0" fontId="115" fillId="0" borderId="0" xfId="1614" applyAlignment="1">
      <alignment horizontal="center"/>
    </xf>
    <xf numFmtId="0" fontId="53" fillId="0" borderId="0" xfId="1614" applyFont="1" applyAlignment="1">
      <alignment horizontal="center" vertical="center"/>
    </xf>
    <xf numFmtId="0" fontId="48" fillId="0" borderId="0" xfId="1614" applyFont="1" applyAlignment="1">
      <alignment vertical="center"/>
    </xf>
    <xf numFmtId="0" fontId="115" fillId="0" borderId="0" xfId="1614" applyAlignment="1">
      <alignment horizontal="center" vertical="center"/>
    </xf>
    <xf numFmtId="3" fontId="50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0" fontId="65" fillId="0" borderId="0" xfId="1614" applyFont="1" applyAlignment="1">
      <alignment horizontal="center"/>
    </xf>
    <xf numFmtId="167" fontId="57" fillId="0" borderId="0" xfId="1652" applyNumberFormat="1" applyFont="1"/>
    <xf numFmtId="0" fontId="115" fillId="0" borderId="19" xfId="1614" applyBorder="1" applyAlignment="1">
      <alignment horizontal="center"/>
    </xf>
    <xf numFmtId="0" fontId="57" fillId="0" borderId="0" xfId="1614" applyFont="1" applyAlignment="1">
      <alignment horizontal="center"/>
    </xf>
    <xf numFmtId="0" fontId="57" fillId="0" borderId="0" xfId="1614" applyFont="1" applyAlignment="1">
      <alignment horizontal="center" vertical="center" wrapText="1"/>
    </xf>
    <xf numFmtId="3" fontId="49" fillId="0" borderId="0" xfId="1614" applyNumberFormat="1" applyFont="1" applyAlignment="1">
      <alignment vertical="center"/>
    </xf>
    <xf numFmtId="0" fontId="25" fillId="0" borderId="0" xfId="1614" applyFont="1" applyAlignment="1">
      <alignment horizontal="center"/>
    </xf>
    <xf numFmtId="0" fontId="49" fillId="0" borderId="20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left" vertical="center" wrapText="1"/>
    </xf>
    <xf numFmtId="0" fontId="49" fillId="0" borderId="21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/>
    </xf>
    <xf numFmtId="3" fontId="51" fillId="0" borderId="21" xfId="1614" applyNumberFormat="1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9" fillId="0" borderId="22" xfId="1614" applyNumberFormat="1" applyFont="1" applyBorder="1" applyAlignment="1">
      <alignment horizontal="center" vertical="center"/>
    </xf>
    <xf numFmtId="0" fontId="66" fillId="0" borderId="0" xfId="1614" applyFont="1" applyAlignment="1">
      <alignment horizontal="center" vertical="center"/>
    </xf>
    <xf numFmtId="3" fontId="49" fillId="0" borderId="0" xfId="1614" applyNumberFormat="1" applyFont="1" applyAlignment="1">
      <alignment horizontal="center" vertical="center"/>
    </xf>
    <xf numFmtId="3" fontId="66" fillId="0" borderId="0" xfId="1614" applyNumberFormat="1" applyFont="1" applyAlignment="1">
      <alignment horizontal="center" vertical="center"/>
    </xf>
    <xf numFmtId="0" fontId="66" fillId="0" borderId="0" xfId="1614" applyFont="1" applyAlignment="1">
      <alignment horizontal="center"/>
    </xf>
    <xf numFmtId="0" fontId="54" fillId="0" borderId="23" xfId="1614" applyFont="1" applyBorder="1" applyAlignment="1">
      <alignment horizontal="center" vertical="center"/>
    </xf>
    <xf numFmtId="0" fontId="54" fillId="0" borderId="24" xfId="1614" applyFont="1" applyBorder="1" applyAlignment="1">
      <alignment horizontal="left" vertical="center"/>
    </xf>
    <xf numFmtId="0" fontId="54" fillId="0" borderId="24" xfId="1614" applyFont="1" applyBorder="1" applyAlignment="1">
      <alignment vertical="center"/>
    </xf>
    <xf numFmtId="0" fontId="25" fillId="0" borderId="24" xfId="1614" applyFont="1" applyBorder="1" applyAlignment="1">
      <alignment horizontal="center" vertical="center"/>
    </xf>
    <xf numFmtId="3" fontId="49" fillId="0" borderId="24" xfId="1614" applyNumberFormat="1" applyFont="1" applyBorder="1" applyAlignment="1">
      <alignment horizontal="center" vertical="center"/>
    </xf>
    <xf numFmtId="3" fontId="49" fillId="0" borderId="25" xfId="1614" applyNumberFormat="1" applyFont="1" applyBorder="1" applyAlignment="1">
      <alignment horizontal="center" vertical="center"/>
    </xf>
    <xf numFmtId="0" fontId="115" fillId="0" borderId="26" xfId="1614" applyBorder="1" applyAlignment="1">
      <alignment horizontal="center" vertical="center"/>
    </xf>
    <xf numFmtId="37" fontId="115" fillId="0" borderId="27" xfId="1614" applyNumberFormat="1" applyBorder="1" applyAlignment="1">
      <alignment horizontal="center"/>
    </xf>
    <xf numFmtId="0" fontId="115" fillId="0" borderId="28" xfId="1614" applyBorder="1" applyAlignment="1">
      <alignment horizontal="center" vertical="center"/>
    </xf>
    <xf numFmtId="37" fontId="25" fillId="0" borderId="0" xfId="1614" applyNumberFormat="1" applyFont="1" applyAlignment="1">
      <alignment horizontal="center"/>
    </xf>
    <xf numFmtId="37" fontId="67" fillId="0" borderId="0" xfId="1614" applyNumberFormat="1" applyFont="1" applyAlignment="1">
      <alignment horizontal="center"/>
    </xf>
    <xf numFmtId="37" fontId="57" fillId="0" borderId="29" xfId="1614" applyNumberFormat="1" applyFont="1" applyBorder="1" applyAlignment="1">
      <alignment horizontal="center"/>
    </xf>
    <xf numFmtId="37" fontId="115" fillId="0" borderId="29" xfId="1614" applyNumberFormat="1" applyBorder="1" applyAlignment="1">
      <alignment horizontal="center"/>
    </xf>
    <xf numFmtId="37" fontId="67" fillId="0" borderId="30" xfId="1614" applyNumberFormat="1" applyFont="1" applyBorder="1" applyAlignment="1">
      <alignment horizontal="center"/>
    </xf>
    <xf numFmtId="0" fontId="56" fillId="0" borderId="0" xfId="1614" applyFont="1" applyAlignment="1">
      <alignment horizontal="center" vertical="center"/>
    </xf>
    <xf numFmtId="0" fontId="115" fillId="0" borderId="19" xfId="1614" applyBorder="1"/>
    <xf numFmtId="0" fontId="115" fillId="0" borderId="19" xfId="1614" applyBorder="1" applyAlignment="1">
      <alignment horizontal="right"/>
    </xf>
    <xf numFmtId="0" fontId="115" fillId="0" borderId="31" xfId="1614" applyBorder="1" applyAlignment="1">
      <alignment horizontal="right"/>
    </xf>
    <xf numFmtId="0" fontId="54" fillId="0" borderId="0" xfId="1614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0" fontId="54" fillId="0" borderId="0" xfId="1614" applyFont="1" applyAlignment="1">
      <alignment vertical="center"/>
    </xf>
    <xf numFmtId="0" fontId="25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115" fillId="0" borderId="0" xfId="1652" applyAlignment="1">
      <alignment horizontal="right"/>
    </xf>
    <xf numFmtId="0" fontId="53" fillId="0" borderId="0" xfId="1614" applyFont="1" applyAlignment="1">
      <alignment vertical="center"/>
    </xf>
    <xf numFmtId="0" fontId="53" fillId="0" borderId="0" xfId="1614" applyFont="1" applyAlignment="1">
      <alignment horizontal="center"/>
    </xf>
    <xf numFmtId="0" fontId="96" fillId="0" borderId="0" xfId="1614" applyFont="1" applyAlignment="1">
      <alignment horizontal="center" vertical="center" wrapText="1"/>
    </xf>
    <xf numFmtId="0" fontId="57" fillId="0" borderId="20" xfId="1652" applyFont="1" applyBorder="1" applyAlignment="1">
      <alignment horizontal="center" vertical="center"/>
    </xf>
    <xf numFmtId="0" fontId="57" fillId="0" borderId="21" xfId="1652" applyFont="1" applyBorder="1" applyAlignment="1">
      <alignment vertical="center" wrapText="1"/>
    </xf>
    <xf numFmtId="37" fontId="57" fillId="0" borderId="27" xfId="1614" applyNumberFormat="1" applyFont="1" applyBorder="1" applyAlignment="1">
      <alignment horizontal="center"/>
    </xf>
    <xf numFmtId="37" fontId="67" fillId="0" borderId="32" xfId="1614" applyNumberFormat="1" applyFont="1" applyBorder="1" applyAlignment="1">
      <alignment horizontal="center"/>
    </xf>
    <xf numFmtId="0" fontId="25" fillId="0" borderId="21" xfId="1652" applyFont="1" applyBorder="1" applyAlignment="1">
      <alignment horizontal="center" vertical="center"/>
    </xf>
    <xf numFmtId="0" fontId="48" fillId="0" borderId="0" xfId="1448" applyFont="1" applyAlignment="1">
      <alignment horizontal="left" vertical="center"/>
    </xf>
    <xf numFmtId="0" fontId="58" fillId="0" borderId="0" xfId="1448" applyFont="1" applyAlignment="1">
      <alignment horizontal="left" wrapText="1"/>
    </xf>
    <xf numFmtId="3" fontId="65" fillId="0" borderId="0" xfId="1614" applyNumberFormat="1" applyFont="1" applyAlignment="1">
      <alignment horizontal="center"/>
    </xf>
    <xf numFmtId="0" fontId="57" fillId="0" borderId="0" xfId="1614" applyFont="1"/>
    <xf numFmtId="0" fontId="49" fillId="0" borderId="21" xfId="1448" applyFont="1" applyBorder="1" applyAlignment="1">
      <alignment horizontal="center" vertical="center"/>
    </xf>
    <xf numFmtId="0" fontId="49" fillId="0" borderId="21" xfId="1448" applyFont="1" applyBorder="1" applyAlignment="1">
      <alignment horizontal="left" wrapText="1"/>
    </xf>
    <xf numFmtId="0" fontId="58" fillId="0" borderId="21" xfId="1448" applyFont="1" applyBorder="1" applyAlignment="1">
      <alignment horizontal="center" wrapText="1"/>
    </xf>
    <xf numFmtId="0" fontId="49" fillId="0" borderId="21" xfId="1448" applyFont="1" applyBorder="1" applyAlignment="1">
      <alignment horizontal="center" vertical="center" wrapText="1"/>
    </xf>
    <xf numFmtId="3" fontId="49" fillId="0" borderId="21" xfId="1448" applyNumberFormat="1" applyFont="1" applyBorder="1" applyAlignment="1">
      <alignment horizontal="center" vertical="center" wrapText="1"/>
    </xf>
    <xf numFmtId="0" fontId="59" fillId="0" borderId="0" xfId="1448" applyFont="1" applyAlignment="1">
      <alignment horizontal="center" wrapText="1"/>
    </xf>
    <xf numFmtId="0" fontId="67" fillId="0" borderId="34" xfId="1614" applyFont="1" applyBorder="1" applyAlignment="1">
      <alignment vertical="center"/>
    </xf>
    <xf numFmtId="169" fontId="49" fillId="0" borderId="0" xfId="714" applyFont="1" applyFill="1" applyAlignment="1">
      <alignment horizontal="center" wrapText="1"/>
    </xf>
    <xf numFmtId="169" fontId="48" fillId="0" borderId="0" xfId="714" applyFont="1" applyFill="1" applyAlignment="1">
      <alignment horizontal="center" wrapText="1"/>
    </xf>
    <xf numFmtId="4" fontId="97" fillId="0" borderId="3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center" wrapText="1"/>
    </xf>
    <xf numFmtId="169" fontId="49" fillId="0" borderId="21" xfId="715" applyNumberFormat="1" applyFont="1" applyFill="1" applyBorder="1" applyAlignment="1">
      <alignment horizontal="center" vertical="center" wrapText="1"/>
    </xf>
    <xf numFmtId="169" fontId="49" fillId="0" borderId="21" xfId="714" applyFont="1" applyFill="1" applyBorder="1" applyAlignment="1">
      <alignment horizontal="center" vertical="center" wrapText="1"/>
    </xf>
    <xf numFmtId="169" fontId="49" fillId="0" borderId="33" xfId="714" applyFont="1" applyFill="1" applyBorder="1" applyAlignment="1">
      <alignment horizontal="center" vertical="center" wrapText="1"/>
    </xf>
    <xf numFmtId="167" fontId="48" fillId="0" borderId="0" xfId="1614" applyNumberFormat="1" applyFont="1" applyAlignment="1">
      <alignment horizontal="left" vertical="center"/>
    </xf>
    <xf numFmtId="37" fontId="115" fillId="0" borderId="0" xfId="1614" applyNumberFormat="1" applyAlignment="1">
      <alignment horizontal="center"/>
    </xf>
    <xf numFmtId="0" fontId="23" fillId="0" borderId="20" xfId="1652" applyFont="1" applyBorder="1" applyAlignment="1">
      <alignment horizontal="center" vertical="center"/>
    </xf>
    <xf numFmtId="0" fontId="23" fillId="0" borderId="21" xfId="1652" applyFont="1" applyBorder="1" applyAlignment="1">
      <alignment horizontal="center" vertical="center"/>
    </xf>
    <xf numFmtId="0" fontId="56" fillId="0" borderId="20" xfId="1652" applyFont="1" applyBorder="1" applyAlignment="1">
      <alignment horizontal="center" vertical="center"/>
    </xf>
    <xf numFmtId="0" fontId="56" fillId="0" borderId="21" xfId="1652" applyFont="1" applyBorder="1" applyAlignment="1">
      <alignment vertical="center" wrapText="1"/>
    </xf>
    <xf numFmtId="0" fontId="98" fillId="0" borderId="21" xfId="1614" applyFont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7" fillId="0" borderId="0" xfId="1614" applyFont="1" applyAlignment="1">
      <alignment horizontal="left" vertical="center"/>
    </xf>
    <xf numFmtId="3" fontId="48" fillId="0" borderId="0" xfId="1614" applyNumberFormat="1" applyFont="1" applyAlignment="1">
      <alignment horizontal="left" vertical="center"/>
    </xf>
    <xf numFmtId="3" fontId="48" fillId="0" borderId="3" xfId="1448" applyNumberFormat="1" applyFont="1" applyBorder="1" applyAlignment="1">
      <alignment horizontal="center" vertical="center" wrapText="1"/>
    </xf>
    <xf numFmtId="0" fontId="49" fillId="0" borderId="21" xfId="1451" applyFont="1" applyBorder="1" applyAlignment="1">
      <alignment horizontal="left" vertical="center" wrapText="1"/>
    </xf>
    <xf numFmtId="0" fontId="61" fillId="0" borderId="18" xfId="1448" quotePrefix="1" applyFont="1" applyBorder="1" applyAlignment="1">
      <alignment horizontal="center" vertical="center" wrapText="1"/>
    </xf>
    <xf numFmtId="0" fontId="53" fillId="0" borderId="0" xfId="1505" applyFont="1"/>
    <xf numFmtId="0" fontId="65" fillId="0" borderId="0" xfId="1615" applyFont="1" applyAlignment="1">
      <alignment horizontal="center"/>
    </xf>
    <xf numFmtId="0" fontId="53" fillId="0" borderId="0" xfId="1615" applyFont="1" applyAlignment="1">
      <alignment horizontal="center" vertical="center"/>
    </xf>
    <xf numFmtId="0" fontId="48" fillId="0" borderId="0" xfId="1615" applyFont="1" applyAlignment="1">
      <alignment horizontal="left" vertical="center"/>
    </xf>
    <xf numFmtId="0" fontId="48" fillId="0" borderId="0" xfId="1615" applyFont="1" applyAlignment="1">
      <alignment vertical="center"/>
    </xf>
    <xf numFmtId="0" fontId="115" fillId="0" borderId="0" xfId="1615" applyAlignment="1">
      <alignment horizontal="center" vertical="center"/>
    </xf>
    <xf numFmtId="3" fontId="50" fillId="0" borderId="0" xfId="1615" applyNumberFormat="1" applyFont="1" applyAlignment="1">
      <alignment horizontal="center" vertical="center"/>
    </xf>
    <xf numFmtId="0" fontId="115" fillId="0" borderId="0" xfId="1615" applyAlignment="1">
      <alignment horizontal="center"/>
    </xf>
    <xf numFmtId="167" fontId="48" fillId="0" borderId="0" xfId="1615" applyNumberFormat="1" applyFont="1" applyAlignment="1">
      <alignment horizontal="left" vertical="center"/>
    </xf>
    <xf numFmtId="167" fontId="57" fillId="0" borderId="0" xfId="1653" applyNumberFormat="1" applyFont="1" applyAlignment="1">
      <alignment horizontal="left" vertical="center"/>
    </xf>
    <xf numFmtId="0" fontId="100" fillId="0" borderId="0" xfId="1653" applyFont="1" applyAlignment="1">
      <alignment horizontal="center" vertical="center"/>
    </xf>
    <xf numFmtId="0" fontId="49" fillId="0" borderId="35" xfId="1615" applyFont="1" applyBorder="1" applyAlignment="1">
      <alignment horizontal="center" vertical="center"/>
    </xf>
    <xf numFmtId="0" fontId="49" fillId="0" borderId="35" xfId="1615" applyFont="1" applyBorder="1" applyAlignment="1">
      <alignment horizontal="left" vertical="center" wrapText="1"/>
    </xf>
    <xf numFmtId="0" fontId="49" fillId="0" borderId="35" xfId="1615" applyFont="1" applyBorder="1" applyAlignment="1">
      <alignment horizontal="center" vertical="center" wrapText="1"/>
    </xf>
    <xf numFmtId="0" fontId="51" fillId="0" borderId="35" xfId="1615" applyFont="1" applyBorder="1" applyAlignment="1">
      <alignment horizontal="center" vertical="center"/>
    </xf>
    <xf numFmtId="0" fontId="18" fillId="0" borderId="35" xfId="1653" applyFont="1" applyBorder="1" applyAlignment="1">
      <alignment horizontal="center" vertical="center"/>
    </xf>
    <xf numFmtId="3" fontId="51" fillId="0" borderId="35" xfId="1615" applyNumberFormat="1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0" fontId="18" fillId="0" borderId="0" xfId="1615" applyFont="1" applyAlignment="1">
      <alignment horizontal="center"/>
    </xf>
    <xf numFmtId="0" fontId="57" fillId="0" borderId="21" xfId="1653" applyFont="1" applyBorder="1" applyAlignment="1">
      <alignment horizontal="center" vertical="center"/>
    </xf>
    <xf numFmtId="0" fontId="57" fillId="0" borderId="21" xfId="1653" applyFont="1" applyBorder="1" applyAlignment="1">
      <alignment vertical="center" wrapText="1"/>
    </xf>
    <xf numFmtId="0" fontId="49" fillId="0" borderId="21" xfId="1615" applyFont="1" applyBorder="1" applyAlignment="1">
      <alignment horizontal="center" vertical="center" wrapText="1"/>
    </xf>
    <xf numFmtId="0" fontId="51" fillId="0" borderId="21" xfId="1615" applyFont="1" applyBorder="1" applyAlignment="1">
      <alignment horizontal="center" vertical="center"/>
    </xf>
    <xf numFmtId="0" fontId="18" fillId="0" borderId="21" xfId="1653" applyFont="1" applyBorder="1" applyAlignment="1">
      <alignment horizontal="center" vertical="center"/>
    </xf>
    <xf numFmtId="3" fontId="51" fillId="0" borderId="21" xfId="1615" applyNumberFormat="1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0" fontId="66" fillId="0" borderId="0" xfId="1615" applyFont="1" applyAlignment="1">
      <alignment horizontal="center"/>
    </xf>
    <xf numFmtId="3" fontId="18" fillId="0" borderId="21" xfId="1653" applyNumberFormat="1" applyFont="1" applyBorder="1" applyAlignment="1">
      <alignment horizontal="center" vertical="center"/>
    </xf>
    <xf numFmtId="0" fontId="53" fillId="0" borderId="0" xfId="1615" applyFont="1" applyAlignment="1">
      <alignment vertical="center"/>
    </xf>
    <xf numFmtId="0" fontId="53" fillId="0" borderId="33" xfId="1615" applyFont="1" applyBorder="1" applyAlignment="1">
      <alignment horizontal="center" vertical="center"/>
    </xf>
    <xf numFmtId="0" fontId="53" fillId="0" borderId="33" xfId="1615" applyFont="1" applyBorder="1" applyAlignment="1">
      <alignment vertical="center"/>
    </xf>
    <xf numFmtId="0" fontId="115" fillId="0" borderId="33" xfId="1615" applyBorder="1" applyAlignment="1">
      <alignment horizontal="center" vertical="center"/>
    </xf>
    <xf numFmtId="3" fontId="50" fillId="0" borderId="33" xfId="1615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99" fillId="0" borderId="0" xfId="1448" applyFont="1" applyAlignment="1">
      <alignment horizontal="center" wrapText="1"/>
    </xf>
    <xf numFmtId="0" fontId="55" fillId="0" borderId="0" xfId="1614" applyFont="1" applyAlignment="1">
      <alignment vertical="center"/>
    </xf>
    <xf numFmtId="0" fontId="65" fillId="0" borderId="0" xfId="1614" applyFont="1" applyAlignment="1">
      <alignment horizontal="center" vertical="center"/>
    </xf>
    <xf numFmtId="0" fontId="65" fillId="0" borderId="0" xfId="1614" applyFont="1" applyAlignment="1">
      <alignment vertical="center"/>
    </xf>
    <xf numFmtId="3" fontId="104" fillId="0" borderId="0" xfId="1614" applyNumberFormat="1" applyFont="1" applyAlignment="1">
      <alignment horizontal="center" vertical="center"/>
    </xf>
    <xf numFmtId="0" fontId="104" fillId="0" borderId="0" xfId="1614" applyFont="1" applyAlignment="1">
      <alignment horizontal="center" vertical="center"/>
    </xf>
    <xf numFmtId="0" fontId="24" fillId="0" borderId="0" xfId="1614" applyFont="1" applyAlignment="1">
      <alignment horizontal="center"/>
    </xf>
    <xf numFmtId="0" fontId="96" fillId="0" borderId="0" xfId="1614" applyFont="1" applyAlignment="1">
      <alignment horizontal="center" vertical="center"/>
    </xf>
    <xf numFmtId="0" fontId="96" fillId="0" borderId="0" xfId="1614" applyFont="1" applyAlignment="1">
      <alignment vertical="center"/>
    </xf>
    <xf numFmtId="207" fontId="49" fillId="0" borderId="21" xfId="2549" applyNumberFormat="1" applyFont="1" applyFill="1" applyBorder="1" applyAlignment="1">
      <alignment horizontal="center" vertical="center" wrapText="1"/>
    </xf>
    <xf numFmtId="0" fontId="98" fillId="0" borderId="0" xfId="1448" applyFont="1" applyAlignment="1">
      <alignment horizontal="center" wrapText="1"/>
    </xf>
    <xf numFmtId="0" fontId="99" fillId="0" borderId="0" xfId="1448" applyFont="1" applyAlignment="1">
      <alignment wrapText="1"/>
    </xf>
    <xf numFmtId="0" fontId="106" fillId="0" borderId="0" xfId="1448" applyFont="1" applyAlignment="1">
      <alignment horizontal="center" wrapText="1"/>
    </xf>
    <xf numFmtId="0" fontId="105" fillId="0" borderId="0" xfId="1448" applyFont="1" applyAlignment="1">
      <alignment horizontal="center" wrapText="1"/>
    </xf>
    <xf numFmtId="0" fontId="105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9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/>
    </xf>
    <xf numFmtId="0" fontId="98" fillId="0" borderId="0" xfId="1448" applyFont="1" applyAlignment="1">
      <alignment horizontal="center" vertical="center"/>
    </xf>
    <xf numFmtId="0" fontId="98" fillId="0" borderId="0" xfId="1448" applyFont="1" applyAlignment="1">
      <alignment vertical="center" wrapText="1"/>
    </xf>
    <xf numFmtId="0" fontId="98" fillId="0" borderId="0" xfId="527" applyNumberFormat="1" applyFont="1" applyFill="1" applyBorder="1" applyAlignment="1">
      <alignment horizontal="center" wrapText="1"/>
    </xf>
    <xf numFmtId="165" fontId="99" fillId="0" borderId="0" xfId="1448" applyNumberFormat="1" applyFont="1" applyAlignment="1">
      <alignment wrapText="1"/>
    </xf>
    <xf numFmtId="165" fontId="99" fillId="0" borderId="0" xfId="527" applyNumberFormat="1" applyFont="1" applyFill="1" applyAlignment="1">
      <alignment wrapText="1"/>
    </xf>
    <xf numFmtId="0" fontId="99" fillId="0" borderId="0" xfId="1448" applyFont="1" applyAlignment="1">
      <alignment vertical="top" wrapText="1"/>
    </xf>
    <xf numFmtId="0" fontId="98" fillId="0" borderId="0" xfId="527" applyNumberFormat="1" applyFont="1" applyFill="1" applyAlignment="1">
      <alignment horizontal="center" wrapText="1"/>
    </xf>
    <xf numFmtId="0" fontId="99" fillId="0" borderId="0" xfId="527" applyNumberFormat="1" applyFont="1" applyFill="1" applyAlignment="1">
      <alignment horizontal="center" wrapText="1"/>
    </xf>
    <xf numFmtId="169" fontId="49" fillId="0" borderId="21" xfId="717" applyNumberFormat="1" applyFont="1" applyFill="1" applyBorder="1" applyAlignment="1" applyProtection="1">
      <alignment horizontal="center" vertical="center" wrapText="1"/>
    </xf>
    <xf numFmtId="165" fontId="49" fillId="0" borderId="21" xfId="1451" applyNumberFormat="1" applyFont="1" applyBorder="1" applyAlignment="1">
      <alignment horizontal="center" vertical="center" wrapText="1"/>
    </xf>
    <xf numFmtId="169" fontId="61" fillId="0" borderId="21" xfId="717" applyNumberFormat="1" applyFont="1" applyFill="1" applyBorder="1" applyAlignment="1" applyProtection="1">
      <alignment horizontal="center" vertical="center" wrapText="1"/>
    </xf>
    <xf numFmtId="0" fontId="49" fillId="0" borderId="21" xfId="1451" applyFont="1" applyBorder="1" applyAlignment="1">
      <alignment horizontal="center" vertical="center" wrapText="1"/>
    </xf>
    <xf numFmtId="169" fontId="49" fillId="0" borderId="21" xfId="728" applyFont="1" applyFill="1" applyBorder="1" applyAlignment="1" applyProtection="1">
      <alignment horizontal="center" vertical="center" wrapText="1"/>
    </xf>
    <xf numFmtId="3" fontId="49" fillId="0" borderId="21" xfId="1450" applyNumberFormat="1" applyFont="1" applyBorder="1" applyAlignment="1">
      <alignment horizontal="center" vertical="center" wrapText="1"/>
    </xf>
    <xf numFmtId="169" fontId="49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6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20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20" fillId="0" borderId="19" xfId="1451" applyFont="1" applyBorder="1" applyAlignment="1">
      <alignment vertical="center"/>
    </xf>
    <xf numFmtId="0" fontId="120" fillId="0" borderId="19" xfId="1451" applyFont="1" applyBorder="1" applyAlignment="1">
      <alignment horizontal="center" vertical="center"/>
    </xf>
    <xf numFmtId="0" fontId="120" fillId="0" borderId="31" xfId="1451" applyFont="1" applyBorder="1" applyAlignment="1">
      <alignment vertical="center"/>
    </xf>
    <xf numFmtId="0" fontId="48" fillId="0" borderId="3" xfId="1448" applyFont="1" applyBorder="1" applyAlignment="1">
      <alignment horizontal="center" vertical="center"/>
    </xf>
    <xf numFmtId="0" fontId="48" fillId="0" borderId="3" xfId="1448" applyFont="1" applyBorder="1" applyAlignment="1">
      <alignment horizontal="left" vertical="center" wrapText="1"/>
    </xf>
    <xf numFmtId="0" fontId="48" fillId="0" borderId="3" xfId="1448" applyFont="1" applyBorder="1" applyAlignment="1">
      <alignment horizontal="center" vertical="center" wrapText="1"/>
    </xf>
    <xf numFmtId="169" fontId="48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9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9" fillId="33" borderId="21" xfId="1451" applyFont="1" applyFill="1" applyBorder="1" applyAlignment="1">
      <alignment horizontal="left" vertical="center" wrapText="1"/>
    </xf>
    <xf numFmtId="0" fontId="49" fillId="0" borderId="21" xfId="1451" applyFont="1" applyBorder="1" applyAlignment="1">
      <alignment horizontal="left" wrapText="1"/>
    </xf>
    <xf numFmtId="0" fontId="49" fillId="0" borderId="21" xfId="1450" applyFont="1" applyBorder="1" applyAlignment="1">
      <alignment horizontal="center" vertical="center"/>
    </xf>
    <xf numFmtId="0" fontId="49" fillId="0" borderId="21" xfId="1450" applyFont="1" applyBorder="1" applyAlignment="1">
      <alignment horizontal="left" wrapText="1"/>
    </xf>
    <xf numFmtId="0" fontId="118" fillId="0" borderId="21" xfId="1615" applyFont="1" applyBorder="1" applyAlignment="1">
      <alignment vertical="top" wrapText="1"/>
    </xf>
    <xf numFmtId="167" fontId="131" fillId="0" borderId="0" xfId="523" applyFont="1" applyFill="1" applyAlignment="1">
      <alignment horizontal="left" wrapText="1"/>
    </xf>
    <xf numFmtId="0" fontId="13" fillId="0" borderId="0" xfId="2673" applyAlignment="1">
      <alignment vertical="center" wrapText="1"/>
    </xf>
    <xf numFmtId="0" fontId="13" fillId="0" borderId="0" xfId="2673" applyAlignment="1">
      <alignment horizontal="center" vertical="center" wrapText="1"/>
    </xf>
    <xf numFmtId="0" fontId="13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101" fillId="0" borderId="0" xfId="2673" applyFont="1" applyAlignment="1">
      <alignment vertical="center" wrapText="1"/>
    </xf>
    <xf numFmtId="2" fontId="109" fillId="0" borderId="0" xfId="2673" applyNumberFormat="1" applyFont="1" applyAlignment="1">
      <alignment horizontal="center" vertical="center" wrapText="1"/>
    </xf>
    <xf numFmtId="0" fontId="111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5" fillId="0" borderId="21" xfId="1615" applyFont="1" applyBorder="1" applyAlignment="1">
      <alignment horizontal="center" vertical="center"/>
    </xf>
    <xf numFmtId="0" fontId="147" fillId="0" borderId="7" xfId="2673" applyFont="1" applyBorder="1" applyAlignment="1">
      <alignment horizontal="center" vertical="center" wrapText="1"/>
    </xf>
    <xf numFmtId="0" fontId="101" fillId="0" borderId="0" xfId="2673" applyFont="1" applyAlignment="1">
      <alignment horizontal="left" vertical="center" wrapText="1"/>
    </xf>
    <xf numFmtId="0" fontId="58" fillId="0" borderId="21" xfId="1450" applyFont="1" applyBorder="1" applyAlignment="1">
      <alignment horizontal="center" wrapText="1"/>
    </xf>
    <xf numFmtId="0" fontId="49" fillId="0" borderId="21" xfId="1450" applyFont="1" applyBorder="1" applyAlignment="1">
      <alignment horizontal="center" vertical="center" wrapText="1"/>
    </xf>
    <xf numFmtId="3" fontId="49" fillId="0" borderId="21" xfId="1451" applyNumberFormat="1" applyFont="1" applyBorder="1" applyAlignment="1">
      <alignment horizontal="center" vertical="center" wrapText="1"/>
    </xf>
    <xf numFmtId="165" fontId="49" fillId="0" borderId="21" xfId="1450" applyNumberFormat="1" applyFont="1" applyBorder="1" applyAlignment="1">
      <alignment horizontal="center" vertical="center" wrapText="1"/>
    </xf>
    <xf numFmtId="3" fontId="49" fillId="0" borderId="0" xfId="1451" applyNumberFormat="1" applyFont="1" applyAlignment="1">
      <alignment horizontal="center" vertical="center" wrapText="1"/>
    </xf>
    <xf numFmtId="0" fontId="26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5" fillId="0" borderId="21" xfId="1615" applyNumberFormat="1" applyFont="1" applyBorder="1" applyAlignment="1">
      <alignment horizontal="center" vertical="center"/>
    </xf>
    <xf numFmtId="0" fontId="14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6" fillId="0" borderId="0" xfId="1538"/>
    <xf numFmtId="167" fontId="116" fillId="0" borderId="0" xfId="1538" applyNumberFormat="1"/>
    <xf numFmtId="0" fontId="66" fillId="0" borderId="0" xfId="1538" applyFont="1"/>
    <xf numFmtId="0" fontId="130" fillId="0" borderId="0" xfId="1538" applyFont="1"/>
    <xf numFmtId="0" fontId="57" fillId="0" borderId="43" xfId="1538" applyFont="1" applyBorder="1" applyAlignment="1">
      <alignment horizontal="left"/>
    </xf>
    <xf numFmtId="0" fontId="116" fillId="38" borderId="3" xfId="1538" applyFill="1" applyBorder="1" applyAlignment="1">
      <alignment vertical="center"/>
    </xf>
    <xf numFmtId="0" fontId="116" fillId="38" borderId="0" xfId="1538" applyFill="1"/>
    <xf numFmtId="0" fontId="66" fillId="38" borderId="0" xfId="1538" applyFont="1" applyFill="1"/>
    <xf numFmtId="0" fontId="107" fillId="0" borderId="0" xfId="1538" applyFont="1" applyAlignment="1">
      <alignment horizontal="center" vertical="center" wrapText="1"/>
    </xf>
    <xf numFmtId="0" fontId="116" fillId="38" borderId="3" xfId="1538" applyFill="1" applyBorder="1" applyAlignment="1">
      <alignment horizontal="center" vertical="center"/>
    </xf>
    <xf numFmtId="0" fontId="116" fillId="0" borderId="0" xfId="1538" applyAlignment="1">
      <alignment horizontal="center" vertical="center"/>
    </xf>
    <xf numFmtId="1" fontId="116" fillId="0" borderId="0" xfId="1538" applyNumberFormat="1"/>
    <xf numFmtId="0" fontId="116" fillId="0" borderId="3" xfId="1538" applyBorder="1"/>
    <xf numFmtId="167" fontId="0" fillId="0" borderId="3" xfId="1026" applyFont="1" applyFill="1" applyBorder="1" applyProtection="1"/>
    <xf numFmtId="167" fontId="116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30" fillId="0" borderId="3" xfId="1538" applyNumberFormat="1" applyFont="1" applyBorder="1"/>
    <xf numFmtId="0" fontId="66" fillId="0" borderId="3" xfId="1538" applyFont="1" applyBorder="1"/>
    <xf numFmtId="165" fontId="116" fillId="0" borderId="3" xfId="1538" applyNumberFormat="1" applyBorder="1"/>
    <xf numFmtId="167" fontId="108" fillId="0" borderId="3" xfId="1026" applyFont="1" applyFill="1" applyBorder="1" applyProtection="1"/>
    <xf numFmtId="0" fontId="54" fillId="0" borderId="0" xfId="1538" applyFont="1"/>
    <xf numFmtId="0" fontId="54" fillId="0" borderId="3" xfId="1538" applyFont="1" applyBorder="1" applyAlignment="1">
      <alignment horizontal="center"/>
    </xf>
    <xf numFmtId="167" fontId="54" fillId="0" borderId="3" xfId="1538" applyNumberFormat="1" applyFont="1" applyBorder="1"/>
    <xf numFmtId="0" fontId="116" fillId="29" borderId="0" xfId="1538" applyFill="1"/>
    <xf numFmtId="0" fontId="54" fillId="0" borderId="0" xfId="1538" applyFont="1" applyAlignment="1">
      <alignment horizontal="center"/>
    </xf>
    <xf numFmtId="167" fontId="54" fillId="0" borderId="0" xfId="1538" applyNumberFormat="1" applyFont="1"/>
    <xf numFmtId="0" fontId="116" fillId="29" borderId="3" xfId="1538" applyFill="1" applyBorder="1"/>
    <xf numFmtId="169" fontId="116" fillId="29" borderId="3" xfId="1538" applyNumberFormat="1" applyFill="1" applyBorder="1" applyAlignment="1">
      <alignment horizontal="right"/>
    </xf>
    <xf numFmtId="43" fontId="116" fillId="0" borderId="0" xfId="1538" applyNumberFormat="1"/>
    <xf numFmtId="167" fontId="116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6" fillId="29" borderId="3" xfId="1538" applyNumberFormat="1" applyFill="1" applyBorder="1"/>
    <xf numFmtId="10" fontId="116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7" fillId="0" borderId="21" xfId="1615" applyFont="1" applyBorder="1" applyAlignment="1">
      <alignment horizontal="center" vertical="center"/>
    </xf>
    <xf numFmtId="0" fontId="156" fillId="0" borderId="20" xfId="1653" applyFont="1" applyBorder="1" applyAlignment="1">
      <alignment horizontal="center" vertical="center"/>
    </xf>
    <xf numFmtId="0" fontId="156" fillId="0" borderId="21" xfId="1653" applyFont="1" applyBorder="1" applyAlignment="1">
      <alignment vertical="center" wrapText="1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2" fillId="33" borderId="21" xfId="1653" applyFont="1" applyFill="1" applyBorder="1" applyAlignment="1">
      <alignment vertical="center" wrapText="1"/>
    </xf>
    <xf numFmtId="0" fontId="152" fillId="0" borderId="21" xfId="1652" applyFont="1" applyBorder="1" applyAlignment="1">
      <alignment horizontal="left" vertical="center" wrapText="1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7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0" xfId="1614" applyNumberFormat="1" applyFont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49" fillId="0" borderId="0" xfId="1614" applyFont="1" applyAlignment="1">
      <alignment horizontal="center" vertic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66" xfId="2670" applyFont="1" applyFill="1" applyBorder="1" applyAlignment="1">
      <alignment horizontal="left" vertical="center"/>
    </xf>
    <xf numFmtId="0" fontId="160" fillId="39" borderId="67" xfId="2670" applyFont="1" applyFill="1" applyBorder="1" applyAlignment="1">
      <alignment horizontal="center" vertical="center"/>
    </xf>
    <xf numFmtId="0" fontId="160" fillId="39" borderId="69" xfId="2670" applyFont="1" applyFill="1" applyBorder="1" applyAlignment="1">
      <alignment horizontal="left" vertical="center"/>
    </xf>
    <xf numFmtId="0" fontId="160" fillId="39" borderId="65" xfId="2670" applyFont="1" applyFill="1" applyBorder="1" applyAlignment="1">
      <alignment horizontal="center" vertical="center"/>
    </xf>
    <xf numFmtId="0" fontId="160" fillId="39" borderId="71" xfId="2670" applyFont="1" applyFill="1" applyBorder="1" applyAlignment="1">
      <alignment horizontal="left" vertical="center"/>
    </xf>
    <xf numFmtId="0" fontId="160" fillId="39" borderId="72" xfId="2670" applyFont="1" applyFill="1" applyBorder="1" applyAlignment="1">
      <alignment horizontal="center" vertical="center"/>
    </xf>
    <xf numFmtId="167" fontId="141" fillId="40" borderId="68" xfId="2672" applyFont="1" applyFill="1" applyBorder="1" applyAlignment="1" applyProtection="1">
      <alignment horizontal="right" vertical="center" wrapText="1"/>
      <protection locked="0"/>
    </xf>
    <xf numFmtId="167" fontId="141" fillId="40" borderId="70" xfId="2672" applyFont="1" applyFill="1" applyBorder="1" applyAlignment="1" applyProtection="1">
      <alignment horizontal="right" vertical="center"/>
      <protection locked="0"/>
    </xf>
    <xf numFmtId="169" fontId="141" fillId="40" borderId="70" xfId="2672" applyNumberFormat="1" applyFont="1" applyFill="1" applyBorder="1" applyAlignment="1" applyProtection="1">
      <alignment horizontal="right" vertical="center"/>
      <protection locked="0"/>
    </xf>
    <xf numFmtId="169" fontId="141" fillId="40" borderId="73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48" fillId="0" borderId="0" xfId="1451" applyFont="1"/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20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1" fillId="0" borderId="0" xfId="2673" applyNumberFormat="1" applyFont="1" applyAlignment="1">
      <alignment horizontal="center" vertical="center" wrapText="1"/>
    </xf>
    <xf numFmtId="1" fontId="109" fillId="0" borderId="0" xfId="2673" applyNumberFormat="1" applyFont="1" applyAlignment="1">
      <alignment horizontal="center" vertical="center" wrapText="1"/>
    </xf>
    <xf numFmtId="0" fontId="110" fillId="0" borderId="57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77" xfId="2673" applyFont="1" applyFill="1" applyBorder="1" applyAlignment="1">
      <alignment vertical="center" wrapText="1"/>
    </xf>
    <xf numFmtId="0" fontId="147" fillId="43" borderId="77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10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3" fillId="0" borderId="0" xfId="2673" applyNumberFormat="1" applyAlignment="1">
      <alignment vertical="center" wrapText="1"/>
    </xf>
    <xf numFmtId="1" fontId="1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48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49" xfId="2673" applyFont="1" applyFill="1" applyBorder="1" applyAlignment="1">
      <alignment vertical="center" wrapText="1"/>
    </xf>
    <xf numFmtId="0" fontId="147" fillId="0" borderId="51" xfId="2673" applyFont="1" applyBorder="1" applyAlignment="1">
      <alignment horizontal="center" vertical="center" wrapText="1"/>
    </xf>
    <xf numFmtId="0" fontId="147" fillId="35" borderId="47" xfId="2673" applyFont="1" applyFill="1" applyBorder="1" applyAlignment="1">
      <alignment vertical="center" wrapText="1"/>
    </xf>
    <xf numFmtId="1" fontId="136" fillId="0" borderId="56" xfId="2673" applyNumberFormat="1" applyFont="1" applyBorder="1" applyAlignment="1">
      <alignment vertical="center" wrapText="1"/>
    </xf>
    <xf numFmtId="0" fontId="136" fillId="35" borderId="47" xfId="2673" applyFont="1" applyFill="1" applyBorder="1" applyAlignment="1">
      <alignment vertical="center" wrapText="1"/>
    </xf>
    <xf numFmtId="0" fontId="136" fillId="35" borderId="81" xfId="2673" applyFont="1" applyFill="1" applyBorder="1" applyAlignment="1">
      <alignment vertical="center" wrapText="1"/>
    </xf>
    <xf numFmtId="0" fontId="110" fillId="0" borderId="59" xfId="2673" applyFont="1" applyBorder="1" applyAlignment="1">
      <alignment horizontal="center" vertical="center" wrapText="1"/>
    </xf>
    <xf numFmtId="0" fontId="147" fillId="0" borderId="49" xfId="2673" applyFont="1" applyBorder="1" applyAlignment="1">
      <alignment vertical="center" wrapText="1"/>
    </xf>
    <xf numFmtId="0" fontId="147" fillId="0" borderId="47" xfId="2673" applyFont="1" applyBorder="1" applyAlignment="1">
      <alignment vertical="center" wrapText="1"/>
    </xf>
    <xf numFmtId="0" fontId="136" fillId="0" borderId="47" xfId="2673" applyFont="1" applyBorder="1" applyAlignment="1">
      <alignment vertical="center" wrapText="1"/>
    </xf>
    <xf numFmtId="0" fontId="136" fillId="0" borderId="81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5" fillId="0" borderId="21" xfId="1614" applyFont="1" applyBorder="1" applyAlignment="1">
      <alignment horizontal="center" vertical="center"/>
    </xf>
    <xf numFmtId="3" fontId="15" fillId="0" borderId="21" xfId="1599" applyNumberFormat="1" applyFont="1" applyBorder="1" applyAlignment="1">
      <alignment horizontal="center" vertical="center"/>
    </xf>
    <xf numFmtId="41" fontId="153" fillId="0" borderId="0" xfId="2677" applyFont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vertical="center"/>
    </xf>
    <xf numFmtId="0" fontId="49" fillId="0" borderId="21" xfId="1450" applyFont="1" applyBorder="1" applyAlignment="1">
      <alignment vertical="center" wrapText="1"/>
    </xf>
    <xf numFmtId="0" fontId="8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9" fillId="0" borderId="21" xfId="2549" applyNumberFormat="1" applyFont="1" applyBorder="1" applyAlignment="1">
      <alignment horizontal="center" vertical="center" wrapText="1"/>
    </xf>
    <xf numFmtId="0" fontId="49" fillId="0" borderId="21" xfId="2678" applyFont="1" applyBorder="1" applyAlignment="1">
      <alignment horizontal="left" vertical="center" wrapText="1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7" fillId="0" borderId="21" xfId="1652" applyFont="1" applyBorder="1" applyAlignment="1">
      <alignment horizontal="center" vertical="center"/>
    </xf>
    <xf numFmtId="0" fontId="49" fillId="48" borderId="21" xfId="1451" applyFont="1" applyFill="1" applyBorder="1" applyAlignment="1">
      <alignment horizontal="left" vertical="center" wrapText="1"/>
    </xf>
    <xf numFmtId="3" fontId="49" fillId="48" borderId="21" xfId="1451" applyNumberFormat="1" applyFont="1" applyFill="1" applyBorder="1" applyAlignment="1">
      <alignment horizontal="center" vertical="center" wrapText="1"/>
    </xf>
    <xf numFmtId="0" fontId="10" fillId="48" borderId="21" xfId="1652" applyFont="1" applyFill="1" applyBorder="1" applyAlignment="1">
      <alignment vertical="center" wrapText="1"/>
    </xf>
    <xf numFmtId="0" fontId="15" fillId="0" borderId="21" xfId="1614" applyFont="1" applyBorder="1" applyAlignment="1">
      <alignment horizontal="center" vertical="center" wrapText="1"/>
    </xf>
    <xf numFmtId="0" fontId="130" fillId="49" borderId="20" xfId="1652" applyFont="1" applyFill="1" applyBorder="1" applyAlignment="1">
      <alignment horizontal="center" vertical="center"/>
    </xf>
    <xf numFmtId="0" fontId="48" fillId="49" borderId="21" xfId="1451" applyFont="1" applyFill="1" applyBorder="1" applyAlignment="1">
      <alignment horizontal="left"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7" fillId="0" borderId="0" xfId="1614" applyFont="1" applyAlignment="1">
      <alignment horizontal="center"/>
    </xf>
    <xf numFmtId="0" fontId="7" fillId="48" borderId="21" xfId="1652" applyFont="1" applyFill="1" applyBorder="1" applyAlignment="1">
      <alignment vertical="center" wrapText="1"/>
    </xf>
    <xf numFmtId="0" fontId="7" fillId="0" borderId="26" xfId="2679" applyBorder="1"/>
    <xf numFmtId="0" fontId="7" fillId="0" borderId="36" xfId="2679" applyBorder="1"/>
    <xf numFmtId="0" fontId="7" fillId="0" borderId="46" xfId="2679" applyBorder="1"/>
    <xf numFmtId="0" fontId="7" fillId="0" borderId="0" xfId="2679"/>
    <xf numFmtId="0" fontId="7" fillId="0" borderId="28" xfId="2679" applyBorder="1"/>
    <xf numFmtId="0" fontId="7" fillId="0" borderId="37" xfId="2679" applyBorder="1"/>
    <xf numFmtId="0" fontId="7" fillId="0" borderId="34" xfId="2679" applyBorder="1"/>
    <xf numFmtId="0" fontId="7" fillId="0" borderId="19" xfId="2679" applyBorder="1"/>
    <xf numFmtId="0" fontId="7" fillId="0" borderId="31" xfId="2679" applyBorder="1"/>
    <xf numFmtId="0" fontId="26" fillId="0" borderId="0" xfId="2678"/>
    <xf numFmtId="0" fontId="177" fillId="50" borderId="0" xfId="2678" applyFont="1" applyFill="1" applyAlignment="1">
      <alignment horizontal="center"/>
    </xf>
    <xf numFmtId="0" fontId="177" fillId="0" borderId="0" xfId="2678" applyFont="1" applyAlignment="1">
      <alignment horizontal="center"/>
    </xf>
    <xf numFmtId="0" fontId="26" fillId="42" borderId="0" xfId="2678" applyFill="1" applyAlignment="1">
      <alignment horizontal="center"/>
    </xf>
    <xf numFmtId="0" fontId="26" fillId="0" borderId="0" xfId="2678" applyAlignment="1">
      <alignment horizontal="center"/>
    </xf>
    <xf numFmtId="0" fontId="119" fillId="33" borderId="0" xfId="1450" applyFont="1" applyFill="1" applyAlignment="1">
      <alignment horizontal="center"/>
    </xf>
    <xf numFmtId="0" fontId="178" fillId="33" borderId="0" xfId="1450" applyFont="1" applyFill="1" applyAlignment="1">
      <alignment horizontal="left"/>
    </xf>
    <xf numFmtId="208" fontId="119" fillId="33" borderId="0" xfId="2680" applyNumberFormat="1" applyFont="1" applyFill="1" applyAlignment="1">
      <alignment horizontal="center"/>
    </xf>
    <xf numFmtId="0" fontId="119" fillId="33" borderId="26" xfId="1450" applyFont="1" applyFill="1" applyBorder="1" applyAlignment="1">
      <alignment horizontal="center"/>
    </xf>
    <xf numFmtId="0" fontId="119" fillId="33" borderId="36" xfId="1450" applyFont="1" applyFill="1" applyBorder="1" applyAlignment="1">
      <alignment horizontal="center"/>
    </xf>
    <xf numFmtId="0" fontId="119" fillId="33" borderId="28" xfId="1450" applyFont="1" applyFill="1" applyBorder="1" applyAlignment="1">
      <alignment horizontal="center"/>
    </xf>
    <xf numFmtId="0" fontId="120" fillId="33" borderId="18" xfId="1450" applyFont="1" applyFill="1" applyBorder="1" applyAlignment="1">
      <alignment horizontal="left"/>
    </xf>
    <xf numFmtId="0" fontId="119" fillId="33" borderId="37" xfId="1450" applyFont="1" applyFill="1" applyBorder="1" applyAlignment="1">
      <alignment horizontal="center"/>
    </xf>
    <xf numFmtId="0" fontId="119" fillId="33" borderId="3" xfId="1450" applyFont="1" applyFill="1" applyBorder="1" applyAlignment="1">
      <alignment horizontal="center"/>
    </xf>
    <xf numFmtId="0" fontId="119" fillId="33" borderId="0" xfId="1450" applyFont="1" applyFill="1" applyAlignment="1">
      <alignment horizontal="left"/>
    </xf>
    <xf numFmtId="0" fontId="121" fillId="33" borderId="28" xfId="1450" applyFont="1" applyFill="1" applyBorder="1" applyAlignment="1">
      <alignment horizontal="center"/>
    </xf>
    <xf numFmtId="0" fontId="121" fillId="33" borderId="0" xfId="1450" applyFont="1" applyFill="1" applyAlignment="1">
      <alignment horizontal="center"/>
    </xf>
    <xf numFmtId="0" fontId="119" fillId="33" borderId="38" xfId="1450" applyFont="1" applyFill="1" applyBorder="1" applyAlignment="1">
      <alignment horizontal="center"/>
    </xf>
    <xf numFmtId="0" fontId="123" fillId="33" borderId="3" xfId="1450" applyFont="1" applyFill="1" applyBorder="1" applyAlignment="1">
      <alignment horizontal="center" vertical="center"/>
    </xf>
    <xf numFmtId="2" fontId="119" fillId="33" borderId="0" xfId="1450" applyNumberFormat="1" applyFont="1" applyFill="1" applyAlignment="1">
      <alignment horizontal="center"/>
    </xf>
    <xf numFmtId="0" fontId="178" fillId="33" borderId="0" xfId="1450" applyFont="1" applyFill="1" applyAlignment="1">
      <alignment horizontal="left" wrapText="1"/>
    </xf>
    <xf numFmtId="0" fontId="122" fillId="33" borderId="0" xfId="1450" applyFont="1" applyFill="1" applyAlignment="1">
      <alignment horizontal="center"/>
    </xf>
    <xf numFmtId="0" fontId="119" fillId="33" borderId="41" xfId="1450" applyFont="1" applyFill="1" applyBorder="1" applyAlignment="1">
      <alignment horizontal="center"/>
    </xf>
    <xf numFmtId="0" fontId="123" fillId="33" borderId="28" xfId="1450" applyFont="1" applyFill="1" applyBorder="1" applyAlignment="1">
      <alignment horizontal="center"/>
    </xf>
    <xf numFmtId="0" fontId="123" fillId="33" borderId="0" xfId="1450" applyFont="1" applyFill="1" applyAlignment="1">
      <alignment horizontal="center"/>
    </xf>
    <xf numFmtId="0" fontId="119" fillId="33" borderId="39" xfId="1450" applyFont="1" applyFill="1" applyBorder="1" applyAlignment="1">
      <alignment horizontal="center"/>
    </xf>
    <xf numFmtId="20" fontId="119" fillId="33" borderId="39" xfId="1450" applyNumberFormat="1" applyFont="1" applyFill="1" applyBorder="1" applyAlignment="1">
      <alignment horizontal="center"/>
    </xf>
    <xf numFmtId="0" fontId="119" fillId="33" borderId="41" xfId="1450" applyFont="1" applyFill="1" applyBorder="1" applyAlignment="1">
      <alignment horizontal="center" vertical="center" wrapText="1"/>
    </xf>
    <xf numFmtId="0" fontId="123" fillId="33" borderId="34" xfId="1450" applyFont="1" applyFill="1" applyBorder="1" applyAlignment="1">
      <alignment horizontal="center"/>
    </xf>
    <xf numFmtId="0" fontId="123" fillId="33" borderId="19" xfId="1450" applyFont="1" applyFill="1" applyBorder="1" applyAlignment="1">
      <alignment horizontal="center"/>
    </xf>
    <xf numFmtId="0" fontId="119" fillId="33" borderId="19" xfId="1450" applyFont="1" applyFill="1" applyBorder="1" applyAlignment="1">
      <alignment horizontal="center"/>
    </xf>
    <xf numFmtId="0" fontId="119" fillId="33" borderId="45" xfId="1450" applyFont="1" applyFill="1" applyBorder="1" applyAlignment="1">
      <alignment horizontal="center"/>
    </xf>
    <xf numFmtId="0" fontId="123" fillId="33" borderId="48" xfId="1450" applyFont="1" applyFill="1" applyBorder="1" applyAlignment="1">
      <alignment horizontal="left" vertical="center"/>
    </xf>
    <xf numFmtId="0" fontId="123" fillId="33" borderId="40" xfId="1450" applyFont="1" applyFill="1" applyBorder="1" applyAlignment="1">
      <alignment horizontal="left" vertical="center"/>
    </xf>
    <xf numFmtId="0" fontId="119" fillId="33" borderId="3" xfId="1450" applyFont="1" applyFill="1" applyBorder="1" applyAlignment="1">
      <alignment vertical="center"/>
    </xf>
    <xf numFmtId="0" fontId="10" fillId="0" borderId="20" xfId="1652" applyFont="1" applyBorder="1" applyAlignment="1">
      <alignment horizontal="center" vertical="center"/>
    </xf>
    <xf numFmtId="0" fontId="10" fillId="0" borderId="21" xfId="1652" applyFont="1" applyBorder="1" applyAlignment="1">
      <alignment vertical="center" wrapText="1"/>
    </xf>
    <xf numFmtId="0" fontId="115" fillId="0" borderId="21" xfId="1614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0" fontId="152" fillId="0" borderId="21" xfId="1614" applyFont="1" applyBorder="1" applyAlignment="1">
      <alignment horizontal="center" vertical="center"/>
    </xf>
    <xf numFmtId="0" fontId="12" fillId="0" borderId="20" xfId="1652" applyFont="1" applyBorder="1" applyAlignment="1">
      <alignment horizontal="center" vertical="center"/>
    </xf>
    <xf numFmtId="0" fontId="11" fillId="0" borderId="21" xfId="1652" applyFont="1" applyBorder="1" applyAlignment="1">
      <alignment vertical="center" wrapText="1"/>
    </xf>
    <xf numFmtId="0" fontId="12" fillId="0" borderId="21" xfId="1652" applyFont="1" applyBorder="1" applyAlignment="1">
      <alignment vertical="center" wrapText="1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9" fillId="0" borderId="20" xfId="1652" applyFont="1" applyBorder="1" applyAlignment="1">
      <alignment horizontal="center" vertical="center"/>
    </xf>
    <xf numFmtId="0" fontId="9" fillId="0" borderId="21" xfId="1652" applyFont="1" applyBorder="1" applyAlignment="1">
      <alignment vertical="center" wrapText="1"/>
    </xf>
    <xf numFmtId="0" fontId="9" fillId="0" borderId="21" xfId="1652" applyFont="1" applyBorder="1" applyAlignment="1">
      <alignment horizontal="center" vertical="center"/>
    </xf>
    <xf numFmtId="0" fontId="174" fillId="0" borderId="20" xfId="2676" applyFill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167" fontId="141" fillId="48" borderId="70" xfId="2672" applyFont="1" applyFill="1" applyBorder="1" applyAlignment="1" applyProtection="1">
      <alignment horizontal="right" vertical="center"/>
      <protection locked="0"/>
    </xf>
    <xf numFmtId="184" fontId="152" fillId="0" borderId="21" xfId="1652" applyNumberFormat="1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7" fontId="153" fillId="0" borderId="0" xfId="1614" applyNumberFormat="1" applyFont="1" applyAlignment="1">
      <alignment horizontal="center" vertical="center"/>
    </xf>
    <xf numFmtId="169" fontId="48" fillId="0" borderId="3" xfId="714" applyFont="1" applyFill="1" applyBorder="1" applyAlignment="1">
      <alignment horizontal="center" vertical="center" wrapText="1"/>
    </xf>
    <xf numFmtId="0" fontId="59" fillId="0" borderId="0" xfId="1448" applyFont="1" applyAlignment="1">
      <alignment horizontal="center" wrapText="1"/>
    </xf>
    <xf numFmtId="0" fontId="48" fillId="0" borderId="3" xfId="1448" applyFont="1" applyBorder="1" applyAlignment="1">
      <alignment horizontal="center" vertical="center" wrapText="1"/>
    </xf>
    <xf numFmtId="0" fontId="60" fillId="0" borderId="3" xfId="1448" applyFont="1" applyBorder="1" applyAlignment="1">
      <alignment horizontal="center" vertical="center" wrapText="1"/>
    </xf>
    <xf numFmtId="3" fontId="48" fillId="31" borderId="38" xfId="1615" applyNumberFormat="1" applyFont="1" applyFill="1" applyBorder="1" applyAlignment="1">
      <alignment horizontal="center" vertical="center"/>
    </xf>
    <xf numFmtId="3" fontId="48" fillId="31" borderId="61" xfId="1615" applyNumberFormat="1" applyFont="1" applyFill="1" applyBorder="1" applyAlignment="1">
      <alignment horizontal="center" vertical="center"/>
    </xf>
    <xf numFmtId="3" fontId="48" fillId="31" borderId="18" xfId="1615" applyNumberFormat="1" applyFont="1" applyFill="1" applyBorder="1" applyAlignment="1">
      <alignment horizontal="center" vertical="center"/>
    </xf>
    <xf numFmtId="3" fontId="48" fillId="31" borderId="41" xfId="1615" applyNumberFormat="1" applyFont="1" applyFill="1" applyBorder="1" applyAlignment="1">
      <alignment horizontal="center" vertical="center"/>
    </xf>
    <xf numFmtId="3" fontId="48" fillId="31" borderId="42" xfId="1615" applyNumberFormat="1" applyFont="1" applyFill="1" applyBorder="1" applyAlignment="1">
      <alignment horizontal="center" vertical="center"/>
    </xf>
    <xf numFmtId="3" fontId="48" fillId="31" borderId="62" xfId="1615" applyNumberFormat="1" applyFont="1" applyFill="1" applyBorder="1" applyAlignment="1">
      <alignment horizontal="center" vertical="center"/>
    </xf>
    <xf numFmtId="3" fontId="48" fillId="31" borderId="3" xfId="1615" applyNumberFormat="1" applyFont="1" applyFill="1" applyBorder="1" applyAlignment="1">
      <alignment horizontal="center" vertical="center"/>
    </xf>
    <xf numFmtId="0" fontId="100" fillId="0" borderId="0" xfId="1653" applyFont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7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 wrapText="1"/>
    </xf>
    <xf numFmtId="37" fontId="67" fillId="0" borderId="19" xfId="1614" applyNumberFormat="1" applyFont="1" applyBorder="1" applyAlignment="1">
      <alignment horizontal="center"/>
    </xf>
    <xf numFmtId="0" fontId="52" fillId="0" borderId="0" xfId="1652" applyFont="1" applyAlignment="1">
      <alignment horizontal="center" vertical="center"/>
    </xf>
    <xf numFmtId="0" fontId="115" fillId="0" borderId="0" xfId="1652" applyAlignment="1">
      <alignment horizontal="center" vertical="center"/>
    </xf>
    <xf numFmtId="0" fontId="67" fillId="0" borderId="26" xfId="1614" applyFont="1" applyBorder="1" applyAlignment="1">
      <alignment horizontal="left" vertical="center"/>
    </xf>
    <xf numFmtId="0" fontId="67" fillId="0" borderId="36" xfId="1614" applyFont="1" applyBorder="1" applyAlignment="1">
      <alignment horizontal="left" vertical="center"/>
    </xf>
    <xf numFmtId="0" fontId="67" fillId="0" borderId="46" xfId="1614" applyFont="1" applyBorder="1" applyAlignment="1">
      <alignment horizontal="left" vertical="center"/>
    </xf>
    <xf numFmtId="0" fontId="67" fillId="0" borderId="28" xfId="1614" applyFont="1" applyBorder="1" applyAlignment="1">
      <alignment horizontal="left" vertical="center"/>
    </xf>
    <xf numFmtId="0" fontId="67" fillId="0" borderId="0" xfId="1614" applyFont="1" applyAlignment="1">
      <alignment horizontal="left" vertical="center"/>
    </xf>
    <xf numFmtId="0" fontId="67" fillId="0" borderId="37" xfId="1614" applyFont="1" applyBorder="1" applyAlignment="1">
      <alignment horizontal="left" vertical="center"/>
    </xf>
    <xf numFmtId="0" fontId="57" fillId="0" borderId="0" xfId="1614" applyFont="1" applyAlignment="1">
      <alignment horizontal="left" vertical="top" wrapText="1"/>
    </xf>
    <xf numFmtId="37" fontId="115" fillId="0" borderId="36" xfId="1614" applyNumberFormat="1" applyBorder="1" applyAlignment="1">
      <alignment horizontal="center"/>
    </xf>
    <xf numFmtId="37" fontId="115" fillId="0" borderId="0" xfId="1614" applyNumberFormat="1" applyAlignment="1">
      <alignment horizontal="center"/>
    </xf>
    <xf numFmtId="0" fontId="57" fillId="0" borderId="3" xfId="1614" applyFont="1" applyBorder="1" applyAlignment="1">
      <alignment horizontal="center" vertical="center"/>
    </xf>
    <xf numFmtId="0" fontId="57" fillId="0" borderId="39" xfId="1614" applyFont="1" applyBorder="1" applyAlignment="1">
      <alignment horizontal="center" vertical="center"/>
    </xf>
    <xf numFmtId="0" fontId="57" fillId="0" borderId="35" xfId="1652" applyFont="1" applyBorder="1" applyAlignment="1">
      <alignment horizontal="center" vertical="center" wrapText="1"/>
    </xf>
    <xf numFmtId="0" fontId="57" fillId="0" borderId="33" xfId="1652" applyFont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5" fillId="0" borderId="49" xfId="1614" applyFont="1" applyBorder="1" applyAlignment="1">
      <alignment horizontal="center" vertical="center"/>
    </xf>
    <xf numFmtId="0" fontId="55" fillId="0" borderId="47" xfId="1614" applyFont="1" applyBorder="1" applyAlignment="1">
      <alignment horizontal="center" vertical="center"/>
    </xf>
    <xf numFmtId="0" fontId="55" fillId="0" borderId="50" xfId="1614" applyFont="1" applyBorder="1" applyAlignment="1">
      <alignment horizontal="center" vertical="center"/>
    </xf>
    <xf numFmtId="0" fontId="55" fillId="0" borderId="21" xfId="1614" applyFont="1" applyBorder="1" applyAlignment="1">
      <alignment horizontal="center" vertical="center"/>
    </xf>
    <xf numFmtId="0" fontId="55" fillId="0" borderId="33" xfId="1614" applyFont="1" applyBorder="1" applyAlignment="1">
      <alignment horizontal="center" vertical="center"/>
    </xf>
    <xf numFmtId="0" fontId="57" fillId="0" borderId="51" xfId="1614" applyFont="1" applyBorder="1" applyAlignment="1">
      <alignment horizontal="center" vertical="center"/>
    </xf>
    <xf numFmtId="0" fontId="55" fillId="0" borderId="50" xfId="1614" applyFont="1" applyBorder="1" applyAlignment="1">
      <alignment horizontal="center" vertical="center" wrapText="1"/>
    </xf>
    <xf numFmtId="0" fontId="55" fillId="0" borderId="21" xfId="1614" applyFont="1" applyBorder="1" applyAlignment="1">
      <alignment horizontal="center" vertical="center" wrapText="1"/>
    </xf>
    <xf numFmtId="0" fontId="55" fillId="0" borderId="33" xfId="1614" applyFont="1" applyBorder="1" applyAlignment="1">
      <alignment horizontal="center" vertical="center" wrapText="1"/>
    </xf>
    <xf numFmtId="0" fontId="57" fillId="0" borderId="52" xfId="1614" applyFont="1" applyBorder="1" applyAlignment="1">
      <alignment horizontal="center" vertical="center"/>
    </xf>
    <xf numFmtId="0" fontId="13" fillId="0" borderId="79" xfId="2673" applyBorder="1" applyAlignment="1">
      <alignment horizontal="center" vertical="center" wrapText="1"/>
    </xf>
    <xf numFmtId="0" fontId="13" fillId="0" borderId="6" xfId="2673" applyBorder="1" applyAlignment="1">
      <alignment horizontal="center" vertical="center" wrapText="1"/>
    </xf>
    <xf numFmtId="0" fontId="13" fillId="0" borderId="80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6" xfId="2673" applyFont="1" applyFill="1" applyBorder="1" applyAlignment="1">
      <alignment horizontal="center" vertical="center" wrapText="1"/>
    </xf>
    <xf numFmtId="2" fontId="136" fillId="35" borderId="57" xfId="2673" applyNumberFormat="1" applyFont="1" applyFill="1" applyBorder="1" applyAlignment="1">
      <alignment horizontal="center" vertical="center" wrapText="1"/>
    </xf>
    <xf numFmtId="2" fontId="136" fillId="35" borderId="78" xfId="2673" applyNumberFormat="1" applyFont="1" applyFill="1" applyBorder="1" applyAlignment="1">
      <alignment horizontal="center" vertical="center" wrapText="1"/>
    </xf>
    <xf numFmtId="0" fontId="164" fillId="41" borderId="74" xfId="2673" applyFont="1" applyFill="1" applyBorder="1" applyAlignment="1">
      <alignment horizontal="center" vertical="center" wrapText="1"/>
    </xf>
    <xf numFmtId="0" fontId="164" fillId="41" borderId="75" xfId="2673" applyFont="1" applyFill="1" applyBorder="1" applyAlignment="1">
      <alignment horizontal="center" vertical="center" wrapText="1"/>
    </xf>
    <xf numFmtId="0" fontId="164" fillId="41" borderId="76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6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6" xfId="2673" applyNumberFormat="1" applyFont="1" applyFill="1" applyBorder="1" applyAlignment="1">
      <alignment horizontal="center" vertical="center" wrapText="1"/>
    </xf>
    <xf numFmtId="43" fontId="147" fillId="0" borderId="51" xfId="2673" applyNumberFormat="1" applyFont="1" applyBorder="1" applyAlignment="1">
      <alignment horizontal="center" vertical="center" wrapText="1"/>
    </xf>
    <xf numFmtId="0" fontId="147" fillId="0" borderId="52" xfId="2673" applyFont="1" applyBorder="1" applyAlignment="1">
      <alignment horizontal="center" vertical="center" wrapText="1"/>
    </xf>
    <xf numFmtId="43" fontId="147" fillId="44" borderId="51" xfId="2673" applyNumberFormat="1" applyFont="1" applyFill="1" applyBorder="1" applyAlignment="1">
      <alignment horizontal="center" vertical="center" wrapText="1"/>
    </xf>
    <xf numFmtId="0" fontId="147" fillId="44" borderId="52" xfId="2673" applyFont="1" applyFill="1" applyBorder="1" applyAlignment="1">
      <alignment horizontal="center" vertical="center" wrapText="1"/>
    </xf>
    <xf numFmtId="9" fontId="136" fillId="0" borderId="59" xfId="2675" applyFont="1" applyFill="1" applyBorder="1" applyAlignment="1">
      <alignment horizontal="center" vertical="center" wrapText="1"/>
    </xf>
    <xf numFmtId="9" fontId="136" fillId="0" borderId="60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59" xfId="2675" applyFont="1" applyFill="1" applyBorder="1" applyAlignment="1">
      <alignment horizontal="center" vertical="center" wrapText="1"/>
    </xf>
    <xf numFmtId="9" fontId="136" fillId="35" borderId="60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7" fillId="0" borderId="48" xfId="2673" applyFont="1" applyBorder="1" applyAlignment="1">
      <alignment horizontal="center" vertical="center" wrapText="1"/>
    </xf>
    <xf numFmtId="0" fontId="167" fillId="0" borderId="56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4" fillId="42" borderId="74" xfId="2673" applyFont="1" applyFill="1" applyBorder="1" applyAlignment="1">
      <alignment horizontal="center" vertical="center" wrapText="1"/>
    </xf>
    <xf numFmtId="0" fontId="164" fillId="42" borderId="75" xfId="2673" applyFont="1" applyFill="1" applyBorder="1" applyAlignment="1">
      <alignment horizontal="center" vertical="center" wrapText="1"/>
    </xf>
    <xf numFmtId="0" fontId="164" fillId="42" borderId="76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6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6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6" xfId="2673" applyFont="1" applyFill="1" applyBorder="1" applyAlignment="1">
      <alignment horizontal="center" vertical="center" wrapText="1"/>
    </xf>
    <xf numFmtId="1" fontId="147" fillId="44" borderId="3" xfId="2673" applyNumberFormat="1" applyFont="1" applyFill="1" applyBorder="1" applyAlignment="1">
      <alignment horizontal="center" vertical="center" wrapText="1"/>
    </xf>
    <xf numFmtId="1" fontId="147" fillId="44" borderId="39" xfId="2673" applyNumberFormat="1" applyFont="1" applyFill="1" applyBorder="1" applyAlignment="1">
      <alignment horizontal="center" vertical="center" wrapText="1"/>
    </xf>
    <xf numFmtId="2" fontId="136" fillId="43" borderId="57" xfId="2673" applyNumberFormat="1" applyFont="1" applyFill="1" applyBorder="1" applyAlignment="1">
      <alignment horizontal="center" vertical="center" wrapText="1"/>
    </xf>
    <xf numFmtId="2" fontId="136" fillId="43" borderId="78" xfId="2673" applyNumberFormat="1" applyFont="1" applyFill="1" applyBorder="1" applyAlignment="1">
      <alignment horizontal="center" vertical="center" wrapText="1"/>
    </xf>
    <xf numFmtId="0" fontId="14" fillId="34" borderId="63" xfId="2670" applyFill="1" applyBorder="1" applyAlignment="1">
      <alignment horizontal="center" vertical="center"/>
    </xf>
    <xf numFmtId="0" fontId="139" fillId="0" borderId="64" xfId="2670" applyFont="1" applyBorder="1" applyAlignment="1">
      <alignment horizontal="left" vertical="center"/>
    </xf>
    <xf numFmtId="169" fontId="14" fillId="0" borderId="0" xfId="2670" applyNumberFormat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47" xfId="1614" applyFont="1" applyFill="1" applyBorder="1" applyAlignment="1">
      <alignment horizontal="center" vertical="center"/>
    </xf>
    <xf numFmtId="0" fontId="156" fillId="35" borderId="50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0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6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57" fillId="0" borderId="43" xfId="1538" applyFont="1" applyBorder="1" applyAlignment="1">
      <alignment horizontal="left"/>
    </xf>
    <xf numFmtId="0" fontId="116" fillId="38" borderId="3" xfId="1538" applyFill="1" applyBorder="1" applyAlignment="1">
      <alignment horizontal="center" vertical="center"/>
    </xf>
    <xf numFmtId="0" fontId="116" fillId="38" borderId="3" xfId="1538" applyFill="1" applyBorder="1" applyAlignment="1">
      <alignment horizontal="center" vertical="center" wrapText="1"/>
    </xf>
    <xf numFmtId="0" fontId="107" fillId="38" borderId="3" xfId="1538" applyFont="1" applyFill="1" applyBorder="1" applyAlignment="1">
      <alignment horizontal="center" vertical="center" wrapText="1"/>
    </xf>
    <xf numFmtId="0" fontId="54" fillId="0" borderId="3" xfId="1538" applyFont="1" applyBorder="1" applyAlignment="1">
      <alignment horizontal="center"/>
    </xf>
    <xf numFmtId="0" fontId="116" fillId="38" borderId="35" xfId="1538" applyFill="1" applyBorder="1" applyAlignment="1">
      <alignment horizontal="center" vertical="center" wrapText="1"/>
    </xf>
    <xf numFmtId="0" fontId="116" fillId="38" borderId="33" xfId="1538" applyFill="1" applyBorder="1" applyAlignment="1">
      <alignment horizontal="center" vertical="center" wrapText="1"/>
    </xf>
    <xf numFmtId="0" fontId="119" fillId="33" borderId="57" xfId="1450" applyFont="1" applyFill="1" applyBorder="1" applyAlignment="1">
      <alignment horizontal="center"/>
    </xf>
    <xf numFmtId="0" fontId="119" fillId="33" borderId="58" xfId="1450" applyFont="1" applyFill="1" applyBorder="1" applyAlignment="1">
      <alignment horizontal="center"/>
    </xf>
    <xf numFmtId="0" fontId="119" fillId="33" borderId="59" xfId="1450" applyFont="1" applyFill="1" applyBorder="1" applyAlignment="1">
      <alignment horizontal="center"/>
    </xf>
    <xf numFmtId="0" fontId="119" fillId="33" borderId="60" xfId="1450" applyFont="1" applyFill="1" applyBorder="1" applyAlignment="1">
      <alignment horizontal="center"/>
    </xf>
    <xf numFmtId="0" fontId="119" fillId="33" borderId="7" xfId="1450" applyFont="1" applyFill="1" applyBorder="1" applyAlignment="1">
      <alignment horizontal="center"/>
    </xf>
    <xf numFmtId="0" fontId="119" fillId="33" borderId="40" xfId="1450" applyFont="1" applyFill="1" applyBorder="1" applyAlignment="1">
      <alignment horizontal="center"/>
    </xf>
    <xf numFmtId="0" fontId="119" fillId="33" borderId="48" xfId="0" applyFont="1" applyFill="1" applyBorder="1" applyAlignment="1">
      <alignment horizontal="center"/>
    </xf>
    <xf numFmtId="0" fontId="119" fillId="33" borderId="7" xfId="0" applyFont="1" applyFill="1" applyBorder="1" applyAlignment="1">
      <alignment horizontal="center"/>
    </xf>
    <xf numFmtId="0" fontId="119" fillId="33" borderId="40" xfId="0" applyFont="1" applyFill="1" applyBorder="1" applyAlignment="1">
      <alignment horizontal="center"/>
    </xf>
    <xf numFmtId="0" fontId="119" fillId="33" borderId="3" xfId="1450" applyFont="1" applyFill="1" applyBorder="1" applyAlignment="1">
      <alignment horizontal="center"/>
    </xf>
    <xf numFmtId="0" fontId="119" fillId="33" borderId="39" xfId="1450" applyFont="1" applyFill="1" applyBorder="1" applyAlignment="1">
      <alignment horizontal="center"/>
    </xf>
    <xf numFmtId="15" fontId="119" fillId="33" borderId="3" xfId="1450" applyNumberFormat="1" applyFont="1" applyFill="1" applyBorder="1" applyAlignment="1">
      <alignment horizontal="center"/>
    </xf>
    <xf numFmtId="0" fontId="119" fillId="33" borderId="54" xfId="1450" applyFont="1" applyFill="1" applyBorder="1" applyAlignment="1">
      <alignment horizontal="center" vertical="center"/>
    </xf>
    <xf numFmtId="0" fontId="119" fillId="33" borderId="55" xfId="1450" applyFont="1" applyFill="1" applyBorder="1" applyAlignment="1">
      <alignment horizontal="center" vertical="center"/>
    </xf>
    <xf numFmtId="0" fontId="119" fillId="33" borderId="0" xfId="1450" applyFont="1" applyFill="1" applyAlignment="1">
      <alignment horizontal="center" vertical="center" wrapText="1"/>
    </xf>
    <xf numFmtId="0" fontId="119" fillId="33" borderId="37" xfId="1450" applyFont="1" applyFill="1" applyBorder="1" applyAlignment="1">
      <alignment horizontal="center" vertical="center" wrapText="1"/>
    </xf>
    <xf numFmtId="0" fontId="119" fillId="33" borderId="43" xfId="1450" applyFont="1" applyFill="1" applyBorder="1" applyAlignment="1">
      <alignment horizontal="center" vertical="center" wrapText="1"/>
    </xf>
    <xf numFmtId="0" fontId="119" fillId="33" borderId="44" xfId="1450" applyFont="1" applyFill="1" applyBorder="1" applyAlignment="1">
      <alignment horizontal="center" vertical="center" wrapText="1"/>
    </xf>
    <xf numFmtId="0" fontId="120" fillId="33" borderId="18" xfId="1450" applyFont="1" applyFill="1" applyBorder="1" applyAlignment="1">
      <alignment horizontal="left"/>
    </xf>
    <xf numFmtId="0" fontId="120" fillId="33" borderId="0" xfId="1450" applyFont="1" applyFill="1" applyAlignment="1">
      <alignment horizontal="left"/>
    </xf>
    <xf numFmtId="0" fontId="120" fillId="33" borderId="37" xfId="1450" applyFont="1" applyFill="1" applyBorder="1" applyAlignment="1">
      <alignment horizontal="left"/>
    </xf>
    <xf numFmtId="0" fontId="119" fillId="33" borderId="18" xfId="1450" applyFont="1" applyFill="1" applyBorder="1" applyAlignment="1">
      <alignment horizontal="left" vertical="top" wrapText="1"/>
    </xf>
    <xf numFmtId="0" fontId="119" fillId="33" borderId="0" xfId="1450" applyFont="1" applyFill="1" applyAlignment="1">
      <alignment horizontal="left" vertical="top" wrapText="1"/>
    </xf>
    <xf numFmtId="0" fontId="119" fillId="33" borderId="37" xfId="1450" applyFont="1" applyFill="1" applyBorder="1" applyAlignment="1">
      <alignment horizontal="left" vertical="top" wrapText="1"/>
    </xf>
    <xf numFmtId="0" fontId="119" fillId="33" borderId="42" xfId="1450" applyFont="1" applyFill="1" applyBorder="1" applyAlignment="1">
      <alignment horizontal="left" vertical="top" wrapText="1"/>
    </xf>
    <xf numFmtId="0" fontId="119" fillId="33" borderId="43" xfId="1450" applyFont="1" applyFill="1" applyBorder="1" applyAlignment="1">
      <alignment horizontal="left" vertical="top" wrapText="1"/>
    </xf>
    <xf numFmtId="0" fontId="119" fillId="33" borderId="44" xfId="1450" applyFont="1" applyFill="1" applyBorder="1" applyAlignment="1">
      <alignment horizontal="left" vertical="top" wrapText="1"/>
    </xf>
    <xf numFmtId="0" fontId="123" fillId="33" borderId="48" xfId="1450" applyFont="1" applyFill="1" applyBorder="1" applyAlignment="1">
      <alignment horizontal="left" vertical="center"/>
    </xf>
    <xf numFmtId="0" fontId="123" fillId="33" borderId="40" xfId="1450" applyFont="1" applyFill="1" applyBorder="1" applyAlignment="1">
      <alignment horizontal="left" vertical="center"/>
    </xf>
    <xf numFmtId="0" fontId="119" fillId="33" borderId="48" xfId="1450" applyFont="1" applyFill="1" applyBorder="1" applyAlignment="1">
      <alignment horizontal="center" vertical="center"/>
    </xf>
    <xf numFmtId="0" fontId="119" fillId="33" borderId="40" xfId="1450" applyFont="1" applyFill="1" applyBorder="1" applyAlignment="1">
      <alignment horizontal="center" vertical="center"/>
    </xf>
    <xf numFmtId="0" fontId="119" fillId="33" borderId="56" xfId="1450" applyFont="1" applyFill="1" applyBorder="1" applyAlignment="1">
      <alignment horizontal="center" vertical="center"/>
    </xf>
    <xf numFmtId="0" fontId="119" fillId="33" borderId="54" xfId="1450" applyFont="1" applyFill="1" applyBorder="1" applyAlignment="1">
      <alignment horizontal="center"/>
    </xf>
    <xf numFmtId="0" fontId="119" fillId="33" borderId="55" xfId="1450" applyFont="1" applyFill="1" applyBorder="1" applyAlignment="1">
      <alignment horizontal="center"/>
    </xf>
    <xf numFmtId="0" fontId="134" fillId="33" borderId="82" xfId="1450" applyFont="1" applyFill="1" applyBorder="1" applyAlignment="1">
      <alignment horizontal="center" vertical="center"/>
    </xf>
    <xf numFmtId="0" fontId="134" fillId="33" borderId="83" xfId="1450" applyFont="1" applyFill="1" applyBorder="1" applyAlignment="1">
      <alignment horizontal="center" vertical="center"/>
    </xf>
    <xf numFmtId="0" fontId="134" fillId="33" borderId="84" xfId="1450" applyFont="1" applyFill="1" applyBorder="1" applyAlignment="1">
      <alignment horizontal="center" vertical="center"/>
    </xf>
    <xf numFmtId="0" fontId="120" fillId="33" borderId="48" xfId="1450" applyFont="1" applyFill="1" applyBorder="1" applyAlignment="1">
      <alignment horizontal="center" vertical="center"/>
    </xf>
    <xf numFmtId="0" fontId="120" fillId="33" borderId="7" xfId="1450" applyFont="1" applyFill="1" applyBorder="1" applyAlignment="1">
      <alignment horizontal="center" vertical="center"/>
    </xf>
    <xf numFmtId="0" fontId="120" fillId="33" borderId="56" xfId="1450" applyFont="1" applyFill="1" applyBorder="1" applyAlignment="1">
      <alignment horizontal="center" vertical="center"/>
    </xf>
    <xf numFmtId="0" fontId="133" fillId="33" borderId="53" xfId="1450" applyFont="1" applyFill="1" applyBorder="1" applyAlignment="1">
      <alignment horizontal="center" vertical="center"/>
    </xf>
    <xf numFmtId="0" fontId="133" fillId="33" borderId="36" xfId="1450" applyFont="1" applyFill="1" applyBorder="1" applyAlignment="1">
      <alignment horizontal="center" vertical="center"/>
    </xf>
    <xf numFmtId="0" fontId="133" fillId="33" borderId="46" xfId="1450" applyFont="1" applyFill="1" applyBorder="1" applyAlignment="1">
      <alignment horizontal="center" vertical="center"/>
    </xf>
    <xf numFmtId="0" fontId="133" fillId="33" borderId="42" xfId="1450" applyFont="1" applyFill="1" applyBorder="1" applyAlignment="1">
      <alignment horizontal="center" vertical="center"/>
    </xf>
    <xf numFmtId="0" fontId="133" fillId="33" borderId="43" xfId="1450" applyFont="1" applyFill="1" applyBorder="1" applyAlignment="1">
      <alignment horizontal="center" vertical="center"/>
    </xf>
    <xf numFmtId="0" fontId="133" fillId="33" borderId="44" xfId="1450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26" fillId="35" borderId="0" xfId="1451" applyFont="1" applyFill="1" applyAlignment="1">
      <alignment horizontal="center" vertical="center"/>
    </xf>
    <xf numFmtId="0" fontId="176" fillId="0" borderId="79" xfId="2679" applyFont="1" applyBorder="1" applyAlignment="1">
      <alignment horizontal="center" vertical="center"/>
    </xf>
    <xf numFmtId="0" fontId="176" fillId="0" borderId="6" xfId="2679" applyFont="1" applyBorder="1" applyAlignment="1">
      <alignment horizontal="center" vertical="center"/>
    </xf>
    <xf numFmtId="0" fontId="176" fillId="0" borderId="80" xfId="2679" applyFont="1" applyBorder="1" applyAlignment="1">
      <alignment horizontal="center" vertical="center"/>
    </xf>
  </cellXfs>
  <cellStyles count="2682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7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1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80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6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8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9" xr:uid="{52407413-F755-4315-B8A6-6EA4BD5BCA3E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335"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33CCFF"/>
      <color rgb="FFFFFF99"/>
      <color rgb="FFFF66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3.xml"/><Relationship Id="rId21" Type="http://schemas.openxmlformats.org/officeDocument/2006/relationships/externalLink" Target="externalLinks/externalLink7.xml"/><Relationship Id="rId42" Type="http://schemas.openxmlformats.org/officeDocument/2006/relationships/externalLink" Target="externalLinks/externalLink28.xml"/><Relationship Id="rId63" Type="http://schemas.openxmlformats.org/officeDocument/2006/relationships/externalLink" Target="externalLinks/externalLink49.xml"/><Relationship Id="rId84" Type="http://schemas.openxmlformats.org/officeDocument/2006/relationships/externalLink" Target="externalLinks/externalLink70.xml"/><Relationship Id="rId138" Type="http://schemas.openxmlformats.org/officeDocument/2006/relationships/externalLink" Target="externalLinks/externalLink124.xml"/><Relationship Id="rId107" Type="http://schemas.openxmlformats.org/officeDocument/2006/relationships/externalLink" Target="externalLinks/externalLink9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8.xml"/><Relationship Id="rId53" Type="http://schemas.openxmlformats.org/officeDocument/2006/relationships/externalLink" Target="externalLinks/externalLink39.xml"/><Relationship Id="rId74" Type="http://schemas.openxmlformats.org/officeDocument/2006/relationships/externalLink" Target="externalLinks/externalLink60.xml"/><Relationship Id="rId128" Type="http://schemas.openxmlformats.org/officeDocument/2006/relationships/externalLink" Target="externalLinks/externalLink114.xml"/><Relationship Id="rId149" Type="http://schemas.openxmlformats.org/officeDocument/2006/relationships/externalLink" Target="externalLinks/externalLink135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1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0.xml"/><Relationship Id="rId69" Type="http://schemas.openxmlformats.org/officeDocument/2006/relationships/externalLink" Target="externalLinks/externalLink55.xml"/><Relationship Id="rId113" Type="http://schemas.openxmlformats.org/officeDocument/2006/relationships/externalLink" Target="externalLinks/externalLink99.xml"/><Relationship Id="rId118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0.xml"/><Relationship Id="rId139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66.xml"/><Relationship Id="rId85" Type="http://schemas.openxmlformats.org/officeDocument/2006/relationships/externalLink" Target="externalLinks/externalLink71.xml"/><Relationship Id="rId150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59" Type="http://schemas.openxmlformats.org/officeDocument/2006/relationships/externalLink" Target="externalLinks/externalLink45.xml"/><Relationship Id="rId103" Type="http://schemas.openxmlformats.org/officeDocument/2006/relationships/externalLink" Target="externalLinks/externalLink89.xml"/><Relationship Id="rId108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0.xml"/><Relationship Id="rId129" Type="http://schemas.openxmlformats.org/officeDocument/2006/relationships/externalLink" Target="externalLinks/externalLink115.xml"/><Relationship Id="rId54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56.xml"/><Relationship Id="rId75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77.xml"/><Relationship Id="rId96" Type="http://schemas.openxmlformats.org/officeDocument/2006/relationships/externalLink" Target="externalLinks/externalLink82.xml"/><Relationship Id="rId140" Type="http://schemas.openxmlformats.org/officeDocument/2006/relationships/externalLink" Target="externalLinks/externalLink126.xml"/><Relationship Id="rId145" Type="http://schemas.openxmlformats.org/officeDocument/2006/relationships/externalLink" Target="externalLinks/externalLink13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49" Type="http://schemas.openxmlformats.org/officeDocument/2006/relationships/externalLink" Target="externalLinks/externalLink35.xml"/><Relationship Id="rId114" Type="http://schemas.openxmlformats.org/officeDocument/2006/relationships/externalLink" Target="externalLinks/externalLink100.xml"/><Relationship Id="rId119" Type="http://schemas.openxmlformats.org/officeDocument/2006/relationships/externalLink" Target="externalLinks/externalLink105.xml"/><Relationship Id="rId44" Type="http://schemas.openxmlformats.org/officeDocument/2006/relationships/externalLink" Target="externalLinks/externalLink30.xml"/><Relationship Id="rId60" Type="http://schemas.openxmlformats.org/officeDocument/2006/relationships/externalLink" Target="externalLinks/externalLink46.xml"/><Relationship Id="rId65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67.xml"/><Relationship Id="rId86" Type="http://schemas.openxmlformats.org/officeDocument/2006/relationships/externalLink" Target="externalLinks/externalLink72.xml"/><Relationship Id="rId130" Type="http://schemas.openxmlformats.org/officeDocument/2006/relationships/externalLink" Target="externalLinks/externalLink116.xml"/><Relationship Id="rId135" Type="http://schemas.openxmlformats.org/officeDocument/2006/relationships/externalLink" Target="externalLinks/externalLink121.xml"/><Relationship Id="rId151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9" Type="http://schemas.openxmlformats.org/officeDocument/2006/relationships/externalLink" Target="externalLinks/externalLink25.xml"/><Relationship Id="rId109" Type="http://schemas.openxmlformats.org/officeDocument/2006/relationships/externalLink" Target="externalLinks/externalLink95.xml"/><Relationship Id="rId34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36.xml"/><Relationship Id="rId55" Type="http://schemas.openxmlformats.org/officeDocument/2006/relationships/externalLink" Target="externalLinks/externalLink41.xml"/><Relationship Id="rId76" Type="http://schemas.openxmlformats.org/officeDocument/2006/relationships/externalLink" Target="externalLinks/externalLink62.xml"/><Relationship Id="rId97" Type="http://schemas.openxmlformats.org/officeDocument/2006/relationships/externalLink" Target="externalLinks/externalLink83.xml"/><Relationship Id="rId104" Type="http://schemas.openxmlformats.org/officeDocument/2006/relationships/externalLink" Target="externalLinks/externalLink90.xml"/><Relationship Id="rId120" Type="http://schemas.openxmlformats.org/officeDocument/2006/relationships/externalLink" Target="externalLinks/externalLink106.xml"/><Relationship Id="rId125" Type="http://schemas.openxmlformats.org/officeDocument/2006/relationships/externalLink" Target="externalLinks/externalLink111.xml"/><Relationship Id="rId141" Type="http://schemas.openxmlformats.org/officeDocument/2006/relationships/externalLink" Target="externalLinks/externalLink127.xml"/><Relationship Id="rId146" Type="http://schemas.openxmlformats.org/officeDocument/2006/relationships/externalLink" Target="externalLinks/externalLink13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7.xml"/><Relationship Id="rId92" Type="http://schemas.openxmlformats.org/officeDocument/2006/relationships/externalLink" Target="externalLinks/externalLink78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5.xml"/><Relationship Id="rId24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66" Type="http://schemas.openxmlformats.org/officeDocument/2006/relationships/externalLink" Target="externalLinks/externalLink52.xml"/><Relationship Id="rId87" Type="http://schemas.openxmlformats.org/officeDocument/2006/relationships/externalLink" Target="externalLinks/externalLink73.xml"/><Relationship Id="rId110" Type="http://schemas.openxmlformats.org/officeDocument/2006/relationships/externalLink" Target="externalLinks/externalLink96.xml"/><Relationship Id="rId115" Type="http://schemas.openxmlformats.org/officeDocument/2006/relationships/externalLink" Target="externalLinks/externalLink101.xml"/><Relationship Id="rId131" Type="http://schemas.openxmlformats.org/officeDocument/2006/relationships/externalLink" Target="externalLinks/externalLink117.xml"/><Relationship Id="rId136" Type="http://schemas.openxmlformats.org/officeDocument/2006/relationships/externalLink" Target="externalLinks/externalLink122.xml"/><Relationship Id="rId61" Type="http://schemas.openxmlformats.org/officeDocument/2006/relationships/externalLink" Target="externalLinks/externalLink47.xml"/><Relationship Id="rId82" Type="http://schemas.openxmlformats.org/officeDocument/2006/relationships/externalLink" Target="externalLinks/externalLink68.xml"/><Relationship Id="rId152" Type="http://schemas.openxmlformats.org/officeDocument/2006/relationships/sharedStrings" Target="sharedStrings.xml"/><Relationship Id="rId19" Type="http://schemas.openxmlformats.org/officeDocument/2006/relationships/externalLink" Target="externalLinks/externalLink5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56" Type="http://schemas.openxmlformats.org/officeDocument/2006/relationships/externalLink" Target="externalLinks/externalLink42.xml"/><Relationship Id="rId77" Type="http://schemas.openxmlformats.org/officeDocument/2006/relationships/externalLink" Target="externalLinks/externalLink63.xml"/><Relationship Id="rId100" Type="http://schemas.openxmlformats.org/officeDocument/2006/relationships/externalLink" Target="externalLinks/externalLink86.xml"/><Relationship Id="rId105" Type="http://schemas.openxmlformats.org/officeDocument/2006/relationships/externalLink" Target="externalLinks/externalLink91.xml"/><Relationship Id="rId126" Type="http://schemas.openxmlformats.org/officeDocument/2006/relationships/externalLink" Target="externalLinks/externalLink112.xml"/><Relationship Id="rId147" Type="http://schemas.openxmlformats.org/officeDocument/2006/relationships/externalLink" Target="externalLinks/externalLink13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7.xml"/><Relationship Id="rId72" Type="http://schemas.openxmlformats.org/officeDocument/2006/relationships/externalLink" Target="externalLinks/externalLink58.xml"/><Relationship Id="rId93" Type="http://schemas.openxmlformats.org/officeDocument/2006/relationships/externalLink" Target="externalLinks/externalLink79.xml"/><Relationship Id="rId98" Type="http://schemas.openxmlformats.org/officeDocument/2006/relationships/externalLink" Target="externalLinks/externalLink84.xml"/><Relationship Id="rId121" Type="http://schemas.openxmlformats.org/officeDocument/2006/relationships/externalLink" Target="externalLinks/externalLink107.xml"/><Relationship Id="rId142" Type="http://schemas.openxmlformats.org/officeDocument/2006/relationships/externalLink" Target="externalLinks/externalLink12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1.xml"/><Relationship Id="rId46" Type="http://schemas.openxmlformats.org/officeDocument/2006/relationships/externalLink" Target="externalLinks/externalLink32.xml"/><Relationship Id="rId67" Type="http://schemas.openxmlformats.org/officeDocument/2006/relationships/externalLink" Target="externalLinks/externalLink53.xml"/><Relationship Id="rId116" Type="http://schemas.openxmlformats.org/officeDocument/2006/relationships/externalLink" Target="externalLinks/externalLink102.xml"/><Relationship Id="rId137" Type="http://schemas.openxmlformats.org/officeDocument/2006/relationships/externalLink" Target="externalLinks/externalLink123.xml"/><Relationship Id="rId20" Type="http://schemas.openxmlformats.org/officeDocument/2006/relationships/externalLink" Target="externalLinks/externalLink6.xml"/><Relationship Id="rId41" Type="http://schemas.openxmlformats.org/officeDocument/2006/relationships/externalLink" Target="externalLinks/externalLink27.xml"/><Relationship Id="rId62" Type="http://schemas.openxmlformats.org/officeDocument/2006/relationships/externalLink" Target="externalLinks/externalLink48.xml"/><Relationship Id="rId83" Type="http://schemas.openxmlformats.org/officeDocument/2006/relationships/externalLink" Target="externalLinks/externalLink69.xml"/><Relationship Id="rId88" Type="http://schemas.openxmlformats.org/officeDocument/2006/relationships/externalLink" Target="externalLinks/externalLink74.xml"/><Relationship Id="rId111" Type="http://schemas.openxmlformats.org/officeDocument/2006/relationships/externalLink" Target="externalLinks/externalLink97.xml"/><Relationship Id="rId132" Type="http://schemas.openxmlformats.org/officeDocument/2006/relationships/externalLink" Target="externalLinks/externalLink118.xml"/><Relationship Id="rId153" Type="http://schemas.openxmlformats.org/officeDocument/2006/relationships/calcChain" Target="calcChain.xml"/><Relationship Id="rId15" Type="http://schemas.openxmlformats.org/officeDocument/2006/relationships/externalLink" Target="externalLinks/externalLink1.xml"/><Relationship Id="rId36" Type="http://schemas.openxmlformats.org/officeDocument/2006/relationships/externalLink" Target="externalLinks/externalLink22.xml"/><Relationship Id="rId57" Type="http://schemas.openxmlformats.org/officeDocument/2006/relationships/externalLink" Target="externalLinks/externalLink43.xml"/><Relationship Id="rId106" Type="http://schemas.openxmlformats.org/officeDocument/2006/relationships/externalLink" Target="externalLinks/externalLink92.xml"/><Relationship Id="rId127" Type="http://schemas.openxmlformats.org/officeDocument/2006/relationships/externalLink" Target="externalLinks/externalLink11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7.xml"/><Relationship Id="rId52" Type="http://schemas.openxmlformats.org/officeDocument/2006/relationships/externalLink" Target="externalLinks/externalLink38.xml"/><Relationship Id="rId73" Type="http://schemas.openxmlformats.org/officeDocument/2006/relationships/externalLink" Target="externalLinks/externalLink59.xml"/><Relationship Id="rId78" Type="http://schemas.openxmlformats.org/officeDocument/2006/relationships/externalLink" Target="externalLinks/externalLink64.xml"/><Relationship Id="rId94" Type="http://schemas.openxmlformats.org/officeDocument/2006/relationships/externalLink" Target="externalLinks/externalLink80.xml"/><Relationship Id="rId99" Type="http://schemas.openxmlformats.org/officeDocument/2006/relationships/externalLink" Target="externalLinks/externalLink85.xml"/><Relationship Id="rId101" Type="http://schemas.openxmlformats.org/officeDocument/2006/relationships/externalLink" Target="externalLinks/externalLink87.xml"/><Relationship Id="rId122" Type="http://schemas.openxmlformats.org/officeDocument/2006/relationships/externalLink" Target="externalLinks/externalLink108.xml"/><Relationship Id="rId143" Type="http://schemas.openxmlformats.org/officeDocument/2006/relationships/externalLink" Target="externalLinks/externalLink129.xml"/><Relationship Id="rId148" Type="http://schemas.openxmlformats.org/officeDocument/2006/relationships/externalLink" Target="externalLinks/externalLink13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2.xml"/><Relationship Id="rId47" Type="http://schemas.openxmlformats.org/officeDocument/2006/relationships/externalLink" Target="externalLinks/externalLink33.xml"/><Relationship Id="rId68" Type="http://schemas.openxmlformats.org/officeDocument/2006/relationships/externalLink" Target="externalLinks/externalLink54.xml"/><Relationship Id="rId89" Type="http://schemas.openxmlformats.org/officeDocument/2006/relationships/externalLink" Target="externalLinks/externalLink75.xml"/><Relationship Id="rId112" Type="http://schemas.openxmlformats.org/officeDocument/2006/relationships/externalLink" Target="externalLinks/externalLink98.xml"/><Relationship Id="rId133" Type="http://schemas.openxmlformats.org/officeDocument/2006/relationships/externalLink" Target="externalLinks/externalLink119.xml"/><Relationship Id="rId16" Type="http://schemas.openxmlformats.org/officeDocument/2006/relationships/externalLink" Target="externalLinks/externalLink2.xml"/><Relationship Id="rId37" Type="http://schemas.openxmlformats.org/officeDocument/2006/relationships/externalLink" Target="externalLinks/externalLink23.xml"/><Relationship Id="rId58" Type="http://schemas.openxmlformats.org/officeDocument/2006/relationships/externalLink" Target="externalLinks/externalLink44.xml"/><Relationship Id="rId79" Type="http://schemas.openxmlformats.org/officeDocument/2006/relationships/externalLink" Target="externalLinks/externalLink65.xml"/><Relationship Id="rId102" Type="http://schemas.openxmlformats.org/officeDocument/2006/relationships/externalLink" Target="externalLinks/externalLink88.xml"/><Relationship Id="rId123" Type="http://schemas.openxmlformats.org/officeDocument/2006/relationships/externalLink" Target="externalLinks/externalLink109.xml"/><Relationship Id="rId144" Type="http://schemas.openxmlformats.org/officeDocument/2006/relationships/externalLink" Target="externalLinks/externalLink130.xml"/><Relationship Id="rId90" Type="http://schemas.openxmlformats.org/officeDocument/2006/relationships/externalLink" Target="externalLinks/externalLink7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2.7749999999999999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215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215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121228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330</xdr:row>
      <xdr:rowOff>81642</xdr:rowOff>
    </xdr:from>
    <xdr:to>
      <xdr:col>12</xdr:col>
      <xdr:colOff>41108</xdr:colOff>
      <xdr:row>334</xdr:row>
      <xdr:rowOff>3716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109085</xdr:colOff>
      <xdr:row>11</xdr:row>
      <xdr:rowOff>77074</xdr:rowOff>
    </xdr:from>
    <xdr:to>
      <xdr:col>10</xdr:col>
      <xdr:colOff>111824</xdr:colOff>
      <xdr:row>41</xdr:row>
      <xdr:rowOff>37501</xdr:rowOff>
    </xdr:to>
    <xdr:cxnSp macro="">
      <xdr:nvCxnSpPr>
        <xdr:cNvPr id="228" name="Straight Connector 227">
          <a:extLst>
            <a:ext uri="{FF2B5EF4-FFF2-40B4-BE49-F238E27FC236}">
              <a16:creationId xmlns:a16="http://schemas.microsoft.com/office/drawing/2014/main" id="{1BBED2B9-04F5-4553-867F-05E90C49DC03}"/>
            </a:ext>
          </a:extLst>
        </xdr:cNvPr>
        <xdr:cNvCxnSpPr/>
      </xdr:nvCxnSpPr>
      <xdr:spPr>
        <a:xfrm>
          <a:off x="3245008" y="1784247"/>
          <a:ext cx="383739" cy="458371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146013</xdr:colOff>
      <xdr:row>11</xdr:row>
      <xdr:rowOff>84987</xdr:rowOff>
    </xdr:from>
    <xdr:to>
      <xdr:col>10</xdr:col>
      <xdr:colOff>148752</xdr:colOff>
      <xdr:row>41</xdr:row>
      <xdr:rowOff>45414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099DCE66-3DCE-4B2A-A468-86906AF9B25A}"/>
            </a:ext>
          </a:extLst>
        </xdr:cNvPr>
        <xdr:cNvCxnSpPr/>
      </xdr:nvCxnSpPr>
      <xdr:spPr>
        <a:xfrm>
          <a:off x="3281936" y="1792160"/>
          <a:ext cx="383739" cy="458371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138558</xdr:colOff>
      <xdr:row>41</xdr:row>
      <xdr:rowOff>32267</xdr:rowOff>
    </xdr:from>
    <xdr:to>
      <xdr:col>10</xdr:col>
      <xdr:colOff>270598</xdr:colOff>
      <xdr:row>52</xdr:row>
      <xdr:rowOff>60157</xdr:rowOff>
    </xdr:to>
    <xdr:cxnSp macro="">
      <xdr:nvCxnSpPr>
        <xdr:cNvPr id="377" name="Straight Connector 376">
          <a:extLst>
            <a:ext uri="{FF2B5EF4-FFF2-40B4-BE49-F238E27FC236}">
              <a16:creationId xmlns:a16="http://schemas.microsoft.com/office/drawing/2014/main" id="{0ACB9A54-87CC-484C-AAAC-441134827C90}"/>
            </a:ext>
          </a:extLst>
        </xdr:cNvPr>
        <xdr:cNvCxnSpPr/>
      </xdr:nvCxnSpPr>
      <xdr:spPr>
        <a:xfrm>
          <a:off x="3652782" y="6228530"/>
          <a:ext cx="132040" cy="1692259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83313</xdr:colOff>
      <xdr:row>41</xdr:row>
      <xdr:rowOff>8506</xdr:rowOff>
    </xdr:from>
    <xdr:to>
      <xdr:col>10</xdr:col>
      <xdr:colOff>180473</xdr:colOff>
      <xdr:row>49</xdr:row>
      <xdr:rowOff>65171</xdr:rowOff>
    </xdr:to>
    <xdr:cxnSp macro="">
      <xdr:nvCxnSpPr>
        <xdr:cNvPr id="353" name="Straight Connector 352">
          <a:extLst>
            <a:ext uri="{FF2B5EF4-FFF2-40B4-BE49-F238E27FC236}">
              <a16:creationId xmlns:a16="http://schemas.microsoft.com/office/drawing/2014/main" id="{1F8DF969-6D2F-4039-9D45-EE7AA5532FD9}"/>
            </a:ext>
          </a:extLst>
        </xdr:cNvPr>
        <xdr:cNvCxnSpPr/>
      </xdr:nvCxnSpPr>
      <xdr:spPr>
        <a:xfrm>
          <a:off x="3597537" y="6204769"/>
          <a:ext cx="97160" cy="126984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307731</xdr:colOff>
      <xdr:row>55</xdr:row>
      <xdr:rowOff>0</xdr:rowOff>
    </xdr:from>
    <xdr:to>
      <xdr:col>28</xdr:col>
      <xdr:colOff>197827</xdr:colOff>
      <xdr:row>56</xdr:row>
      <xdr:rowOff>79132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7" t="12253" r="63191" b="29247"/>
        <a:stretch/>
      </xdr:blipFill>
      <xdr:spPr>
        <a:xfrm>
          <a:off x="10518531" y="15952177"/>
          <a:ext cx="271096" cy="231532"/>
        </a:xfrm>
        <a:prstGeom prst="rect">
          <a:avLst/>
        </a:prstGeom>
      </xdr:spPr>
    </xdr:pic>
    <xdr:clientData/>
  </xdr:twoCellAnchor>
  <xdr:twoCellAnchor>
    <xdr:from>
      <xdr:col>1</xdr:col>
      <xdr:colOff>157991</xdr:colOff>
      <xdr:row>1</xdr:row>
      <xdr:rowOff>157576</xdr:rowOff>
    </xdr:from>
    <xdr:to>
      <xdr:col>2</xdr:col>
      <xdr:colOff>338966</xdr:colOff>
      <xdr:row>5</xdr:row>
      <xdr:rowOff>95664</xdr:rowOff>
    </xdr:to>
    <xdr:pic>
      <xdr:nvPicPr>
        <xdr:cNvPr id="153" name="Picture 1928" descr="c.jpg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16" y="319501"/>
          <a:ext cx="561975" cy="5572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76200</xdr:colOff>
      <xdr:row>5</xdr:row>
      <xdr:rowOff>38100</xdr:rowOff>
    </xdr:from>
    <xdr:to>
      <xdr:col>29</xdr:col>
      <xdr:colOff>276225</xdr:colOff>
      <xdr:row>17</xdr:row>
      <xdr:rowOff>0</xdr:rowOff>
    </xdr:to>
    <xdr:grpSp>
      <xdr:nvGrpSpPr>
        <xdr:cNvPr id="154" name="Group 1929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GrpSpPr>
          <a:grpSpLocks/>
        </xdr:cNvGrpSpPr>
      </xdr:nvGrpSpPr>
      <xdr:grpSpPr bwMode="auto">
        <a:xfrm>
          <a:off x="9817976" y="819807"/>
          <a:ext cx="1428421" cy="1788072"/>
          <a:chOff x="9713886" y="808452"/>
          <a:chExt cx="1342558" cy="1766630"/>
        </a:xfrm>
      </xdr:grpSpPr>
      <xdr:grpSp>
        <xdr:nvGrpSpPr>
          <xdr:cNvPr id="155" name="Group 13">
            <a:extLst>
              <a:ext uri="{FF2B5EF4-FFF2-40B4-BE49-F238E27FC236}">
                <a16:creationId xmlns:a16="http://schemas.microsoft.com/office/drawing/2014/main" id="{00000000-0008-0000-0A00-00009B000000}"/>
              </a:ext>
            </a:extLst>
          </xdr:cNvPr>
          <xdr:cNvGrpSpPr>
            <a:grpSpLocks/>
          </xdr:cNvGrpSpPr>
        </xdr:nvGrpSpPr>
        <xdr:grpSpPr bwMode="auto"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4" name="Oval 1">
              <a:extLst>
                <a:ext uri="{FF2B5EF4-FFF2-40B4-BE49-F238E27FC236}">
                  <a16:creationId xmlns:a16="http://schemas.microsoft.com/office/drawing/2014/main" id="{00000000-0008-0000-0A00-0000D6000000}"/>
                </a:ext>
              </a:extLst>
            </xdr:cNvPr>
            <xdr:cNvSpPr/>
          </xdr:nvSpPr>
          <xdr:spPr>
            <a:xfrm>
              <a:off x="9941683" y="802652"/>
              <a:ext cx="76174" cy="767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5" name="Straight Connector 3">
              <a:extLst>
                <a:ext uri="{FF2B5EF4-FFF2-40B4-BE49-F238E27FC236}">
                  <a16:creationId xmlns:a16="http://schemas.microsoft.com/office/drawing/2014/main" id="{00000000-0008-0000-0A00-0000D7000000}"/>
                </a:ext>
              </a:extLst>
            </xdr:cNvPr>
            <xdr:cNvCxnSpPr>
              <a:stCxn id="171" idx="1"/>
              <a:endCxn id="171" idx="5"/>
            </xdr:cNvCxnSpPr>
          </xdr:nvCxnSpPr>
          <xdr:spPr>
            <a:xfrm rot="16200000" flipH="1">
              <a:off x="9950988" y="812464"/>
              <a:ext cx="57565" cy="5713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Connector 7">
              <a:extLst>
                <a:ext uri="{FF2B5EF4-FFF2-40B4-BE49-F238E27FC236}">
                  <a16:creationId xmlns:a16="http://schemas.microsoft.com/office/drawing/2014/main" id="{00000000-0008-0000-0A00-0000D8000000}"/>
                </a:ext>
              </a:extLst>
            </xdr:cNvPr>
            <xdr:cNvCxnSpPr>
              <a:stCxn id="171" idx="3"/>
              <a:endCxn id="171" idx="7"/>
            </xdr:cNvCxnSpPr>
          </xdr:nvCxnSpPr>
          <xdr:spPr>
            <a:xfrm rot="5400000" flipH="1" flipV="1">
              <a:off x="9950988" y="812464"/>
              <a:ext cx="57565" cy="5713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00000000-0008-0000-0A00-00009C000000}"/>
              </a:ext>
            </a:extLst>
          </xdr:cNvPr>
          <xdr:cNvSpPr/>
        </xdr:nvSpPr>
        <xdr:spPr>
          <a:xfrm>
            <a:off x="9961450" y="958008"/>
            <a:ext cx="85695" cy="74778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7" name="Group 14">
            <a:extLst>
              <a:ext uri="{FF2B5EF4-FFF2-40B4-BE49-F238E27FC236}">
                <a16:creationId xmlns:a16="http://schemas.microsoft.com/office/drawing/2014/main" id="{00000000-0008-0000-0A00-00009D000000}"/>
              </a:ext>
            </a:extLst>
          </xdr:cNvPr>
          <xdr:cNvGrpSpPr>
            <a:grpSpLocks/>
          </xdr:cNvGrpSpPr>
        </xdr:nvGrpSpPr>
        <xdr:grpSpPr bwMode="auto"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11" name="Oval 210">
              <a:extLst>
                <a:ext uri="{FF2B5EF4-FFF2-40B4-BE49-F238E27FC236}">
                  <a16:creationId xmlns:a16="http://schemas.microsoft.com/office/drawing/2014/main" id="{00000000-0008-0000-0A00-0000D3000000}"/>
                </a:ext>
              </a:extLst>
            </xdr:cNvPr>
            <xdr:cNvSpPr/>
          </xdr:nvSpPr>
          <xdr:spPr>
            <a:xfrm>
              <a:off x="9941064" y="799775"/>
              <a:ext cx="76174" cy="76753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2" name="Straight Connector 211">
              <a:extLst>
                <a:ext uri="{FF2B5EF4-FFF2-40B4-BE49-F238E27FC236}">
                  <a16:creationId xmlns:a16="http://schemas.microsoft.com/office/drawing/2014/main" id="{00000000-0008-0000-0A00-0000D4000000}"/>
                </a:ext>
              </a:extLst>
            </xdr:cNvPr>
            <xdr:cNvCxnSpPr>
              <a:stCxn id="211" idx="1"/>
              <a:endCxn id="211" idx="5"/>
            </xdr:cNvCxnSpPr>
          </xdr:nvCxnSpPr>
          <xdr:spPr>
            <a:xfrm rot="16200000" flipH="1">
              <a:off x="9950368" y="809587"/>
              <a:ext cx="57565" cy="5713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" name="Straight Connector 212">
              <a:extLst>
                <a:ext uri="{FF2B5EF4-FFF2-40B4-BE49-F238E27FC236}">
                  <a16:creationId xmlns:a16="http://schemas.microsoft.com/office/drawing/2014/main" id="{00000000-0008-0000-0A00-0000D5000000}"/>
                </a:ext>
              </a:extLst>
            </xdr:cNvPr>
            <xdr:cNvCxnSpPr>
              <a:stCxn id="211" idx="3"/>
              <a:endCxn id="211" idx="7"/>
            </xdr:cNvCxnSpPr>
          </xdr:nvCxnSpPr>
          <xdr:spPr>
            <a:xfrm rot="5400000" flipH="1" flipV="1">
              <a:off x="9950368" y="809587"/>
              <a:ext cx="57565" cy="5713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8" name="Oval 157">
            <a:extLst>
              <a:ext uri="{FF2B5EF4-FFF2-40B4-BE49-F238E27FC236}">
                <a16:creationId xmlns:a16="http://schemas.microsoft.com/office/drawing/2014/main" id="{00000000-0008-0000-0A00-00009E000000}"/>
              </a:ext>
            </a:extLst>
          </xdr:cNvPr>
          <xdr:cNvSpPr/>
        </xdr:nvSpPr>
        <xdr:spPr>
          <a:xfrm>
            <a:off x="10704142" y="958008"/>
            <a:ext cx="76174" cy="84125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00000000-0008-0000-0A00-00009F000000}"/>
              </a:ext>
            </a:extLst>
          </xdr:cNvPr>
          <xdr:cNvCxnSpPr/>
        </xdr:nvCxnSpPr>
        <xdr:spPr>
          <a:xfrm>
            <a:off x="9713886" y="1154300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00000000-0008-0000-0A00-0000A0000000}"/>
              </a:ext>
            </a:extLst>
          </xdr:cNvPr>
          <xdr:cNvCxnSpPr/>
        </xdr:nvCxnSpPr>
        <xdr:spPr>
          <a:xfrm>
            <a:off x="10475621" y="1163647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00000000-0008-0000-0A00-0000A1000000}"/>
              </a:ext>
            </a:extLst>
          </xdr:cNvPr>
          <xdr:cNvCxnSpPr/>
        </xdr:nvCxnSpPr>
        <xdr:spPr>
          <a:xfrm>
            <a:off x="9713886" y="1303856"/>
            <a:ext cx="571301" cy="0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00000000-0008-0000-0A00-0000A2000000}"/>
              </a:ext>
            </a:extLst>
          </xdr:cNvPr>
          <xdr:cNvCxnSpPr/>
        </xdr:nvCxnSpPr>
        <xdr:spPr>
          <a:xfrm>
            <a:off x="10475621" y="1303856"/>
            <a:ext cx="571301" cy="0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00000000-0008-0000-0A00-0000A3000000}"/>
              </a:ext>
            </a:extLst>
          </xdr:cNvPr>
          <xdr:cNvCxnSpPr/>
        </xdr:nvCxnSpPr>
        <xdr:spPr>
          <a:xfrm>
            <a:off x="9713886" y="1462759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00000000-0008-0000-0A00-0000A4000000}"/>
              </a:ext>
            </a:extLst>
          </xdr:cNvPr>
          <xdr:cNvCxnSpPr/>
        </xdr:nvCxnSpPr>
        <xdr:spPr>
          <a:xfrm>
            <a:off x="10475621" y="1462759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00000000-0008-0000-0A00-0000A5000000}"/>
              </a:ext>
            </a:extLst>
          </xdr:cNvPr>
          <xdr:cNvCxnSpPr/>
        </xdr:nvCxnSpPr>
        <xdr:spPr>
          <a:xfrm>
            <a:off x="9713886" y="1602968"/>
            <a:ext cx="571301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0000000-0008-0000-0A00-0000A6000000}"/>
              </a:ext>
            </a:extLst>
          </xdr:cNvPr>
          <xdr:cNvCxnSpPr/>
        </xdr:nvCxnSpPr>
        <xdr:spPr>
          <a:xfrm>
            <a:off x="10475621" y="1612315"/>
            <a:ext cx="571301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00000000-0008-0000-0A00-0000A7000000}"/>
              </a:ext>
            </a:extLst>
          </xdr:cNvPr>
          <xdr:cNvCxnSpPr/>
        </xdr:nvCxnSpPr>
        <xdr:spPr>
          <a:xfrm rot="5400000" flipH="1" flipV="1">
            <a:off x="9938256" y="1439043"/>
            <a:ext cx="65431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00000000-0008-0000-0A00-0000A8000000}"/>
              </a:ext>
            </a:extLst>
          </xdr:cNvPr>
          <xdr:cNvCxnSpPr/>
        </xdr:nvCxnSpPr>
        <xdr:spPr>
          <a:xfrm rot="5400000" flipH="1" flipV="1">
            <a:off x="9966821" y="1439043"/>
            <a:ext cx="65431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00000000-0008-0000-0A00-0000A9000000}"/>
              </a:ext>
            </a:extLst>
          </xdr:cNvPr>
          <xdr:cNvCxnSpPr/>
        </xdr:nvCxnSpPr>
        <xdr:spPr>
          <a:xfrm rot="5400000" flipH="1" flipV="1">
            <a:off x="10000147" y="1434282"/>
            <a:ext cx="65431" cy="4760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00000000-0008-0000-0A00-0000AA000000}"/>
              </a:ext>
            </a:extLst>
          </xdr:cNvPr>
          <xdr:cNvCxnSpPr/>
        </xdr:nvCxnSpPr>
        <xdr:spPr>
          <a:xfrm rot="5400000" flipH="1" flipV="1">
            <a:off x="10690383" y="1438955"/>
            <a:ext cx="56083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50">
            <a:extLst>
              <a:ext uri="{FF2B5EF4-FFF2-40B4-BE49-F238E27FC236}">
                <a16:creationId xmlns:a16="http://schemas.microsoft.com/office/drawing/2014/main" id="{00000000-0008-0000-0A00-0000AB000000}"/>
              </a:ext>
            </a:extLst>
          </xdr:cNvPr>
          <xdr:cNvCxnSpPr/>
        </xdr:nvCxnSpPr>
        <xdr:spPr>
          <a:xfrm rot="5400000" flipH="1" flipV="1">
            <a:off x="10723708" y="1443716"/>
            <a:ext cx="56083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00000000-0008-0000-0A00-0000AC000000}"/>
              </a:ext>
            </a:extLst>
          </xdr:cNvPr>
          <xdr:cNvCxnSpPr/>
        </xdr:nvCxnSpPr>
        <xdr:spPr>
          <a:xfrm rot="5400000" flipH="1" flipV="1">
            <a:off x="10747599" y="1448390"/>
            <a:ext cx="65431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52">
            <a:extLst>
              <a:ext uri="{FF2B5EF4-FFF2-40B4-BE49-F238E27FC236}">
                <a16:creationId xmlns:a16="http://schemas.microsoft.com/office/drawing/2014/main" id="{00000000-0008-0000-0A00-0000AD000000}"/>
              </a:ext>
            </a:extLst>
          </xdr:cNvPr>
          <xdr:cNvCxnSpPr/>
        </xdr:nvCxnSpPr>
        <xdr:spPr>
          <a:xfrm rot="5400000" flipH="1" flipV="1">
            <a:off x="9914365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00000000-0008-0000-0A00-0000AE000000}"/>
              </a:ext>
            </a:extLst>
          </xdr:cNvPr>
          <xdr:cNvCxnSpPr/>
        </xdr:nvCxnSpPr>
        <xdr:spPr>
          <a:xfrm rot="5400000" flipH="1" flipV="1">
            <a:off x="9942930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00000000-0008-0000-0A00-0000AF000000}"/>
              </a:ext>
            </a:extLst>
          </xdr:cNvPr>
          <xdr:cNvCxnSpPr/>
        </xdr:nvCxnSpPr>
        <xdr:spPr>
          <a:xfrm rot="5400000" flipH="1" flipV="1">
            <a:off x="9971495" y="1583925"/>
            <a:ext cx="56083" cy="38087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00000000-0008-0000-0A00-0000B0000000}"/>
              </a:ext>
            </a:extLst>
          </xdr:cNvPr>
          <xdr:cNvCxnSpPr/>
        </xdr:nvCxnSpPr>
        <xdr:spPr>
          <a:xfrm rot="5400000" flipH="1" flipV="1">
            <a:off x="10000147" y="1583838"/>
            <a:ext cx="65431" cy="4760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00000000-0008-0000-0A00-0000B1000000}"/>
              </a:ext>
            </a:extLst>
          </xdr:cNvPr>
          <xdr:cNvCxnSpPr/>
        </xdr:nvCxnSpPr>
        <xdr:spPr>
          <a:xfrm rot="5400000" flipH="1" flipV="1">
            <a:off x="10647622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00000000-0008-0000-0A00-0000B2000000}"/>
              </a:ext>
            </a:extLst>
          </xdr:cNvPr>
          <xdr:cNvCxnSpPr/>
        </xdr:nvCxnSpPr>
        <xdr:spPr>
          <a:xfrm rot="5400000" flipH="1" flipV="1">
            <a:off x="10676187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00000000-0008-0000-0A00-0000B3000000}"/>
              </a:ext>
            </a:extLst>
          </xdr:cNvPr>
          <xdr:cNvCxnSpPr/>
        </xdr:nvCxnSpPr>
        <xdr:spPr>
          <a:xfrm rot="5400000" flipH="1" flipV="1">
            <a:off x="10704752" y="1583838"/>
            <a:ext cx="65431" cy="47608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00000000-0008-0000-0A00-0000B4000000}"/>
              </a:ext>
            </a:extLst>
          </xdr:cNvPr>
          <xdr:cNvCxnSpPr/>
        </xdr:nvCxnSpPr>
        <xdr:spPr>
          <a:xfrm rot="5400000" flipH="1" flipV="1">
            <a:off x="10738077" y="1588599"/>
            <a:ext cx="65431" cy="380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1" name="Isosceles Triangle 180">
            <a:extLst>
              <a:ext uri="{FF2B5EF4-FFF2-40B4-BE49-F238E27FC236}">
                <a16:creationId xmlns:a16="http://schemas.microsoft.com/office/drawing/2014/main" id="{00000000-0008-0000-0A00-0000B5000000}"/>
              </a:ext>
            </a:extLst>
          </xdr:cNvPr>
          <xdr:cNvSpPr/>
        </xdr:nvSpPr>
        <xdr:spPr>
          <a:xfrm>
            <a:off x="9961450" y="1724482"/>
            <a:ext cx="76174" cy="65431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2" name="Isosceles Triangle 181">
            <a:extLst>
              <a:ext uri="{FF2B5EF4-FFF2-40B4-BE49-F238E27FC236}">
                <a16:creationId xmlns:a16="http://schemas.microsoft.com/office/drawing/2014/main" id="{00000000-0008-0000-0A00-0000B6000000}"/>
              </a:ext>
            </a:extLst>
          </xdr:cNvPr>
          <xdr:cNvSpPr/>
        </xdr:nvSpPr>
        <xdr:spPr>
          <a:xfrm>
            <a:off x="10713663" y="1733830"/>
            <a:ext cx="76174" cy="6543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3" name="Group 73">
            <a:extLst>
              <a:ext uri="{FF2B5EF4-FFF2-40B4-BE49-F238E27FC236}">
                <a16:creationId xmlns:a16="http://schemas.microsoft.com/office/drawing/2014/main" id="{00000000-0008-0000-0A00-0000B7000000}"/>
              </a:ext>
            </a:extLst>
          </xdr:cNvPr>
          <xdr:cNvGrpSpPr>
            <a:grpSpLocks/>
          </xdr:cNvGrpSpPr>
        </xdr:nvGrpSpPr>
        <xdr:grpSpPr bwMode="auto"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00000000-0008-0000-0A00-0000D1000000}"/>
                </a:ext>
              </a:extLst>
            </xdr:cNvPr>
            <xdr:cNvSpPr txBox="1"/>
          </xdr:nvSpPr>
          <xdr:spPr>
            <a:xfrm>
              <a:off x="9841053" y="2080101"/>
              <a:ext cx="190433" cy="1151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10" name="Straight Connector 209">
              <a:extLst>
                <a:ext uri="{FF2B5EF4-FFF2-40B4-BE49-F238E27FC236}">
                  <a16:creationId xmlns:a16="http://schemas.microsoft.com/office/drawing/2014/main" id="{00000000-0008-0000-0A00-0000D2000000}"/>
                </a:ext>
              </a:extLst>
            </xdr:cNvPr>
            <xdr:cNvCxnSpPr/>
          </xdr:nvCxnSpPr>
          <xdr:spPr>
            <a:xfrm rot="5400000" flipH="1" flipV="1">
              <a:off x="9878669" y="2109064"/>
              <a:ext cx="124723" cy="4760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4" name="Group 74">
            <a:extLst>
              <a:ext uri="{FF2B5EF4-FFF2-40B4-BE49-F238E27FC236}">
                <a16:creationId xmlns:a16="http://schemas.microsoft.com/office/drawing/2014/main" id="{00000000-0008-0000-0A00-0000B8000000}"/>
              </a:ext>
            </a:extLst>
          </xdr:cNvPr>
          <xdr:cNvGrpSpPr>
            <a:grpSpLocks/>
          </xdr:cNvGrpSpPr>
        </xdr:nvGrpSpPr>
        <xdr:grpSpPr bwMode="auto"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07" name="TextBox 206">
              <a:extLst>
                <a:ext uri="{FF2B5EF4-FFF2-40B4-BE49-F238E27FC236}">
                  <a16:creationId xmlns:a16="http://schemas.microsoft.com/office/drawing/2014/main" id="{00000000-0008-0000-0A00-0000CF000000}"/>
                </a:ext>
              </a:extLst>
            </xdr:cNvPr>
            <xdr:cNvSpPr txBox="1"/>
          </xdr:nvSpPr>
          <xdr:spPr>
            <a:xfrm>
              <a:off x="9837383" y="2079509"/>
              <a:ext cx="199955" cy="11512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00000000-0008-0000-0A00-0000D0000000}"/>
                </a:ext>
              </a:extLst>
            </xdr:cNvPr>
            <xdr:cNvCxnSpPr/>
          </xdr:nvCxnSpPr>
          <xdr:spPr>
            <a:xfrm rot="5400000" flipH="1" flipV="1">
              <a:off x="9884521" y="2108473"/>
              <a:ext cx="124723" cy="47608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5" name="Group 89">
            <a:extLst>
              <a:ext uri="{FF2B5EF4-FFF2-40B4-BE49-F238E27FC236}">
                <a16:creationId xmlns:a16="http://schemas.microsoft.com/office/drawing/2014/main" id="{00000000-0008-0000-0A00-0000B9000000}"/>
              </a:ext>
            </a:extLst>
          </xdr:cNvPr>
          <xdr:cNvGrpSpPr>
            <a:grpSpLocks/>
          </xdr:cNvGrpSpPr>
        </xdr:nvGrpSpPr>
        <xdr:grpSpPr bwMode="auto"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3" name="Straight Connector 202">
              <a:extLst>
                <a:ext uri="{FF2B5EF4-FFF2-40B4-BE49-F238E27FC236}">
                  <a16:creationId xmlns:a16="http://schemas.microsoft.com/office/drawing/2014/main" id="{00000000-0008-0000-0A00-0000CB000000}"/>
                </a:ext>
              </a:extLst>
            </xdr:cNvPr>
            <xdr:cNvCxnSpPr/>
          </xdr:nvCxnSpPr>
          <xdr:spPr>
            <a:xfrm rot="16200000" flipH="1">
              <a:off x="9910219" y="2243515"/>
              <a:ext cx="86348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4" name="Straight Connector 79">
              <a:extLst>
                <a:ext uri="{FF2B5EF4-FFF2-40B4-BE49-F238E27FC236}">
                  <a16:creationId xmlns:a16="http://schemas.microsoft.com/office/drawing/2014/main" id="{00000000-0008-0000-0A00-0000CC000000}"/>
                </a:ext>
              </a:extLst>
            </xdr:cNvPr>
            <xdr:cNvCxnSpPr/>
          </xdr:nvCxnSpPr>
          <xdr:spPr>
            <a:xfrm rot="16200000" flipH="1">
              <a:off x="9957827" y="2243515"/>
              <a:ext cx="86348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80">
              <a:extLst>
                <a:ext uri="{FF2B5EF4-FFF2-40B4-BE49-F238E27FC236}">
                  <a16:creationId xmlns:a16="http://schemas.microsoft.com/office/drawing/2014/main" id="{00000000-0008-0000-0A00-0000CD000000}"/>
                </a:ext>
              </a:extLst>
            </xdr:cNvPr>
            <xdr:cNvCxnSpPr/>
          </xdr:nvCxnSpPr>
          <xdr:spPr>
            <a:xfrm flipV="1">
              <a:off x="9820089" y="2248311"/>
              <a:ext cx="133304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88">
              <a:extLst>
                <a:ext uri="{FF2B5EF4-FFF2-40B4-BE49-F238E27FC236}">
                  <a16:creationId xmlns:a16="http://schemas.microsoft.com/office/drawing/2014/main" id="{00000000-0008-0000-0A00-0000CE000000}"/>
                </a:ext>
              </a:extLst>
            </xdr:cNvPr>
            <xdr:cNvCxnSpPr/>
          </xdr:nvCxnSpPr>
          <xdr:spPr>
            <a:xfrm flipV="1">
              <a:off x="10001002" y="2248311"/>
              <a:ext cx="133304" cy="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6" name="Group 90">
            <a:extLst>
              <a:ext uri="{FF2B5EF4-FFF2-40B4-BE49-F238E27FC236}">
                <a16:creationId xmlns:a16="http://schemas.microsoft.com/office/drawing/2014/main" id="{00000000-0008-0000-0A00-0000BA000000}"/>
              </a:ext>
            </a:extLst>
          </xdr:cNvPr>
          <xdr:cNvGrpSpPr>
            <a:grpSpLocks/>
          </xdr:cNvGrpSpPr>
        </xdr:nvGrpSpPr>
        <xdr:grpSpPr bwMode="auto"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99" name="Straight Connector 198">
              <a:extLst>
                <a:ext uri="{FF2B5EF4-FFF2-40B4-BE49-F238E27FC236}">
                  <a16:creationId xmlns:a16="http://schemas.microsoft.com/office/drawing/2014/main" id="{00000000-0008-0000-0A00-0000C7000000}"/>
                </a:ext>
              </a:extLst>
            </xdr:cNvPr>
            <xdr:cNvCxnSpPr/>
          </xdr:nvCxnSpPr>
          <xdr:spPr>
            <a:xfrm rot="16200000" flipH="1">
              <a:off x="9910683" y="2243515"/>
              <a:ext cx="86348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0" name="Straight Connector 199">
              <a:extLst>
                <a:ext uri="{FF2B5EF4-FFF2-40B4-BE49-F238E27FC236}">
                  <a16:creationId xmlns:a16="http://schemas.microsoft.com/office/drawing/2014/main" id="{00000000-0008-0000-0A00-0000C8000000}"/>
                </a:ext>
              </a:extLst>
            </xdr:cNvPr>
            <xdr:cNvCxnSpPr/>
          </xdr:nvCxnSpPr>
          <xdr:spPr>
            <a:xfrm rot="16200000" flipH="1">
              <a:off x="9958292" y="2243515"/>
              <a:ext cx="86348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Connector 200">
              <a:extLst>
                <a:ext uri="{FF2B5EF4-FFF2-40B4-BE49-F238E27FC236}">
                  <a16:creationId xmlns:a16="http://schemas.microsoft.com/office/drawing/2014/main" id="{00000000-0008-0000-0A00-0000C9000000}"/>
                </a:ext>
              </a:extLst>
            </xdr:cNvPr>
            <xdr:cNvCxnSpPr/>
          </xdr:nvCxnSpPr>
          <xdr:spPr>
            <a:xfrm flipV="1">
              <a:off x="9820554" y="2248311"/>
              <a:ext cx="13330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Connector 201">
              <a:extLst>
                <a:ext uri="{FF2B5EF4-FFF2-40B4-BE49-F238E27FC236}">
                  <a16:creationId xmlns:a16="http://schemas.microsoft.com/office/drawing/2014/main" id="{00000000-0008-0000-0A00-0000CA000000}"/>
                </a:ext>
              </a:extLst>
            </xdr:cNvPr>
            <xdr:cNvCxnSpPr/>
          </xdr:nvCxnSpPr>
          <xdr:spPr>
            <a:xfrm flipV="1">
              <a:off x="10001466" y="2248311"/>
              <a:ext cx="133304" cy="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00000000-0008-0000-0A00-0000BB000000}"/>
              </a:ext>
            </a:extLst>
          </xdr:cNvPr>
          <xdr:cNvCxnSpPr/>
        </xdr:nvCxnSpPr>
        <xdr:spPr>
          <a:xfrm>
            <a:off x="9723408" y="2378790"/>
            <a:ext cx="571301" cy="0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00000000-0008-0000-0A00-0000BC000000}"/>
              </a:ext>
            </a:extLst>
          </xdr:cNvPr>
          <xdr:cNvCxnSpPr/>
        </xdr:nvCxnSpPr>
        <xdr:spPr>
          <a:xfrm>
            <a:off x="10485143" y="2378790"/>
            <a:ext cx="571301" cy="0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Arrow Connector 188">
            <a:extLst>
              <a:ext uri="{FF2B5EF4-FFF2-40B4-BE49-F238E27FC236}">
                <a16:creationId xmlns:a16="http://schemas.microsoft.com/office/drawing/2014/main" id="{00000000-0008-0000-0A00-0000BD000000}"/>
              </a:ext>
            </a:extLst>
          </xdr:cNvPr>
          <xdr:cNvCxnSpPr/>
        </xdr:nvCxnSpPr>
        <xdr:spPr>
          <a:xfrm flipV="1">
            <a:off x="9894798" y="2490957"/>
            <a:ext cx="190434" cy="84125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Arrow Connector 189">
            <a:extLst>
              <a:ext uri="{FF2B5EF4-FFF2-40B4-BE49-F238E27FC236}">
                <a16:creationId xmlns:a16="http://schemas.microsoft.com/office/drawing/2014/main" id="{00000000-0008-0000-0A00-0000BE000000}"/>
              </a:ext>
            </a:extLst>
          </xdr:cNvPr>
          <xdr:cNvCxnSpPr/>
        </xdr:nvCxnSpPr>
        <xdr:spPr>
          <a:xfrm flipV="1">
            <a:off x="10618446" y="2490957"/>
            <a:ext cx="190434" cy="84125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1" name="Group 155">
            <a:extLst>
              <a:ext uri="{FF2B5EF4-FFF2-40B4-BE49-F238E27FC236}">
                <a16:creationId xmlns:a16="http://schemas.microsoft.com/office/drawing/2014/main" id="{00000000-0008-0000-0A00-0000BF000000}"/>
              </a:ext>
            </a:extLst>
          </xdr:cNvPr>
          <xdr:cNvGrpSpPr>
            <a:grpSpLocks/>
          </xdr:cNvGrpSpPr>
        </xdr:nvGrpSpPr>
        <xdr:grpSpPr bwMode="auto">
          <a:xfrm>
            <a:off x="9933529" y="1881388"/>
            <a:ext cx="120949" cy="61416"/>
            <a:chOff x="9933529" y="1884698"/>
            <a:chExt cx="120949" cy="61119"/>
          </a:xfrm>
        </xdr:grpSpPr>
        <xdr:sp macro="" textlink="">
          <xdr:nvSpPr>
            <xdr:cNvPr id="196" name="Isosceles Triangle 195">
              <a:extLst>
                <a:ext uri="{FF2B5EF4-FFF2-40B4-BE49-F238E27FC236}">
                  <a16:creationId xmlns:a16="http://schemas.microsoft.com/office/drawing/2014/main" id="{00000000-0008-0000-0A00-0000C4000000}"/>
                </a:ext>
              </a:extLst>
            </xdr:cNvPr>
            <xdr:cNvSpPr/>
          </xdr:nvSpPr>
          <xdr:spPr>
            <a:xfrm>
              <a:off x="9980494" y="1886686"/>
              <a:ext cx="76174" cy="46510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7" name="Isosceles Triangle 196">
              <a:extLst>
                <a:ext uri="{FF2B5EF4-FFF2-40B4-BE49-F238E27FC236}">
                  <a16:creationId xmlns:a16="http://schemas.microsoft.com/office/drawing/2014/main" id="{00000000-0008-0000-0A00-0000C5000000}"/>
                </a:ext>
              </a:extLst>
            </xdr:cNvPr>
            <xdr:cNvSpPr/>
          </xdr:nvSpPr>
          <xdr:spPr>
            <a:xfrm>
              <a:off x="9932885" y="1895988"/>
              <a:ext cx="76174" cy="3720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8" name="Isosceles Triangle 197">
              <a:extLst>
                <a:ext uri="{FF2B5EF4-FFF2-40B4-BE49-F238E27FC236}">
                  <a16:creationId xmlns:a16="http://schemas.microsoft.com/office/drawing/2014/main" id="{00000000-0008-0000-0A00-0000C6000000}"/>
                </a:ext>
              </a:extLst>
            </xdr:cNvPr>
            <xdr:cNvSpPr/>
          </xdr:nvSpPr>
          <xdr:spPr>
            <a:xfrm>
              <a:off x="9951929" y="1886686"/>
              <a:ext cx="85695" cy="55812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92" name="Group 134">
            <a:extLst>
              <a:ext uri="{FF2B5EF4-FFF2-40B4-BE49-F238E27FC236}">
                <a16:creationId xmlns:a16="http://schemas.microsoft.com/office/drawing/2014/main" id="{00000000-0008-0000-0A00-0000C0000000}"/>
              </a:ext>
            </a:extLst>
          </xdr:cNvPr>
          <xdr:cNvGrpSpPr>
            <a:grpSpLocks/>
          </xdr:cNvGrpSpPr>
        </xdr:nvGrpSpPr>
        <xdr:grpSpPr bwMode="auto"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93" name="Isosceles Triangle 192">
              <a:extLst>
                <a:ext uri="{FF2B5EF4-FFF2-40B4-BE49-F238E27FC236}">
                  <a16:creationId xmlns:a16="http://schemas.microsoft.com/office/drawing/2014/main" id="{00000000-0008-0000-0A00-0000C1000000}"/>
                </a:ext>
              </a:extLst>
            </xdr:cNvPr>
            <xdr:cNvSpPr/>
          </xdr:nvSpPr>
          <xdr:spPr>
            <a:xfrm>
              <a:off x="10742228" y="1883385"/>
              <a:ext cx="66652" cy="4673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4" name="Isosceles Triangle 193">
              <a:extLst>
                <a:ext uri="{FF2B5EF4-FFF2-40B4-BE49-F238E27FC236}">
                  <a16:creationId xmlns:a16="http://schemas.microsoft.com/office/drawing/2014/main" id="{00000000-0008-0000-0A00-0000C2000000}"/>
                </a:ext>
              </a:extLst>
            </xdr:cNvPr>
            <xdr:cNvSpPr/>
          </xdr:nvSpPr>
          <xdr:spPr>
            <a:xfrm>
              <a:off x="10694620" y="1892733"/>
              <a:ext cx="66652" cy="37389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5" name="Isosceles Triangle 194">
              <a:extLst>
                <a:ext uri="{FF2B5EF4-FFF2-40B4-BE49-F238E27FC236}">
                  <a16:creationId xmlns:a16="http://schemas.microsoft.com/office/drawing/2014/main" id="{00000000-0008-0000-0A00-0000C3000000}"/>
                </a:ext>
              </a:extLst>
            </xdr:cNvPr>
            <xdr:cNvSpPr/>
          </xdr:nvSpPr>
          <xdr:spPr>
            <a:xfrm>
              <a:off x="10713663" y="1883385"/>
              <a:ext cx="76174" cy="56083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27</xdr:col>
      <xdr:colOff>307731</xdr:colOff>
      <xdr:row>55</xdr:row>
      <xdr:rowOff>0</xdr:rowOff>
    </xdr:from>
    <xdr:ext cx="271096" cy="240497"/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A00-00007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7" t="12253" r="63191" b="29247"/>
        <a:stretch/>
      </xdr:blipFill>
      <xdr:spPr>
        <a:xfrm>
          <a:off x="10518531" y="24296077"/>
          <a:ext cx="271096" cy="240497"/>
        </a:xfrm>
        <a:prstGeom prst="rect">
          <a:avLst/>
        </a:prstGeom>
      </xdr:spPr>
    </xdr:pic>
    <xdr:clientData/>
  </xdr:oneCellAnchor>
  <xdr:oneCellAnchor>
    <xdr:from>
      <xdr:col>27</xdr:col>
      <xdr:colOff>328222</xdr:colOff>
      <xdr:row>51</xdr:row>
      <xdr:rowOff>14728</xdr:rowOff>
    </xdr:from>
    <xdr:ext cx="316874" cy="281108"/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A00-000004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7" t="12253" r="63191" b="29247"/>
        <a:stretch/>
      </xdr:blipFill>
      <xdr:spPr>
        <a:xfrm>
          <a:off x="10700387" y="7822987"/>
          <a:ext cx="316874" cy="281108"/>
        </a:xfrm>
        <a:prstGeom prst="rect">
          <a:avLst/>
        </a:prstGeom>
      </xdr:spPr>
    </xdr:pic>
    <xdr:clientData/>
  </xdr:oneCellAnchor>
  <xdr:twoCellAnchor>
    <xdr:from>
      <xdr:col>8</xdr:col>
      <xdr:colOff>226639</xdr:colOff>
      <xdr:row>7</xdr:row>
      <xdr:rowOff>38547</xdr:rowOff>
    </xdr:from>
    <xdr:to>
      <xdr:col>9</xdr:col>
      <xdr:colOff>222701</xdr:colOff>
      <xdr:row>52</xdr:row>
      <xdr:rowOff>125973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52A1755-8726-47E7-920A-F56DEC935275}"/>
            </a:ext>
          </a:extLst>
        </xdr:cNvPr>
        <xdr:cNvSpPr/>
      </xdr:nvSpPr>
      <xdr:spPr>
        <a:xfrm rot="5117720">
          <a:off x="-270227" y="4360453"/>
          <a:ext cx="6875242" cy="377062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33838</xdr:colOff>
      <xdr:row>40</xdr:row>
      <xdr:rowOff>58201</xdr:rowOff>
    </xdr:from>
    <xdr:to>
      <xdr:col>10</xdr:col>
      <xdr:colOff>196205</xdr:colOff>
      <xdr:row>41</xdr:row>
      <xdr:rowOff>69368</xdr:rowOff>
    </xdr:to>
    <xdr:grpSp>
      <xdr:nvGrpSpPr>
        <xdr:cNvPr id="113" name="Group 5">
          <a:extLst>
            <a:ext uri="{FF2B5EF4-FFF2-40B4-BE49-F238E27FC236}">
              <a16:creationId xmlns:a16="http://schemas.microsoft.com/office/drawing/2014/main" id="{E4262899-248A-4822-BA0A-0FDFFBA018FA}"/>
            </a:ext>
          </a:extLst>
        </xdr:cNvPr>
        <xdr:cNvGrpSpPr>
          <a:grpSpLocks/>
        </xdr:cNvGrpSpPr>
      </xdr:nvGrpSpPr>
      <xdr:grpSpPr bwMode="auto">
        <a:xfrm>
          <a:off x="3548235" y="6141063"/>
          <a:ext cx="162367" cy="162253"/>
          <a:chOff x="2238946" y="13787908"/>
          <a:chExt cx="161925" cy="154443"/>
        </a:xfrm>
      </xdr:grpSpPr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7B4696B2-2312-9CE8-C834-55FD65747362}"/>
              </a:ext>
            </a:extLst>
          </xdr:cNvPr>
          <xdr:cNvSpPr/>
        </xdr:nvSpPr>
        <xdr:spPr bwMode="auto"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ADD3A875-8DEB-234A-8A39-0D57CBBF0C0C}"/>
              </a:ext>
            </a:extLst>
          </xdr:cNvPr>
          <xdr:cNvCxnSpPr>
            <a:stCxn id="114" idx="1"/>
            <a:endCxn id="114" idx="5"/>
          </xdr:cNvCxnSpPr>
        </xdr:nvCxnSpPr>
        <xdr:spPr bwMode="auto"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F6624855-8096-E623-6100-3C8B0356A19B}"/>
              </a:ext>
            </a:extLst>
          </xdr:cNvPr>
          <xdr:cNvCxnSpPr>
            <a:stCxn id="114" idx="3"/>
            <a:endCxn id="114" idx="7"/>
          </xdr:cNvCxnSpPr>
        </xdr:nvCxnSpPr>
        <xdr:spPr bwMode="auto"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149568</xdr:colOff>
      <xdr:row>10</xdr:row>
      <xdr:rowOff>27414</xdr:rowOff>
    </xdr:from>
    <xdr:to>
      <xdr:col>10</xdr:col>
      <xdr:colOff>372059</xdr:colOff>
      <xdr:row>11</xdr:row>
      <xdr:rowOff>71189</xdr:rowOff>
    </xdr:to>
    <xdr:sp macro="" textlink="">
      <xdr:nvSpPr>
        <xdr:cNvPr id="311" name="Rectangle 310">
          <a:extLst>
            <a:ext uri="{FF2B5EF4-FFF2-40B4-BE49-F238E27FC236}">
              <a16:creationId xmlns:a16="http://schemas.microsoft.com/office/drawing/2014/main" id="{4539306D-1854-4EB8-90FB-DE92EC6D03CF}"/>
            </a:ext>
          </a:extLst>
        </xdr:cNvPr>
        <xdr:cNvSpPr/>
      </xdr:nvSpPr>
      <xdr:spPr>
        <a:xfrm rot="5179712">
          <a:off x="3674896" y="1566598"/>
          <a:ext cx="197104" cy="222491"/>
        </a:xfrm>
        <a:prstGeom prst="rect">
          <a:avLst/>
        </a:prstGeom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194762</xdr:colOff>
      <xdr:row>10</xdr:row>
      <xdr:rowOff>66984</xdr:rowOff>
    </xdr:from>
    <xdr:to>
      <xdr:col>10</xdr:col>
      <xdr:colOff>284024</xdr:colOff>
      <xdr:row>11</xdr:row>
      <xdr:rowOff>31688</xdr:rowOff>
    </xdr:to>
    <xdr:sp macro="" textlink="">
      <xdr:nvSpPr>
        <xdr:cNvPr id="312" name="Rectangle 311">
          <a:extLst>
            <a:ext uri="{FF2B5EF4-FFF2-40B4-BE49-F238E27FC236}">
              <a16:creationId xmlns:a16="http://schemas.microsoft.com/office/drawing/2014/main" id="{8FF2AB6A-EE72-4673-8295-99D2440AB18A}"/>
            </a:ext>
          </a:extLst>
        </xdr:cNvPr>
        <xdr:cNvSpPr/>
      </xdr:nvSpPr>
      <xdr:spPr>
        <a:xfrm rot="15979712">
          <a:off x="3693010" y="1633248"/>
          <a:ext cx="118033" cy="89262"/>
        </a:xfrm>
        <a:prstGeom prst="rect">
          <a:avLst/>
        </a:prstGeom>
        <a:solidFill>
          <a:srgbClr val="FF0000"/>
        </a:solidFill>
        <a:ln w="952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215063</xdr:colOff>
      <xdr:row>17</xdr:row>
      <xdr:rowOff>64755</xdr:rowOff>
    </xdr:from>
    <xdr:to>
      <xdr:col>10</xdr:col>
      <xdr:colOff>337347</xdr:colOff>
      <xdr:row>19</xdr:row>
      <xdr:rowOff>29427</xdr:rowOff>
    </xdr:to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3E34188E-8F26-40C5-98B5-C139A4B76448}"/>
            </a:ext>
          </a:extLst>
        </xdr:cNvPr>
        <xdr:cNvSpPr txBox="1"/>
      </xdr:nvSpPr>
      <xdr:spPr>
        <a:xfrm>
          <a:off x="3346407" y="2713896"/>
          <a:ext cx="503284" cy="274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90676</xdr:colOff>
      <xdr:row>9</xdr:row>
      <xdr:rowOff>54580</xdr:rowOff>
    </xdr:from>
    <xdr:to>
      <xdr:col>9</xdr:col>
      <xdr:colOff>101203</xdr:colOff>
      <xdr:row>10</xdr:row>
      <xdr:rowOff>95249</xdr:rowOff>
    </xdr:to>
    <xdr:cxnSp macro="">
      <xdr:nvCxnSpPr>
        <xdr:cNvPr id="366" name="Straight Connector 365">
          <a:extLst>
            <a:ext uri="{FF2B5EF4-FFF2-40B4-BE49-F238E27FC236}">
              <a16:creationId xmlns:a16="http://schemas.microsoft.com/office/drawing/2014/main" id="{4504CC69-13C7-400B-A287-253BCB2F3FE9}"/>
            </a:ext>
          </a:extLst>
        </xdr:cNvPr>
        <xdr:cNvCxnSpPr/>
      </xdr:nvCxnSpPr>
      <xdr:spPr>
        <a:xfrm flipH="1" flipV="1">
          <a:off x="3222020" y="1459518"/>
          <a:ext cx="10527" cy="195450"/>
        </a:xfrm>
        <a:prstGeom prst="line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331396</xdr:colOff>
      <xdr:row>28</xdr:row>
      <xdr:rowOff>105442</xdr:rowOff>
    </xdr:from>
    <xdr:to>
      <xdr:col>13</xdr:col>
      <xdr:colOff>166940</xdr:colOff>
      <xdr:row>33</xdr:row>
      <xdr:rowOff>65485</xdr:rowOff>
    </xdr:to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8D67392-F2A6-4529-901C-6060059D9E79}"/>
            </a:ext>
          </a:extLst>
        </xdr:cNvPr>
        <xdr:cNvSpPr txBox="1"/>
      </xdr:nvSpPr>
      <xdr:spPr>
        <a:xfrm>
          <a:off x="3843740" y="4457176"/>
          <a:ext cx="978544" cy="7339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....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C14-35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id-ID" sz="800" strike="sngStrike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</a:t>
          </a:r>
          <a:r>
            <a:rPr lang="en-US" sz="800" baseline="0">
              <a:solidFill>
                <a:srgbClr val="FF0000"/>
              </a:solidFill>
            </a:rPr>
            <a:t>CM2-12</a:t>
          </a:r>
        </a:p>
      </xdr:txBody>
    </xdr:sp>
    <xdr:clientData/>
  </xdr:twoCellAnchor>
  <xdr:twoCellAnchor>
    <xdr:from>
      <xdr:col>9</xdr:col>
      <xdr:colOff>1755</xdr:colOff>
      <xdr:row>7</xdr:row>
      <xdr:rowOff>128305</xdr:rowOff>
    </xdr:from>
    <xdr:to>
      <xdr:col>15</xdr:col>
      <xdr:colOff>346467</xdr:colOff>
      <xdr:row>11</xdr:row>
      <xdr:rowOff>11859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AF1468E-CBEE-412B-AEC3-467019DC3443}"/>
            </a:ext>
          </a:extLst>
        </xdr:cNvPr>
        <xdr:cNvSpPr/>
      </xdr:nvSpPr>
      <xdr:spPr>
        <a:xfrm rot="21295670">
          <a:off x="3135480" y="1214155"/>
          <a:ext cx="2640237" cy="493154"/>
        </a:xfrm>
        <a:prstGeom prst="rect">
          <a:avLst/>
        </a:prstGeom>
        <a:noFill/>
        <a:ln w="38100"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308108</xdr:colOff>
      <xdr:row>31</xdr:row>
      <xdr:rowOff>61514</xdr:rowOff>
    </xdr:from>
    <xdr:to>
      <xdr:col>10</xdr:col>
      <xdr:colOff>89475</xdr:colOff>
      <xdr:row>32</xdr:row>
      <xdr:rowOff>72681</xdr:rowOff>
    </xdr:to>
    <xdr:grpSp>
      <xdr:nvGrpSpPr>
        <xdr:cNvPr id="121" name="Group 5">
          <a:extLst>
            <a:ext uri="{FF2B5EF4-FFF2-40B4-BE49-F238E27FC236}">
              <a16:creationId xmlns:a16="http://schemas.microsoft.com/office/drawing/2014/main" id="{AF6902E3-B166-423B-B0ED-718CB29EF17B}"/>
            </a:ext>
          </a:extLst>
        </xdr:cNvPr>
        <xdr:cNvGrpSpPr>
          <a:grpSpLocks/>
        </xdr:cNvGrpSpPr>
      </xdr:nvGrpSpPr>
      <xdr:grpSpPr bwMode="auto">
        <a:xfrm>
          <a:off x="3441505" y="4784600"/>
          <a:ext cx="162367" cy="162253"/>
          <a:chOff x="2238946" y="13787908"/>
          <a:chExt cx="161925" cy="154443"/>
        </a:xfrm>
      </xdr:grpSpPr>
      <xdr:sp macro="" textlink="">
        <xdr:nvSpPr>
          <xdr:cNvPr id="122" name="Oval 121">
            <a:extLst>
              <a:ext uri="{FF2B5EF4-FFF2-40B4-BE49-F238E27FC236}">
                <a16:creationId xmlns:a16="http://schemas.microsoft.com/office/drawing/2014/main" id="{8A83B0A0-DBB1-4401-A85A-198C63848AE1}"/>
              </a:ext>
            </a:extLst>
          </xdr:cNvPr>
          <xdr:cNvSpPr/>
        </xdr:nvSpPr>
        <xdr:spPr bwMode="auto"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4F96E9B1-A147-4A08-B06B-1028AE7DC098}"/>
              </a:ext>
            </a:extLst>
          </xdr:cNvPr>
          <xdr:cNvCxnSpPr>
            <a:stCxn id="122" idx="1"/>
            <a:endCxn id="122" idx="5"/>
          </xdr:cNvCxnSpPr>
        </xdr:nvCxnSpPr>
        <xdr:spPr bwMode="auto"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6EE2C59A-B1DE-4EB5-9E41-39FF4A68989F}"/>
              </a:ext>
            </a:extLst>
          </xdr:cNvPr>
          <xdr:cNvCxnSpPr>
            <a:stCxn id="122" idx="3"/>
            <a:endCxn id="122" idx="7"/>
          </xdr:cNvCxnSpPr>
        </xdr:nvCxnSpPr>
        <xdr:spPr bwMode="auto"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199607</xdr:colOff>
      <xdr:row>22</xdr:row>
      <xdr:rowOff>23414</xdr:rowOff>
    </xdr:from>
    <xdr:to>
      <xdr:col>9</xdr:col>
      <xdr:colOff>361974</xdr:colOff>
      <xdr:row>23</xdr:row>
      <xdr:rowOff>34581</xdr:rowOff>
    </xdr:to>
    <xdr:grpSp>
      <xdr:nvGrpSpPr>
        <xdr:cNvPr id="125" name="Group 5">
          <a:extLst>
            <a:ext uri="{FF2B5EF4-FFF2-40B4-BE49-F238E27FC236}">
              <a16:creationId xmlns:a16="http://schemas.microsoft.com/office/drawing/2014/main" id="{36FCD25F-2709-40C8-B104-6CCE26901871}"/>
            </a:ext>
          </a:extLst>
        </xdr:cNvPr>
        <xdr:cNvGrpSpPr>
          <a:grpSpLocks/>
        </xdr:cNvGrpSpPr>
      </xdr:nvGrpSpPr>
      <xdr:grpSpPr bwMode="auto">
        <a:xfrm>
          <a:off x="3333004" y="3386724"/>
          <a:ext cx="162367" cy="162254"/>
          <a:chOff x="2238946" y="13787908"/>
          <a:chExt cx="161925" cy="154443"/>
        </a:xfrm>
      </xdr:grpSpPr>
      <xdr:sp macro="" textlink="">
        <xdr:nvSpPr>
          <xdr:cNvPr id="126" name="Oval 125">
            <a:extLst>
              <a:ext uri="{FF2B5EF4-FFF2-40B4-BE49-F238E27FC236}">
                <a16:creationId xmlns:a16="http://schemas.microsoft.com/office/drawing/2014/main" id="{B1618B1E-1AEB-4A59-91C0-F7351E847485}"/>
              </a:ext>
            </a:extLst>
          </xdr:cNvPr>
          <xdr:cNvSpPr/>
        </xdr:nvSpPr>
        <xdr:spPr bwMode="auto"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37EF53A7-B3DA-471E-BEA0-75C0EF1EB644}"/>
              </a:ext>
            </a:extLst>
          </xdr:cNvPr>
          <xdr:cNvCxnSpPr>
            <a:stCxn id="126" idx="1"/>
            <a:endCxn id="126" idx="5"/>
          </xdr:cNvCxnSpPr>
        </xdr:nvCxnSpPr>
        <xdr:spPr bwMode="auto"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73A76C9F-002F-4DEC-A6D1-0ED264EDBCC3}"/>
              </a:ext>
            </a:extLst>
          </xdr:cNvPr>
          <xdr:cNvCxnSpPr>
            <a:stCxn id="126" idx="3"/>
            <a:endCxn id="126" idx="7"/>
          </xdr:cNvCxnSpPr>
        </xdr:nvCxnSpPr>
        <xdr:spPr bwMode="auto"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101755</xdr:colOff>
      <xdr:row>14</xdr:row>
      <xdr:rowOff>12529</xdr:rowOff>
    </xdr:from>
    <xdr:to>
      <xdr:col>9</xdr:col>
      <xdr:colOff>264122</xdr:colOff>
      <xdr:row>15</xdr:row>
      <xdr:rowOff>23696</xdr:rowOff>
    </xdr:to>
    <xdr:grpSp>
      <xdr:nvGrpSpPr>
        <xdr:cNvPr id="129" name="Group 5">
          <a:extLst>
            <a:ext uri="{FF2B5EF4-FFF2-40B4-BE49-F238E27FC236}">
              <a16:creationId xmlns:a16="http://schemas.microsoft.com/office/drawing/2014/main" id="{50978F69-A8A9-4752-A934-713099807237}"/>
            </a:ext>
          </a:extLst>
        </xdr:cNvPr>
        <xdr:cNvGrpSpPr>
          <a:grpSpLocks/>
        </xdr:cNvGrpSpPr>
      </xdr:nvGrpSpPr>
      <xdr:grpSpPr bwMode="auto">
        <a:xfrm>
          <a:off x="3235152" y="2167150"/>
          <a:ext cx="162367" cy="162253"/>
          <a:chOff x="2238946" y="13787908"/>
          <a:chExt cx="161925" cy="154443"/>
        </a:xfrm>
      </xdr:grpSpPr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ECA337FC-27C4-47FE-836A-50ED281833BE}"/>
              </a:ext>
            </a:extLst>
          </xdr:cNvPr>
          <xdr:cNvSpPr/>
        </xdr:nvSpPr>
        <xdr:spPr bwMode="auto"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B3AE8328-FFA8-401C-807E-7E7DA48FA2B4}"/>
              </a:ext>
            </a:extLst>
          </xdr:cNvPr>
          <xdr:cNvCxnSpPr>
            <a:stCxn id="130" idx="1"/>
            <a:endCxn id="130" idx="5"/>
          </xdr:cNvCxnSpPr>
        </xdr:nvCxnSpPr>
        <xdr:spPr bwMode="auto"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880EC60C-3EF9-4A46-8CBA-41087CE449CC}"/>
              </a:ext>
            </a:extLst>
          </xdr:cNvPr>
          <xdr:cNvCxnSpPr>
            <a:stCxn id="130" idx="3"/>
            <a:endCxn id="130" idx="7"/>
          </xdr:cNvCxnSpPr>
        </xdr:nvCxnSpPr>
        <xdr:spPr bwMode="auto"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63655</xdr:colOff>
      <xdr:row>10</xdr:row>
      <xdr:rowOff>73820</xdr:rowOff>
    </xdr:from>
    <xdr:to>
      <xdr:col>9</xdr:col>
      <xdr:colOff>226022</xdr:colOff>
      <xdr:row>11</xdr:row>
      <xdr:rowOff>84987</xdr:rowOff>
    </xdr:to>
    <xdr:grpSp>
      <xdr:nvGrpSpPr>
        <xdr:cNvPr id="133" name="Group 5">
          <a:extLst>
            <a:ext uri="{FF2B5EF4-FFF2-40B4-BE49-F238E27FC236}">
              <a16:creationId xmlns:a16="http://schemas.microsoft.com/office/drawing/2014/main" id="{A38DC71A-C40F-410B-BA19-9240A9D8CDEF}"/>
            </a:ext>
          </a:extLst>
        </xdr:cNvPr>
        <xdr:cNvGrpSpPr>
          <a:grpSpLocks/>
        </xdr:cNvGrpSpPr>
      </xdr:nvGrpSpPr>
      <xdr:grpSpPr bwMode="auto">
        <a:xfrm>
          <a:off x="3197052" y="1610958"/>
          <a:ext cx="162367" cy="162253"/>
          <a:chOff x="2238946" y="13787908"/>
          <a:chExt cx="161925" cy="154443"/>
        </a:xfrm>
      </xdr:grpSpPr>
      <xdr:sp macro="" textlink="">
        <xdr:nvSpPr>
          <xdr:cNvPr id="136" name="Oval 135">
            <a:extLst>
              <a:ext uri="{FF2B5EF4-FFF2-40B4-BE49-F238E27FC236}">
                <a16:creationId xmlns:a16="http://schemas.microsoft.com/office/drawing/2014/main" id="{C4F0D24A-9ADA-4840-8277-F7A975C13101}"/>
              </a:ext>
            </a:extLst>
          </xdr:cNvPr>
          <xdr:cNvSpPr/>
        </xdr:nvSpPr>
        <xdr:spPr bwMode="auto"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B2787688-9250-4AC9-988D-A91AB30B6EB9}"/>
              </a:ext>
            </a:extLst>
          </xdr:cNvPr>
          <xdr:cNvCxnSpPr>
            <a:stCxn id="136" idx="1"/>
            <a:endCxn id="136" idx="5"/>
          </xdr:cNvCxnSpPr>
        </xdr:nvCxnSpPr>
        <xdr:spPr bwMode="auto"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E2DF5A86-D939-4855-805F-1718552889B6}"/>
              </a:ext>
            </a:extLst>
          </xdr:cNvPr>
          <xdr:cNvCxnSpPr>
            <a:stCxn id="136" idx="3"/>
            <a:endCxn id="136" idx="7"/>
          </xdr:cNvCxnSpPr>
        </xdr:nvCxnSpPr>
        <xdr:spPr bwMode="auto"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217001</xdr:colOff>
      <xdr:row>10</xdr:row>
      <xdr:rowOff>131622</xdr:rowOff>
    </xdr:from>
    <xdr:to>
      <xdr:col>10</xdr:col>
      <xdr:colOff>149797</xdr:colOff>
      <xdr:row>11</xdr:row>
      <xdr:rowOff>4206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58E91C1A-F2A4-40CF-8EC5-BA098515128D}"/>
            </a:ext>
          </a:extLst>
        </xdr:cNvPr>
        <xdr:cNvCxnSpPr>
          <a:stCxn id="136" idx="6"/>
          <a:endCxn id="311" idx="2"/>
        </xdr:cNvCxnSpPr>
      </xdr:nvCxnSpPr>
      <xdr:spPr>
        <a:xfrm flipV="1">
          <a:off x="3350225" y="1655622"/>
          <a:ext cx="313796" cy="2297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134198</xdr:colOff>
      <xdr:row>37</xdr:row>
      <xdr:rowOff>87764</xdr:rowOff>
    </xdr:from>
    <xdr:to>
      <xdr:col>13</xdr:col>
      <xdr:colOff>219653</xdr:colOff>
      <xdr:row>46</xdr:row>
      <xdr:rowOff>78828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0AA74457-4C0E-4451-B4BC-860CB94EDD26}"/>
            </a:ext>
          </a:extLst>
        </xdr:cNvPr>
        <xdr:cNvSpPr txBox="1"/>
      </xdr:nvSpPr>
      <xdr:spPr>
        <a:xfrm>
          <a:off x="4029595" y="5717367"/>
          <a:ext cx="847455" cy="13508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....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C14-350 dAN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DC-C8-A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CM2-12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CM2-12A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CE1-3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F1-3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2 CM5-5</a:t>
          </a:r>
        </a:p>
        <a:p>
          <a:pPr algn="l"/>
          <a:r>
            <a:rPr lang="en-US" sz="800" strike="noStrike" baseline="0">
              <a:solidFill>
                <a:srgbClr val="FF0000"/>
              </a:solidFill>
            </a:rPr>
            <a:t>1 CJ5-T</a:t>
          </a:r>
        </a:p>
        <a:p>
          <a:pPr algn="l"/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210552</xdr:colOff>
      <xdr:row>40</xdr:row>
      <xdr:rowOff>130343</xdr:rowOff>
    </xdr:from>
    <xdr:to>
      <xdr:col>10</xdr:col>
      <xdr:colOff>35062</xdr:colOff>
      <xdr:row>41</xdr:row>
      <xdr:rowOff>35092</xdr:rowOff>
    </xdr:to>
    <xdr:cxnSp macro="">
      <xdr:nvCxnSpPr>
        <xdr:cNvPr id="218" name="Straight Connector 217">
          <a:extLst>
            <a:ext uri="{FF2B5EF4-FFF2-40B4-BE49-F238E27FC236}">
              <a16:creationId xmlns:a16="http://schemas.microsoft.com/office/drawing/2014/main" id="{4EC5EB15-C84E-43A3-8637-93A62E6783D7}"/>
            </a:ext>
          </a:extLst>
        </xdr:cNvPr>
        <xdr:cNvCxnSpPr/>
      </xdr:nvCxnSpPr>
      <xdr:spPr>
        <a:xfrm flipV="1">
          <a:off x="2962776" y="6176211"/>
          <a:ext cx="586510" cy="55144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207544</xdr:colOff>
      <xdr:row>41</xdr:row>
      <xdr:rowOff>37098</xdr:rowOff>
    </xdr:from>
    <xdr:to>
      <xdr:col>10</xdr:col>
      <xdr:colOff>32054</xdr:colOff>
      <xdr:row>41</xdr:row>
      <xdr:rowOff>92242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BDC600B4-59AE-4F2D-9660-5E3D93CD4A73}"/>
            </a:ext>
          </a:extLst>
        </xdr:cNvPr>
        <xdr:cNvCxnSpPr/>
      </xdr:nvCxnSpPr>
      <xdr:spPr>
        <a:xfrm flipV="1">
          <a:off x="2959768" y="6233361"/>
          <a:ext cx="586510" cy="55144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183169</xdr:colOff>
      <xdr:row>40</xdr:row>
      <xdr:rowOff>107156</xdr:rowOff>
    </xdr:from>
    <xdr:to>
      <xdr:col>11</xdr:col>
      <xdr:colOff>41672</xdr:colOff>
      <xdr:row>40</xdr:row>
      <xdr:rowOff>118059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9D6F37DA-FE36-4D3D-96D3-13608FDE9260}"/>
            </a:ext>
          </a:extLst>
        </xdr:cNvPr>
        <xdr:cNvCxnSpPr/>
      </xdr:nvCxnSpPr>
      <xdr:spPr>
        <a:xfrm flipV="1">
          <a:off x="3695513" y="6316265"/>
          <a:ext cx="239503" cy="10903"/>
        </a:xfrm>
        <a:prstGeom prst="line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77391</xdr:colOff>
      <xdr:row>20</xdr:row>
      <xdr:rowOff>1</xdr:rowOff>
    </xdr:from>
    <xdr:to>
      <xdr:col>12</xdr:col>
      <xdr:colOff>293935</xdr:colOff>
      <xdr:row>24</xdr:row>
      <xdr:rowOff>114826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B27D27B-3255-4DFC-A370-27C5CAE9A596}"/>
            </a:ext>
          </a:extLst>
        </xdr:cNvPr>
        <xdr:cNvSpPr txBox="1"/>
      </xdr:nvSpPr>
      <xdr:spPr>
        <a:xfrm>
          <a:off x="3589735" y="3113485"/>
          <a:ext cx="978544" cy="7339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....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C14-35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id-ID" sz="800" strike="sngStrike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</a:t>
          </a:r>
          <a:r>
            <a:rPr lang="en-US" sz="800" baseline="0">
              <a:solidFill>
                <a:srgbClr val="FF0000"/>
              </a:solidFill>
            </a:rPr>
            <a:t>CM2-12</a:t>
          </a:r>
        </a:p>
      </xdr:txBody>
    </xdr:sp>
    <xdr:clientData/>
  </xdr:twoCellAnchor>
  <xdr:twoCellAnchor>
    <xdr:from>
      <xdr:col>9</xdr:col>
      <xdr:colOff>303609</xdr:colOff>
      <xdr:row>26</xdr:row>
      <xdr:rowOff>47625</xdr:rowOff>
    </xdr:from>
    <xdr:to>
      <xdr:col>11</xdr:col>
      <xdr:colOff>44893</xdr:colOff>
      <xdr:row>28</xdr:row>
      <xdr:rowOff>12297</xdr:rowOff>
    </xdr:to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B0EC9497-3017-4CB4-BDAF-035F55FBEAD5}"/>
            </a:ext>
          </a:extLst>
        </xdr:cNvPr>
        <xdr:cNvSpPr txBox="1"/>
      </xdr:nvSpPr>
      <xdr:spPr>
        <a:xfrm>
          <a:off x="3434953" y="4089797"/>
          <a:ext cx="503284" cy="274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11906</xdr:colOff>
      <xdr:row>35</xdr:row>
      <xdr:rowOff>65485</xdr:rowOff>
    </xdr:from>
    <xdr:to>
      <xdr:col>11</xdr:col>
      <xdr:colOff>134190</xdr:colOff>
      <xdr:row>37</xdr:row>
      <xdr:rowOff>30156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5CC29F42-DF0D-40C2-B781-8B9662E13432}"/>
            </a:ext>
          </a:extLst>
        </xdr:cNvPr>
        <xdr:cNvSpPr txBox="1"/>
      </xdr:nvSpPr>
      <xdr:spPr>
        <a:xfrm>
          <a:off x="3524250" y="5500688"/>
          <a:ext cx="503284" cy="274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113109</xdr:colOff>
      <xdr:row>11</xdr:row>
      <xdr:rowOff>130969</xdr:rowOff>
    </xdr:from>
    <xdr:to>
      <xdr:col>10</xdr:col>
      <xdr:colOff>235393</xdr:colOff>
      <xdr:row>13</xdr:row>
      <xdr:rowOff>89687</xdr:rowOff>
    </xdr:to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96754DF2-6D14-43E6-9CC3-7904B32B9324}"/>
            </a:ext>
          </a:extLst>
        </xdr:cNvPr>
        <xdr:cNvSpPr txBox="1"/>
      </xdr:nvSpPr>
      <xdr:spPr>
        <a:xfrm>
          <a:off x="3244453" y="1845469"/>
          <a:ext cx="503284" cy="274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25 m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101203</xdr:colOff>
      <xdr:row>9</xdr:row>
      <xdr:rowOff>53578</xdr:rowOff>
    </xdr:from>
    <xdr:to>
      <xdr:col>10</xdr:col>
      <xdr:colOff>223487</xdr:colOff>
      <xdr:row>11</xdr:row>
      <xdr:rowOff>18250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32E8F36B-494F-4728-A762-B336C09C3C3A}"/>
            </a:ext>
          </a:extLst>
        </xdr:cNvPr>
        <xdr:cNvSpPr txBox="1"/>
      </xdr:nvSpPr>
      <xdr:spPr>
        <a:xfrm>
          <a:off x="3232547" y="1458516"/>
          <a:ext cx="503284" cy="274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20 m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104775</xdr:colOff>
      <xdr:row>12</xdr:row>
      <xdr:rowOff>128588</xdr:rowOff>
    </xdr:from>
    <xdr:to>
      <xdr:col>12</xdr:col>
      <xdr:colOff>321319</xdr:colOff>
      <xdr:row>17</xdr:row>
      <xdr:rowOff>82678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FAA7CDA8-F68A-418B-9AA2-D96F0E4AA5DF}"/>
            </a:ext>
          </a:extLst>
        </xdr:cNvPr>
        <xdr:cNvSpPr txBox="1"/>
      </xdr:nvSpPr>
      <xdr:spPr>
        <a:xfrm>
          <a:off x="3617119" y="1997869"/>
          <a:ext cx="978544" cy="7339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....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C14-35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id-ID" sz="800" strike="sngStrike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</a:t>
          </a:r>
          <a:r>
            <a:rPr lang="en-US" sz="800" baseline="0">
              <a:solidFill>
                <a:srgbClr val="FF0000"/>
              </a:solidFill>
            </a:rPr>
            <a:t>CM2-12</a:t>
          </a:r>
        </a:p>
      </xdr:txBody>
    </xdr:sp>
    <xdr:clientData/>
  </xdr:twoCellAnchor>
  <xdr:twoCellAnchor>
    <xdr:from>
      <xdr:col>6</xdr:col>
      <xdr:colOff>107156</xdr:colOff>
      <xdr:row>6</xdr:row>
      <xdr:rowOff>65483</xdr:rowOff>
    </xdr:from>
    <xdr:to>
      <xdr:col>8</xdr:col>
      <xdr:colOff>323700</xdr:colOff>
      <xdr:row>15</xdr:row>
      <xdr:rowOff>45982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F2534C7-8151-4716-987F-30A6A85FE2CC}"/>
            </a:ext>
          </a:extLst>
        </xdr:cNvPr>
        <xdr:cNvSpPr txBox="1"/>
      </xdr:nvSpPr>
      <xdr:spPr>
        <a:xfrm>
          <a:off x="2097553" y="998276"/>
          <a:ext cx="978544" cy="135341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....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C14-35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id-ID" sz="800" strike="sngStrike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APP TM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 </a:t>
          </a:r>
          <a:r>
            <a:rPr lang="en-US" sz="800" baseline="0">
              <a:solidFill>
                <a:srgbClr val="FF0000"/>
              </a:solidFill>
            </a:rPr>
            <a:t>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9</xdr:col>
      <xdr:colOff>83024</xdr:colOff>
      <xdr:row>12</xdr:row>
      <xdr:rowOff>87248</xdr:rowOff>
    </xdr:from>
    <xdr:to>
      <xdr:col>9</xdr:col>
      <xdr:colOff>149677</xdr:colOff>
      <xdr:row>13</xdr:row>
      <xdr:rowOff>31343</xdr:rowOff>
    </xdr:to>
    <xdr:grpSp>
      <xdr:nvGrpSpPr>
        <xdr:cNvPr id="229" name="Group 228">
          <a:extLst>
            <a:ext uri="{FF2B5EF4-FFF2-40B4-BE49-F238E27FC236}">
              <a16:creationId xmlns:a16="http://schemas.microsoft.com/office/drawing/2014/main" id="{D549EC43-20CF-4EC1-958E-A652B2B58574}"/>
            </a:ext>
          </a:extLst>
        </xdr:cNvPr>
        <xdr:cNvGrpSpPr/>
      </xdr:nvGrpSpPr>
      <xdr:grpSpPr>
        <a:xfrm rot="15607994">
          <a:off x="3195588" y="1947391"/>
          <a:ext cx="108319" cy="66653"/>
          <a:chOff x="13029613" y="2289822"/>
          <a:chExt cx="107252" cy="65187"/>
        </a:xfrm>
      </xdr:grpSpPr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C12E5198-DF13-400B-ADCE-76C56489F6B9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50">
            <a:extLst>
              <a:ext uri="{FF2B5EF4-FFF2-40B4-BE49-F238E27FC236}">
                <a16:creationId xmlns:a16="http://schemas.microsoft.com/office/drawing/2014/main" id="{7897B4C5-6540-4E7E-AE52-31AC40B81E1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F3B567F0-24F3-49D5-AF7C-BFC920E1457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156435</xdr:colOff>
      <xdr:row>18</xdr:row>
      <xdr:rowOff>90965</xdr:rowOff>
    </xdr:from>
    <xdr:to>
      <xdr:col>9</xdr:col>
      <xdr:colOff>223088</xdr:colOff>
      <xdr:row>19</xdr:row>
      <xdr:rowOff>44353</xdr:rowOff>
    </xdr:to>
    <xdr:grpSp>
      <xdr:nvGrpSpPr>
        <xdr:cNvPr id="233" name="Group 232">
          <a:extLst>
            <a:ext uri="{FF2B5EF4-FFF2-40B4-BE49-F238E27FC236}">
              <a16:creationId xmlns:a16="http://schemas.microsoft.com/office/drawing/2014/main" id="{44EDF8DB-7A50-40A7-A1CF-451022CB7CCD}"/>
            </a:ext>
          </a:extLst>
        </xdr:cNvPr>
        <xdr:cNvGrpSpPr/>
      </xdr:nvGrpSpPr>
      <xdr:grpSpPr>
        <a:xfrm rot="15607994">
          <a:off x="3270922" y="2868841"/>
          <a:ext cx="104474" cy="66653"/>
          <a:chOff x="13029613" y="2289822"/>
          <a:chExt cx="107252" cy="65187"/>
        </a:xfrm>
      </xdr:grpSpPr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389CFCC-B8A1-48D3-885E-073706E8C6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50">
            <a:extLst>
              <a:ext uri="{FF2B5EF4-FFF2-40B4-BE49-F238E27FC236}">
                <a16:creationId xmlns:a16="http://schemas.microsoft.com/office/drawing/2014/main" id="{50FEA929-CCEB-487E-9AC6-F433EB46C3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F8BC1217-0C76-46DE-A2BB-D5AD60CCB42C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267016</xdr:colOff>
      <xdr:row>27</xdr:row>
      <xdr:rowOff>24985</xdr:rowOff>
    </xdr:from>
    <xdr:to>
      <xdr:col>9</xdr:col>
      <xdr:colOff>333669</xdr:colOff>
      <xdr:row>27</xdr:row>
      <xdr:rowOff>131702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2E22CEA4-7EDC-4575-89D5-C5CAD40EB0BF}"/>
            </a:ext>
          </a:extLst>
        </xdr:cNvPr>
        <xdr:cNvGrpSpPr/>
      </xdr:nvGrpSpPr>
      <xdr:grpSpPr>
        <a:xfrm rot="15607994">
          <a:off x="3380381" y="4163758"/>
          <a:ext cx="106717" cy="66653"/>
          <a:chOff x="13029613" y="2289822"/>
          <a:chExt cx="107252" cy="65187"/>
        </a:xfrm>
      </xdr:grpSpPr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5028D6FD-B274-4CD6-B09F-7E0BF23D5EC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50">
            <a:extLst>
              <a:ext uri="{FF2B5EF4-FFF2-40B4-BE49-F238E27FC236}">
                <a16:creationId xmlns:a16="http://schemas.microsoft.com/office/drawing/2014/main" id="{62E90FA4-59DC-4341-8F17-9B6FED8539E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E7B90E49-95BF-4C38-8C8D-DBD8F86E1B1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376353</xdr:colOff>
      <xdr:row>35</xdr:row>
      <xdr:rowOff>88280</xdr:rowOff>
    </xdr:from>
    <xdr:to>
      <xdr:col>10</xdr:col>
      <xdr:colOff>62006</xdr:colOff>
      <xdr:row>36</xdr:row>
      <xdr:rowOff>41667</xdr:rowOff>
    </xdr:to>
    <xdr:grpSp>
      <xdr:nvGrpSpPr>
        <xdr:cNvPr id="241" name="Group 240">
          <a:extLst>
            <a:ext uri="{FF2B5EF4-FFF2-40B4-BE49-F238E27FC236}">
              <a16:creationId xmlns:a16="http://schemas.microsoft.com/office/drawing/2014/main" id="{7510FDA0-86B3-49A2-A678-08EFE36D91B7}"/>
            </a:ext>
          </a:extLst>
        </xdr:cNvPr>
        <xdr:cNvGrpSpPr/>
      </xdr:nvGrpSpPr>
      <xdr:grpSpPr>
        <a:xfrm rot="15607994">
          <a:off x="3490840" y="5434621"/>
          <a:ext cx="104473" cy="66653"/>
          <a:chOff x="13029613" y="2289822"/>
          <a:chExt cx="107252" cy="65187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3AC5BBF7-AD1B-4B91-8404-9725172D67D2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50">
            <a:extLst>
              <a:ext uri="{FF2B5EF4-FFF2-40B4-BE49-F238E27FC236}">
                <a16:creationId xmlns:a16="http://schemas.microsoft.com/office/drawing/2014/main" id="{6F0FA899-AA18-4A07-B525-531CF125ED5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35E339-F6C8-4226-BEF5-A1D04FDFDE6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35798</xdr:colOff>
      <xdr:row>41</xdr:row>
      <xdr:rowOff>4582</xdr:rowOff>
    </xdr:from>
    <xdr:to>
      <xdr:col>10</xdr:col>
      <xdr:colOff>167422</xdr:colOff>
      <xdr:row>52</xdr:row>
      <xdr:rowOff>65171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556ACB8E-E12E-49F5-AA37-9E7FFD85DA79}"/>
            </a:ext>
          </a:extLst>
        </xdr:cNvPr>
        <xdr:cNvCxnSpPr/>
      </xdr:nvCxnSpPr>
      <xdr:spPr>
        <a:xfrm>
          <a:off x="3550022" y="6200845"/>
          <a:ext cx="131624" cy="1724958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100262</xdr:colOff>
      <xdr:row>44</xdr:row>
      <xdr:rowOff>145382</xdr:rowOff>
    </xdr:from>
    <xdr:to>
      <xdr:col>10</xdr:col>
      <xdr:colOff>166915</xdr:colOff>
      <xdr:row>45</xdr:row>
      <xdr:rowOff>98768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27C78964-1638-4A12-9C26-C5B0F3FED8F2}"/>
            </a:ext>
          </a:extLst>
        </xdr:cNvPr>
        <xdr:cNvGrpSpPr/>
      </xdr:nvGrpSpPr>
      <xdr:grpSpPr>
        <a:xfrm rot="15607994">
          <a:off x="3595750" y="6851498"/>
          <a:ext cx="104472" cy="66653"/>
          <a:chOff x="13029613" y="2289822"/>
          <a:chExt cx="107252" cy="65187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95F03D83-DF79-4468-8FA2-808F797CD20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50">
            <a:extLst>
              <a:ext uri="{FF2B5EF4-FFF2-40B4-BE49-F238E27FC236}">
                <a16:creationId xmlns:a16="http://schemas.microsoft.com/office/drawing/2014/main" id="{5E5F8B50-E3DB-40D3-93A0-0EDAE723C386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54ADF6AA-17DE-4DA4-BC8E-14F88B7EA31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126079</xdr:colOff>
      <xdr:row>49</xdr:row>
      <xdr:rowOff>60208</xdr:rowOff>
    </xdr:from>
    <xdr:to>
      <xdr:col>10</xdr:col>
      <xdr:colOff>288446</xdr:colOff>
      <xdr:row>50</xdr:row>
      <xdr:rowOff>71375</xdr:rowOff>
    </xdr:to>
    <xdr:grpSp>
      <xdr:nvGrpSpPr>
        <xdr:cNvPr id="251" name="Group 5">
          <a:extLst>
            <a:ext uri="{FF2B5EF4-FFF2-40B4-BE49-F238E27FC236}">
              <a16:creationId xmlns:a16="http://schemas.microsoft.com/office/drawing/2014/main" id="{E992D6CE-4570-46D2-A61B-FFBBC8235056}"/>
            </a:ext>
          </a:extLst>
        </xdr:cNvPr>
        <xdr:cNvGrpSpPr>
          <a:grpSpLocks/>
        </xdr:cNvGrpSpPr>
      </xdr:nvGrpSpPr>
      <xdr:grpSpPr bwMode="auto">
        <a:xfrm>
          <a:off x="3640476" y="7515984"/>
          <a:ext cx="162367" cy="162253"/>
          <a:chOff x="2238946" y="13787908"/>
          <a:chExt cx="161925" cy="154443"/>
        </a:xfrm>
      </xdr:grpSpPr>
      <xdr:sp macro="" textlink="">
        <xdr:nvSpPr>
          <xdr:cNvPr id="252" name="Oval 251">
            <a:extLst>
              <a:ext uri="{FF2B5EF4-FFF2-40B4-BE49-F238E27FC236}">
                <a16:creationId xmlns:a16="http://schemas.microsoft.com/office/drawing/2014/main" id="{DE3FA309-FF07-4E60-AA9B-02E37197EAD5}"/>
              </a:ext>
            </a:extLst>
          </xdr:cNvPr>
          <xdr:cNvSpPr/>
        </xdr:nvSpPr>
        <xdr:spPr bwMode="auto">
          <a:xfrm>
            <a:off x="2229950" y="13787908"/>
            <a:ext cx="161925" cy="154443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A3CF894E-2A78-4CAC-BF99-033D47335E4C}"/>
              </a:ext>
            </a:extLst>
          </xdr:cNvPr>
          <xdr:cNvCxnSpPr>
            <a:stCxn id="252" idx="1"/>
            <a:endCxn id="252" idx="5"/>
          </xdr:cNvCxnSpPr>
        </xdr:nvCxnSpPr>
        <xdr:spPr bwMode="auto">
          <a:xfrm rot="16200000" flipH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5BC60A01-ED9F-40F9-85D3-9F5C5242458B}"/>
              </a:ext>
            </a:extLst>
          </xdr:cNvPr>
          <xdr:cNvCxnSpPr>
            <a:stCxn id="252" idx="3"/>
            <a:endCxn id="252" idx="7"/>
          </xdr:cNvCxnSpPr>
        </xdr:nvCxnSpPr>
        <xdr:spPr bwMode="auto">
          <a:xfrm rot="5400000" flipH="1" flipV="1">
            <a:off x="2256359" y="13815652"/>
            <a:ext cx="118103" cy="98954"/>
          </a:xfrm>
          <a:prstGeom prst="lin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115303</xdr:colOff>
      <xdr:row>44</xdr:row>
      <xdr:rowOff>95251</xdr:rowOff>
    </xdr:from>
    <xdr:to>
      <xdr:col>11</xdr:col>
      <xdr:colOff>237587</xdr:colOff>
      <xdr:row>46</xdr:row>
      <xdr:rowOff>59921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A4CE7535-4779-464A-AEBD-E1855A0FB1FD}"/>
            </a:ext>
          </a:extLst>
        </xdr:cNvPr>
        <xdr:cNvSpPr txBox="1"/>
      </xdr:nvSpPr>
      <xdr:spPr>
        <a:xfrm>
          <a:off x="3629527" y="6742698"/>
          <a:ext cx="503284" cy="265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m</a:t>
          </a:r>
          <a:endParaRPr lang="id-ID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289035</xdr:colOff>
      <xdr:row>49</xdr:row>
      <xdr:rowOff>124809</xdr:rowOff>
    </xdr:from>
    <xdr:to>
      <xdr:col>10</xdr:col>
      <xdr:colOff>370423</xdr:colOff>
      <xdr:row>50</xdr:row>
      <xdr:rowOff>37239</xdr:rowOff>
    </xdr:to>
    <xdr:sp macro="" textlink="">
      <xdr:nvSpPr>
        <xdr:cNvPr id="256" name="Isosceles Triangle 255">
          <a:extLst>
            <a:ext uri="{FF2B5EF4-FFF2-40B4-BE49-F238E27FC236}">
              <a16:creationId xmlns:a16="http://schemas.microsoft.com/office/drawing/2014/main" id="{3696734A-D792-4C73-89C9-F6A7A729B56E}"/>
            </a:ext>
          </a:extLst>
        </xdr:cNvPr>
        <xdr:cNvSpPr/>
      </xdr:nvSpPr>
      <xdr:spPr>
        <a:xfrm>
          <a:off x="3803432" y="7580585"/>
          <a:ext cx="81388" cy="6351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6569</xdr:colOff>
      <xdr:row>46</xdr:row>
      <xdr:rowOff>137949</xdr:rowOff>
    </xdr:from>
    <xdr:to>
      <xdr:col>14</xdr:col>
      <xdr:colOff>210206</xdr:colOff>
      <xdr:row>53</xdr:row>
      <xdr:rowOff>32845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07452CE4-3EB1-4143-8F76-82012A848508}"/>
            </a:ext>
          </a:extLst>
        </xdr:cNvPr>
        <xdr:cNvSpPr txBox="1"/>
      </xdr:nvSpPr>
      <xdr:spPr>
        <a:xfrm>
          <a:off x="3901966" y="7127328"/>
          <a:ext cx="1353206" cy="96563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....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C14-350 dAN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</a:t>
          </a:r>
          <a:r>
            <a:rPr lang="en-US" sz="800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DC-C1-1H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1 CM2-12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1 TRAFO 1P 50KVA (CG106)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2 CM2-11M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95249</xdr:colOff>
      <xdr:row>4</xdr:row>
      <xdr:rowOff>142874</xdr:rowOff>
    </xdr:from>
    <xdr:to>
      <xdr:col>22</xdr:col>
      <xdr:colOff>411633</xdr:colOff>
      <xdr:row>52</xdr:row>
      <xdr:rowOff>71437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B74AF-FDF9-4B20-B54A-024768F72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" y="866774"/>
          <a:ext cx="12860809" cy="7767638"/>
        </a:xfrm>
        <a:prstGeom prst="rect">
          <a:avLst/>
        </a:prstGeom>
      </xdr:spPr>
    </xdr:pic>
    <xdr:clientData/>
  </xdr:twoCellAnchor>
  <xdr:twoCellAnchor>
    <xdr:from>
      <xdr:col>26</xdr:col>
      <xdr:colOff>137556</xdr:colOff>
      <xdr:row>25</xdr:row>
      <xdr:rowOff>152399</xdr:rowOff>
    </xdr:from>
    <xdr:to>
      <xdr:col>29</xdr:col>
      <xdr:colOff>95992</xdr:colOff>
      <xdr:row>37</xdr:row>
      <xdr:rowOff>15834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4338465" y="4724399"/>
          <a:ext cx="1828800" cy="2024744"/>
        </a:xfrm>
        <a:custGeom>
          <a:avLst/>
          <a:gdLst>
            <a:gd name="connsiteX0" fmla="*/ 0 w 1098176"/>
            <a:gd name="connsiteY0" fmla="*/ 1479177 h 1557618"/>
            <a:gd name="connsiteX1" fmla="*/ 324971 w 1098176"/>
            <a:gd name="connsiteY1" fmla="*/ 0 h 1557618"/>
            <a:gd name="connsiteX2" fmla="*/ 1098176 w 1098176"/>
            <a:gd name="connsiteY2" fmla="*/ 89647 h 1557618"/>
            <a:gd name="connsiteX3" fmla="*/ 784412 w 1098176"/>
            <a:gd name="connsiteY3" fmla="*/ 1557618 h 1557618"/>
            <a:gd name="connsiteX4" fmla="*/ 0 w 1098176"/>
            <a:gd name="connsiteY4" fmla="*/ 1479177 h 1557618"/>
            <a:gd name="connsiteX0" fmla="*/ 0 w 1501588"/>
            <a:gd name="connsiteY0" fmla="*/ 1479177 h 1557618"/>
            <a:gd name="connsiteX1" fmla="*/ 324971 w 1501588"/>
            <a:gd name="connsiteY1" fmla="*/ 0 h 1557618"/>
            <a:gd name="connsiteX2" fmla="*/ 1501588 w 1501588"/>
            <a:gd name="connsiteY2" fmla="*/ 100853 h 1557618"/>
            <a:gd name="connsiteX3" fmla="*/ 784412 w 1501588"/>
            <a:gd name="connsiteY3" fmla="*/ 1557618 h 1557618"/>
            <a:gd name="connsiteX4" fmla="*/ 0 w 1501588"/>
            <a:gd name="connsiteY4" fmla="*/ 1479177 h 1557618"/>
            <a:gd name="connsiteX0" fmla="*/ 0 w 1546412"/>
            <a:gd name="connsiteY0" fmla="*/ 1299883 h 1557618"/>
            <a:gd name="connsiteX1" fmla="*/ 369795 w 1546412"/>
            <a:gd name="connsiteY1" fmla="*/ 0 h 1557618"/>
            <a:gd name="connsiteX2" fmla="*/ 1546412 w 1546412"/>
            <a:gd name="connsiteY2" fmla="*/ 100853 h 1557618"/>
            <a:gd name="connsiteX3" fmla="*/ 829236 w 1546412"/>
            <a:gd name="connsiteY3" fmla="*/ 1557618 h 1557618"/>
            <a:gd name="connsiteX4" fmla="*/ 0 w 1546412"/>
            <a:gd name="connsiteY4" fmla="*/ 1299883 h 1557618"/>
            <a:gd name="connsiteX0" fmla="*/ 0 w 1546412"/>
            <a:gd name="connsiteY0" fmla="*/ 1299883 h 1613648"/>
            <a:gd name="connsiteX1" fmla="*/ 369795 w 1546412"/>
            <a:gd name="connsiteY1" fmla="*/ 0 h 1613648"/>
            <a:gd name="connsiteX2" fmla="*/ 1546412 w 1546412"/>
            <a:gd name="connsiteY2" fmla="*/ 100853 h 1613648"/>
            <a:gd name="connsiteX3" fmla="*/ 1221442 w 1546412"/>
            <a:gd name="connsiteY3" fmla="*/ 1613648 h 1613648"/>
            <a:gd name="connsiteX4" fmla="*/ 0 w 1546412"/>
            <a:gd name="connsiteY4" fmla="*/ 1299883 h 1613648"/>
            <a:gd name="connsiteX0" fmla="*/ 0 w 1546412"/>
            <a:gd name="connsiteY0" fmla="*/ 1299883 h 1613648"/>
            <a:gd name="connsiteX1" fmla="*/ 369795 w 1546412"/>
            <a:gd name="connsiteY1" fmla="*/ 0 h 1613648"/>
            <a:gd name="connsiteX2" fmla="*/ 1546412 w 1546412"/>
            <a:gd name="connsiteY2" fmla="*/ 100853 h 1613648"/>
            <a:gd name="connsiteX3" fmla="*/ 1221442 w 1546412"/>
            <a:gd name="connsiteY3" fmla="*/ 1613648 h 1613648"/>
            <a:gd name="connsiteX4" fmla="*/ 0 w 1546412"/>
            <a:gd name="connsiteY4" fmla="*/ 1299883 h 1613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546412" h="1613648">
              <a:moveTo>
                <a:pt x="0" y="1299883"/>
              </a:moveTo>
              <a:lnTo>
                <a:pt x="369795" y="0"/>
              </a:lnTo>
              <a:lnTo>
                <a:pt x="1546412" y="100853"/>
              </a:lnTo>
              <a:cubicBezTo>
                <a:pt x="1438089" y="605118"/>
                <a:pt x="1397000" y="1019736"/>
                <a:pt x="1221442" y="1613648"/>
              </a:cubicBezTo>
              <a:lnTo>
                <a:pt x="0" y="1299883"/>
              </a:lnTo>
              <a:close/>
            </a:path>
          </a:pathLst>
        </a:custGeom>
        <a:noFill/>
        <a:ln w="28575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258968</xdr:colOff>
      <xdr:row>23</xdr:row>
      <xdr:rowOff>80011</xdr:rowOff>
    </xdr:from>
    <xdr:to>
      <xdr:col>16</xdr:col>
      <xdr:colOff>542925</xdr:colOff>
      <xdr:row>27</xdr:row>
      <xdr:rowOff>131965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6745493" y="3947161"/>
          <a:ext cx="2722357" cy="69965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PT. DONLIM TECHNOLOGY INDONESIA</a:t>
          </a:r>
        </a:p>
      </xdr:txBody>
    </xdr:sp>
    <xdr:clientData/>
  </xdr:twoCellAnchor>
  <xdr:twoCellAnchor>
    <xdr:from>
      <xdr:col>10</xdr:col>
      <xdr:colOff>4551</xdr:colOff>
      <xdr:row>21</xdr:row>
      <xdr:rowOff>127125</xdr:rowOff>
    </xdr:from>
    <xdr:to>
      <xdr:col>16</xdr:col>
      <xdr:colOff>205472</xdr:colOff>
      <xdr:row>26</xdr:row>
      <xdr:rowOff>29686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226597A-D3E7-E599-B0D9-15D509AE7AE7}"/>
            </a:ext>
          </a:extLst>
        </xdr:cNvPr>
        <xdr:cNvSpPr/>
      </xdr:nvSpPr>
      <xdr:spPr>
        <a:xfrm rot="1259721">
          <a:off x="5271876" y="3670425"/>
          <a:ext cx="3858521" cy="712186"/>
        </a:xfrm>
        <a:prstGeom prst="rect">
          <a:avLst/>
        </a:prstGeom>
        <a:noFill/>
        <a:ln w="38100">
          <a:solidFill>
            <a:srgbClr val="FFFF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174171</xdr:colOff>
      <xdr:row>3</xdr:row>
      <xdr:rowOff>76200</xdr:rowOff>
    </xdr:from>
    <xdr:to>
      <xdr:col>13</xdr:col>
      <xdr:colOff>315686</xdr:colOff>
      <xdr:row>28</xdr:row>
      <xdr:rowOff>129619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2CF649-6F3E-748C-6BDF-8610FC1A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171" y="762000"/>
          <a:ext cx="8207829" cy="4679848"/>
        </a:xfrm>
        <a:prstGeom prst="rect">
          <a:avLst/>
        </a:prstGeom>
      </xdr:spPr>
    </xdr:pic>
    <xdr:clientData/>
  </xdr:twoCellAnchor>
  <xdr:twoCellAnchor>
    <xdr:from>
      <xdr:col>3</xdr:col>
      <xdr:colOff>430760</xdr:colOff>
      <xdr:row>5</xdr:row>
      <xdr:rowOff>131430</xdr:rowOff>
    </xdr:from>
    <xdr:to>
      <xdr:col>5</xdr:col>
      <xdr:colOff>177725</xdr:colOff>
      <xdr:row>8</xdr:row>
      <xdr:rowOff>97715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2305280" y="1175370"/>
          <a:ext cx="996645" cy="5149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1">
              <a:solidFill>
                <a:srgbClr val="FF0000"/>
              </a:solidFill>
            </a:rPr>
            <a:t>PT. DTI</a:t>
          </a:r>
        </a:p>
      </xdr:txBody>
    </xdr:sp>
    <xdr:clientData/>
  </xdr:twoCellAnchor>
  <xdr:twoCellAnchor>
    <xdr:from>
      <xdr:col>5</xdr:col>
      <xdr:colOff>190500</xdr:colOff>
      <xdr:row>7</xdr:row>
      <xdr:rowOff>53340</xdr:rowOff>
    </xdr:from>
    <xdr:to>
      <xdr:col>5</xdr:col>
      <xdr:colOff>464820</xdr:colOff>
      <xdr:row>7</xdr:row>
      <xdr:rowOff>60960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B5F7E984-536F-414D-B2E5-1BD227D26B1F}"/>
            </a:ext>
          </a:extLst>
        </xdr:cNvPr>
        <xdr:cNvCxnSpPr/>
      </xdr:nvCxnSpPr>
      <xdr:spPr>
        <a:xfrm flipV="1">
          <a:off x="3314700" y="1463040"/>
          <a:ext cx="274320" cy="76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25</xdr:row>
      <xdr:rowOff>76200</xdr:rowOff>
    </xdr:from>
    <xdr:to>
      <xdr:col>2</xdr:col>
      <xdr:colOff>326572</xdr:colOff>
      <xdr:row>29</xdr:row>
      <xdr:rowOff>21830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D142C5-AD63-AAD9-3494-BED0275F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515" y="4833257"/>
          <a:ext cx="1426028" cy="6858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D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D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D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D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D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D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D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D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D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D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D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D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D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D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D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D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ENERGI%20PRIMER/RKAP/RKAP%202010/NE/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My%20Document%20Rusdi/SUBSIDI%20LISTRIK/SUBSIDI%202007/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Rapat_Palembang_140113/Anggaran_2013/Tempory/2013_Yovan/Data%20RKAP2009/unzipped/RKAP%20Laba_Rugi%201/LKTW201/@PJB/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Zivion%20Silalahi/Downloads/20200923%20Usulan%20Revisi%20RKAP%20Regional%20JBT%20check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Zivion%20Silalahi/Desktop/New%20folder%20(3)/Data%20ke%20RPS/20200902_Template%20Rekomposisi%20LKAI%202020%20Gabungan_1010%20v.17%20(3)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ARKAP%2006%20CPYG\RKAP_06_UA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yyud\Local%20Settings\Temporary%20Internet%20Files\OLK5B\Forum%20RKAP%202008\RKAP%202008%20Bandung%209-10%20Ags07%20(Target%20KPUB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RKAP%2006%20CPYG\RKAP_06_UAI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RKAP%2006%20CPYG/RKAP_06_UA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%20Rusdi\SUBSIDI%20LISTRIK\SUBSIDI%202004\HPP%20&amp;%20Subs%202004%20-%20KMK-%20Audited-R-19-8-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My%20Document%20Rusdi/SUBSIDI%20LISTRIK/SUBSIDI%202004/HPP%20&amp;%20Subs%202004%20-%20KMK-%20Audited-R-19-8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DARMAWANGSA%20RKAP\RKAP2004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SONY/Desktop/Feisal%20BPP%20-%20BPK/DARMAWANGSA%20RKAP/RKAP200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ram\My%20Documents\CEIC\Bram's\Harga%20BBM%20Indonesi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bram/My%20Documents/CEIC/Bram's/Harga%20BBM%20Indonesi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Data%20RKAP2009\RKAP%2006\RKAP%20Investasi1_3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310808%20RKAP%202009%20-%20Produksi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10808%20RKAP%202009%20-%20Produksi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%20Documents\ANAKANAK\LkTW200\AT1999\AKPENY-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My%20Documents/ANAKANAK/LkTW200/AT1999/AKPENY-J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PROGRAM%20RKAP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2.%20KKP%20PB-PD%20TM\02.%20KKO-KKF%20PB%20PT.CNG%20Daya%20690kVA-07032023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ONY\Desktop\Feisal%20BPP%20-%20BPK\Documents%20and%20Settings\suyyud.PUSAT\My%20Documents\DPR\DRAFTREVISI090605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SONY/Desktop/Feisal%20BPP%20-%20BPK/Documents%20and%20Settings/suyyud.PUSAT/My%20Documents/DPR/DRAFTREVISI090605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naturi\Local%20Settings\Temporary%20Internet%20Files\OLK5D\IPP%20(version%201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naturi/Local%20Settings/Temporary%20Internet%20Files/OLK5D/IPP%20(version%201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suyyud/Local%20Settings/Temporary%20Internet%20Files/OLK5B/Forum%20RKAP%202008/RKAP%202008%20Bandung%209-10%20Ags07%20(Target%20KPUB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I/Worksheet%20in%206300%20TOP%20REPORT%20%20ADB%20-%201983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REKAP KINERJA"/>
      <sheetName val="hal 14b"/>
      <sheetName val="summary-1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aporan pemakaian blangko"/>
      <sheetName val="terbilang"/>
      <sheetName val="H.BAHAN"/>
      <sheetName val="DATA ACUAN"/>
      <sheetName val="Dasar Pemadaman"/>
      <sheetName val="COP"/>
      <sheetName val="ATTB-AKTV"/>
      <sheetName val="10"/>
      <sheetName val="APP CAWANG"/>
      <sheetName val="Agregat Halus &amp; Kasar"/>
      <sheetName val="HPP"/>
      <sheetName val="uts"/>
      <sheetName val="kumpulan"/>
      <sheetName val="Basic"/>
      <sheetName val="Alat"/>
      <sheetName val="STRUKTUR"/>
      <sheetName val="SCH2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FAS"/>
      <sheetName val="BA_Rapen"/>
      <sheetName val="GI"/>
      <sheetName val="LOAD2010"/>
      <sheetName val="Preventif"/>
      <sheetName val="Pk"/>
      <sheetName val="JAN09"/>
      <sheetName val="BHN"/>
      <sheetName val="DFTR GARDIST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HARGA"/>
      <sheetName val="SATUAN"/>
      <sheetName val="61005"/>
      <sheetName val="61007"/>
      <sheetName val="MAP"/>
      <sheetName val="H.Dasar"/>
      <sheetName val="DExp.Lmb"/>
      <sheetName val="LOGRESUME"/>
      <sheetName val="List of Inventory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ROGRAM"/>
      <sheetName val="PkRp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UPDATE 25 JANUARI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>
            <v>0</v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JAN09"/>
      <sheetName val="Jasa"/>
      <sheetName val="Mat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O "/>
      <sheetName val="KKF"/>
      <sheetName val="Sheet1"/>
      <sheetName val="RAB 1"/>
      <sheetName val="Gb 01 "/>
      <sheetName val="RAB 2"/>
      <sheetName val="Gb 2"/>
      <sheetName val="sld"/>
      <sheetName val="PETA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BA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JURNAL"/>
      <sheetName val="BB PUSAT"/>
      <sheetName val="DTstok"/>
      <sheetName val="JAN07"/>
      <sheetName val="Sudah Berjalan"/>
      <sheetName val="W-NAD"/>
      <sheetName val="UPDATE 25 JANUARI 2007"/>
      <sheetName val="PMT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>
            <v>0</v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>
            <v>0</v>
          </cell>
          <cell r="AZ4">
            <v>0</v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>
            <v>0</v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>
            <v>0</v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>
            <v>0</v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>
            <v>0</v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>
            <v>0</v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>
            <v>0</v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>
            <v>0</v>
          </cell>
          <cell r="FO5">
            <v>0</v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>
            <v>0</v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>
            <v>0</v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>
            <v>0</v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MATERIAL"/>
      <sheetName val="8.b Lamp B-1 BAHP Evaluasi SPH"/>
      <sheetName val="DAF- PEG"/>
      <sheetName val="NO. PRK"/>
      <sheetName val="BLC 2016"/>
      <sheetName val="LK-1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9"/>
  <sheetViews>
    <sheetView showGridLines="0" zoomScaleNormal="100" zoomScaleSheetLayoutView="75" workbookViewId="0">
      <pane xSplit="3" ySplit="6" topLeftCell="D185" activePane="bottomRight" state="frozen"/>
      <selection activeCell="D209" sqref="D209"/>
      <selection pane="topRight" activeCell="D209" sqref="D209"/>
      <selection pane="bottomLeft" activeCell="D209" sqref="D209"/>
      <selection pane="bottomRight" activeCell="C192" sqref="C19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0" t="s">
        <v>43</v>
      </c>
      <c r="C2" s="52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1" t="s">
        <v>23</v>
      </c>
      <c r="C4" s="522" t="s">
        <v>1016</v>
      </c>
      <c r="D4" s="522" t="s">
        <v>44</v>
      </c>
      <c r="E4" s="521" t="s">
        <v>45</v>
      </c>
      <c r="F4" s="108" t="s">
        <v>1622</v>
      </c>
      <c r="G4" s="108" t="s">
        <v>1621</v>
      </c>
      <c r="H4" s="519" t="s">
        <v>1029</v>
      </c>
      <c r="I4" s="193" t="s">
        <v>482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1"/>
      <c r="C5" s="522"/>
      <c r="D5" s="522"/>
      <c r="E5" s="521"/>
      <c r="F5" s="93"/>
      <c r="G5" s="93"/>
      <c r="H5" s="519"/>
      <c r="I5" s="193" t="s">
        <v>1621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MAX(L7:L1470)</f>
        <v>141</v>
      </c>
      <c r="L6" s="160"/>
      <c r="M6" s="160">
        <f>MAX(M7:M1470)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483</v>
      </c>
      <c r="C8" s="109" t="s">
        <v>484</v>
      </c>
      <c r="D8" s="213"/>
      <c r="E8" s="214"/>
      <c r="F8" s="176">
        <f>(IF(D8="JASA",G8*'[133]DETAIL USULAN'!$K$58,0))+(IF(D8="HDW",G8*'[133]DETAIL USULAN'!$J$58,0))+(IF(D8="MDU",G8*'[133]DETAIL USULAN'!$I$58,0))+(IF(D8="MDU-KD",G8*'[133]DETAIL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485</v>
      </c>
      <c r="D9" s="213" t="s">
        <v>46</v>
      </c>
      <c r="E9" s="214" t="s">
        <v>8</v>
      </c>
      <c r="F9" s="215">
        <v>294100</v>
      </c>
      <c r="G9" s="215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486</v>
      </c>
      <c r="D10" s="213" t="s">
        <v>47</v>
      </c>
      <c r="E10" s="214" t="s">
        <v>8</v>
      </c>
      <c r="F10" s="215">
        <v>1719200</v>
      </c>
      <c r="G10" s="215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142</v>
      </c>
      <c r="N10" s="165">
        <f t="shared" si="2"/>
        <v>142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487</v>
      </c>
      <c r="D11" s="213" t="s">
        <v>46</v>
      </c>
      <c r="E11" s="214" t="s">
        <v>8</v>
      </c>
      <c r="F11" s="215">
        <v>151000</v>
      </c>
      <c r="G11" s="215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1145</v>
      </c>
      <c r="D12" s="213" t="s">
        <v>46</v>
      </c>
      <c r="E12" s="214" t="s">
        <v>8</v>
      </c>
      <c r="F12" s="215">
        <v>1430000</v>
      </c>
      <c r="G12" s="215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1144</v>
      </c>
      <c r="D13" s="213" t="s">
        <v>46</v>
      </c>
      <c r="E13" s="214" t="s">
        <v>8</v>
      </c>
      <c r="F13" s="215">
        <v>16495000</v>
      </c>
      <c r="G13" s="215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1201</v>
      </c>
      <c r="D14" s="213" t="s">
        <v>46</v>
      </c>
      <c r="E14" s="214" t="s">
        <v>8</v>
      </c>
      <c r="F14" s="215">
        <v>1281430</v>
      </c>
      <c r="G14" s="215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1202</v>
      </c>
      <c r="D15" s="213" t="s">
        <v>46</v>
      </c>
      <c r="E15" s="214" t="s">
        <v>8</v>
      </c>
      <c r="F15" s="215">
        <v>1344430</v>
      </c>
      <c r="G15" s="215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1200</v>
      </c>
      <c r="D16" s="213" t="s">
        <v>46</v>
      </c>
      <c r="E16" s="214" t="s">
        <v>8</v>
      </c>
      <c r="F16" s="215">
        <v>1350430</v>
      </c>
      <c r="G16" s="215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1146</v>
      </c>
      <c r="D17" s="213" t="s">
        <v>47</v>
      </c>
      <c r="E17" s="214" t="s">
        <v>14</v>
      </c>
      <c r="F17" s="215">
        <v>1000000</v>
      </c>
      <c r="G17" s="215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143</v>
      </c>
      <c r="N17" s="165">
        <f t="shared" si="2"/>
        <v>143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488</v>
      </c>
      <c r="D18" s="213" t="s">
        <v>46</v>
      </c>
      <c r="E18" s="214" t="s">
        <v>8</v>
      </c>
      <c r="F18" s="215">
        <v>35000</v>
      </c>
      <c r="G18" s="215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489</v>
      </c>
      <c r="D19" s="213" t="s">
        <v>46</v>
      </c>
      <c r="E19" s="214" t="s">
        <v>8</v>
      </c>
      <c r="F19" s="215">
        <v>35000</v>
      </c>
      <c r="G19" s="215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490</v>
      </c>
      <c r="D20" s="213" t="s">
        <v>46</v>
      </c>
      <c r="E20" s="214" t="s">
        <v>8</v>
      </c>
      <c r="F20" s="215">
        <v>35000</v>
      </c>
      <c r="G20" s="215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491</v>
      </c>
      <c r="D21" s="213" t="s">
        <v>46</v>
      </c>
      <c r="E21" s="214" t="s">
        <v>8</v>
      </c>
      <c r="F21" s="215">
        <v>35000</v>
      </c>
      <c r="G21" s="215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492</v>
      </c>
      <c r="D22" s="213" t="s">
        <v>46</v>
      </c>
      <c r="E22" s="214" t="s">
        <v>8</v>
      </c>
      <c r="F22" s="215">
        <v>35000</v>
      </c>
      <c r="G22" s="215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493</v>
      </c>
      <c r="D23" s="213" t="s">
        <v>46</v>
      </c>
      <c r="E23" s="214" t="s">
        <v>8</v>
      </c>
      <c r="F23" s="215">
        <v>35000</v>
      </c>
      <c r="G23" s="215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494</v>
      </c>
      <c r="D24" s="213" t="s">
        <v>46</v>
      </c>
      <c r="E24" s="214" t="s">
        <v>8</v>
      </c>
      <c r="F24" s="215">
        <v>35000</v>
      </c>
      <c r="G24" s="215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495</v>
      </c>
      <c r="D25" s="213" t="s">
        <v>46</v>
      </c>
      <c r="E25" s="214" t="s">
        <v>8</v>
      </c>
      <c r="F25" s="215">
        <v>35000</v>
      </c>
      <c r="G25" s="215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496</v>
      </c>
      <c r="D26" s="213" t="s">
        <v>46</v>
      </c>
      <c r="E26" s="214" t="s">
        <v>8</v>
      </c>
      <c r="F26" s="215">
        <v>35000</v>
      </c>
      <c r="G26" s="215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497</v>
      </c>
      <c r="D27" s="213" t="s">
        <v>46</v>
      </c>
      <c r="E27" s="214" t="s">
        <v>8</v>
      </c>
      <c r="F27" s="215">
        <v>155100</v>
      </c>
      <c r="G27" s="215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498</v>
      </c>
      <c r="D28" s="213" t="s">
        <v>46</v>
      </c>
      <c r="E28" s="214" t="s">
        <v>8</v>
      </c>
      <c r="F28" s="215">
        <v>155100</v>
      </c>
      <c r="G28" s="215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499</v>
      </c>
      <c r="D29" s="213" t="s">
        <v>46</v>
      </c>
      <c r="E29" s="214" t="s">
        <v>8</v>
      </c>
      <c r="F29" s="215">
        <v>155100</v>
      </c>
      <c r="G29" s="215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500</v>
      </c>
      <c r="D30" s="213" t="s">
        <v>46</v>
      </c>
      <c r="E30" s="214" t="s">
        <v>8</v>
      </c>
      <c r="F30" s="215">
        <v>155100</v>
      </c>
      <c r="G30" s="215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501</v>
      </c>
      <c r="D31" s="213" t="s">
        <v>46</v>
      </c>
      <c r="E31" s="214" t="s">
        <v>8</v>
      </c>
      <c r="F31" s="215">
        <v>155100</v>
      </c>
      <c r="G31" s="215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502</v>
      </c>
      <c r="D32" s="213" t="s">
        <v>47</v>
      </c>
      <c r="E32" s="214" t="s">
        <v>8</v>
      </c>
      <c r="F32" s="215">
        <v>723500</v>
      </c>
      <c r="G32" s="215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144</v>
      </c>
      <c r="N32" s="165">
        <f t="shared" si="2"/>
        <v>144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503</v>
      </c>
      <c r="D33" s="213" t="s">
        <v>47</v>
      </c>
      <c r="E33" s="214" t="s">
        <v>8</v>
      </c>
      <c r="F33" s="215">
        <v>723500</v>
      </c>
      <c r="G33" s="215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145</v>
      </c>
      <c r="N33" s="165">
        <f t="shared" si="2"/>
        <v>145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504</v>
      </c>
      <c r="D34" s="213" t="s">
        <v>47</v>
      </c>
      <c r="E34" s="214" t="s">
        <v>8</v>
      </c>
      <c r="F34" s="215">
        <v>757500</v>
      </c>
      <c r="G34" s="215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146</v>
      </c>
      <c r="N34" s="165">
        <f t="shared" si="2"/>
        <v>146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505</v>
      </c>
      <c r="D35" s="213" t="s">
        <v>47</v>
      </c>
      <c r="E35" s="214" t="s">
        <v>8</v>
      </c>
      <c r="F35" s="215">
        <v>757500</v>
      </c>
      <c r="G35" s="215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147</v>
      </c>
      <c r="N35" s="165">
        <f t="shared" si="2"/>
        <v>147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1565</v>
      </c>
      <c r="D36" s="213" t="s">
        <v>47</v>
      </c>
      <c r="E36" s="214" t="s">
        <v>8</v>
      </c>
      <c r="F36" s="215">
        <v>733500</v>
      </c>
      <c r="G36" s="215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148</v>
      </c>
      <c r="N36" s="165">
        <f t="shared" si="2"/>
        <v>148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1566</v>
      </c>
      <c r="D37" s="213" t="s">
        <v>47</v>
      </c>
      <c r="E37" s="214" t="s">
        <v>8</v>
      </c>
      <c r="F37" s="215">
        <v>823500</v>
      </c>
      <c r="G37" s="215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149</v>
      </c>
      <c r="N37" s="165">
        <f t="shared" si="2"/>
        <v>149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1567</v>
      </c>
      <c r="D38" s="213" t="s">
        <v>47</v>
      </c>
      <c r="E38" s="214" t="s">
        <v>8</v>
      </c>
      <c r="F38" s="215">
        <v>1156500</v>
      </c>
      <c r="G38" s="215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150</v>
      </c>
      <c r="N38" s="165">
        <f t="shared" si="2"/>
        <v>150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1568</v>
      </c>
      <c r="D39" s="213" t="s">
        <v>47</v>
      </c>
      <c r="E39" s="214" t="s">
        <v>8</v>
      </c>
      <c r="F39" s="215">
        <v>1237500</v>
      </c>
      <c r="G39" s="215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151</v>
      </c>
      <c r="N39" s="165">
        <f t="shared" si="2"/>
        <v>151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1569</v>
      </c>
      <c r="D40" s="213" t="s">
        <v>47</v>
      </c>
      <c r="E40" s="214" t="s">
        <v>8</v>
      </c>
      <c r="F40" s="215">
        <v>1287000</v>
      </c>
      <c r="G40" s="215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152</v>
      </c>
      <c r="N40" s="165">
        <f t="shared" si="2"/>
        <v>152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1570</v>
      </c>
      <c r="D41" s="213" t="s">
        <v>47</v>
      </c>
      <c r="E41" s="214" t="s">
        <v>8</v>
      </c>
      <c r="F41" s="215">
        <v>1336500</v>
      </c>
      <c r="G41" s="215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153</v>
      </c>
      <c r="N41" s="165">
        <f t="shared" si="2"/>
        <v>153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1571</v>
      </c>
      <c r="D42" s="213" t="s">
        <v>47</v>
      </c>
      <c r="E42" s="214" t="s">
        <v>8</v>
      </c>
      <c r="F42" s="215">
        <v>1336500</v>
      </c>
      <c r="G42" s="215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154</v>
      </c>
      <c r="N42" s="165">
        <f t="shared" si="2"/>
        <v>154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1572</v>
      </c>
      <c r="D43" s="213" t="s">
        <v>47</v>
      </c>
      <c r="E43" s="214" t="s">
        <v>8</v>
      </c>
      <c r="F43" s="215">
        <v>2866500</v>
      </c>
      <c r="G43" s="215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155</v>
      </c>
      <c r="N43" s="165">
        <f t="shared" si="2"/>
        <v>155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506</v>
      </c>
      <c r="D44" s="213" t="s">
        <v>47</v>
      </c>
      <c r="E44" s="214" t="s">
        <v>8</v>
      </c>
      <c r="F44" s="215">
        <v>545000</v>
      </c>
      <c r="G44" s="215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156</v>
      </c>
      <c r="N44" s="165">
        <f t="shared" si="2"/>
        <v>156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507</v>
      </c>
      <c r="D45" s="213" t="s">
        <v>47</v>
      </c>
      <c r="E45" s="214" t="s">
        <v>8</v>
      </c>
      <c r="F45" s="215">
        <v>545000</v>
      </c>
      <c r="G45" s="215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157</v>
      </c>
      <c r="N45" s="165">
        <f t="shared" si="2"/>
        <v>157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1327</v>
      </c>
      <c r="D46" s="213" t="s">
        <v>46</v>
      </c>
      <c r="E46" s="214" t="s">
        <v>8</v>
      </c>
      <c r="F46" s="215">
        <v>2250810</v>
      </c>
      <c r="G46" s="215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1328</v>
      </c>
      <c r="D47" s="213" t="s">
        <v>46</v>
      </c>
      <c r="E47" s="214" t="s">
        <v>8</v>
      </c>
      <c r="F47" s="215">
        <v>2250810</v>
      </c>
      <c r="G47" s="215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1329</v>
      </c>
      <c r="D48" s="213" t="s">
        <v>46</v>
      </c>
      <c r="E48" s="214" t="s">
        <v>8</v>
      </c>
      <c r="F48" s="215">
        <v>2250810</v>
      </c>
      <c r="G48" s="215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1330</v>
      </c>
      <c r="D49" s="213" t="s">
        <v>46</v>
      </c>
      <c r="E49" s="214" t="s">
        <v>8</v>
      </c>
      <c r="F49" s="215">
        <v>2250810</v>
      </c>
      <c r="G49" s="215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1331</v>
      </c>
      <c r="D50" s="213" t="s">
        <v>46</v>
      </c>
      <c r="E50" s="214" t="s">
        <v>8</v>
      </c>
      <c r="F50" s="215">
        <v>2250810</v>
      </c>
      <c r="G50" s="215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1332</v>
      </c>
      <c r="D51" s="213" t="s">
        <v>46</v>
      </c>
      <c r="E51" s="214" t="s">
        <v>8</v>
      </c>
      <c r="F51" s="215">
        <v>2250810</v>
      </c>
      <c r="G51" s="215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1333</v>
      </c>
      <c r="D52" s="213" t="s">
        <v>46</v>
      </c>
      <c r="E52" s="214" t="s">
        <v>8</v>
      </c>
      <c r="F52" s="215">
        <v>2250810</v>
      </c>
      <c r="G52" s="215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1334</v>
      </c>
      <c r="D53" s="213" t="s">
        <v>46</v>
      </c>
      <c r="E53" s="214" t="s">
        <v>8</v>
      </c>
      <c r="F53" s="215">
        <v>2250810</v>
      </c>
      <c r="G53" s="215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1335</v>
      </c>
      <c r="D54" s="213" t="s">
        <v>46</v>
      </c>
      <c r="E54" s="214" t="s">
        <v>8</v>
      </c>
      <c r="F54" s="215">
        <v>2250810</v>
      </c>
      <c r="G54" s="215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1336</v>
      </c>
      <c r="D55" s="213" t="s">
        <v>46</v>
      </c>
      <c r="E55" s="214" t="s">
        <v>8</v>
      </c>
      <c r="F55" s="215">
        <v>2250810</v>
      </c>
      <c r="G55" s="215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1337</v>
      </c>
      <c r="D56" s="213" t="s">
        <v>46</v>
      </c>
      <c r="E56" s="214" t="s">
        <v>8</v>
      </c>
      <c r="F56" s="215">
        <v>2250810</v>
      </c>
      <c r="G56" s="215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1338</v>
      </c>
      <c r="D57" s="213" t="s">
        <v>46</v>
      </c>
      <c r="E57" s="214" t="s">
        <v>8</v>
      </c>
      <c r="F57" s="215">
        <v>2250810</v>
      </c>
      <c r="G57" s="215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1339</v>
      </c>
      <c r="D58" s="213" t="s">
        <v>46</v>
      </c>
      <c r="E58" s="214" t="s">
        <v>8</v>
      </c>
      <c r="F58" s="215">
        <v>2250810</v>
      </c>
      <c r="G58" s="215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1340</v>
      </c>
      <c r="D59" s="213" t="s">
        <v>46</v>
      </c>
      <c r="E59" s="214" t="s">
        <v>8</v>
      </c>
      <c r="F59" s="215">
        <v>2250810</v>
      </c>
      <c r="G59" s="215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1341</v>
      </c>
      <c r="D60" s="213" t="s">
        <v>46</v>
      </c>
      <c r="E60" s="214" t="s">
        <v>8</v>
      </c>
      <c r="F60" s="215">
        <v>2250810</v>
      </c>
      <c r="G60" s="215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1342</v>
      </c>
      <c r="D61" s="213" t="s">
        <v>46</v>
      </c>
      <c r="E61" s="214" t="s">
        <v>8</v>
      </c>
      <c r="F61" s="215">
        <v>2250810</v>
      </c>
      <c r="G61" s="215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1343</v>
      </c>
      <c r="D62" s="213" t="s">
        <v>46</v>
      </c>
      <c r="E62" s="214" t="s">
        <v>8</v>
      </c>
      <c r="F62" s="215">
        <v>2250810</v>
      </c>
      <c r="G62" s="215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1344</v>
      </c>
      <c r="D63" s="213" t="s">
        <v>46</v>
      </c>
      <c r="E63" s="214" t="s">
        <v>8</v>
      </c>
      <c r="F63" s="215">
        <v>2250810</v>
      </c>
      <c r="G63" s="215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1345</v>
      </c>
      <c r="D64" s="213" t="s">
        <v>46</v>
      </c>
      <c r="E64" s="214" t="s">
        <v>8</v>
      </c>
      <c r="F64" s="215">
        <v>2250810</v>
      </c>
      <c r="G64" s="215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1346</v>
      </c>
      <c r="D65" s="213" t="s">
        <v>46</v>
      </c>
      <c r="E65" s="214" t="s">
        <v>8</v>
      </c>
      <c r="F65" s="215">
        <v>2250810</v>
      </c>
      <c r="G65" s="215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1347</v>
      </c>
      <c r="D66" s="213" t="s">
        <v>46</v>
      </c>
      <c r="E66" s="214" t="s">
        <v>8</v>
      </c>
      <c r="F66" s="215">
        <v>7034000</v>
      </c>
      <c r="G66" s="215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1348</v>
      </c>
      <c r="D67" s="213" t="s">
        <v>46</v>
      </c>
      <c r="E67" s="214" t="s">
        <v>8</v>
      </c>
      <c r="F67" s="215">
        <v>7034000</v>
      </c>
      <c r="G67" s="215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1385</v>
      </c>
      <c r="D68" s="213" t="s">
        <v>46</v>
      </c>
      <c r="E68" s="214" t="s">
        <v>8</v>
      </c>
      <c r="F68" s="215">
        <v>3826640</v>
      </c>
      <c r="G68" s="215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1386</v>
      </c>
      <c r="D69" s="213" t="s">
        <v>46</v>
      </c>
      <c r="E69" s="214" t="s">
        <v>8</v>
      </c>
      <c r="F69" s="215">
        <v>3826640</v>
      </c>
      <c r="G69" s="215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1387</v>
      </c>
      <c r="D70" s="213" t="s">
        <v>46</v>
      </c>
      <c r="E70" s="214" t="s">
        <v>8</v>
      </c>
      <c r="F70" s="215">
        <v>3826640</v>
      </c>
      <c r="G70" s="215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1388</v>
      </c>
      <c r="D71" s="213" t="s">
        <v>46</v>
      </c>
      <c r="E71" s="214" t="s">
        <v>8</v>
      </c>
      <c r="F71" s="215">
        <v>3826640</v>
      </c>
      <c r="G71" s="215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1389</v>
      </c>
      <c r="D72" s="213" t="s">
        <v>46</v>
      </c>
      <c r="E72" s="214" t="s">
        <v>8</v>
      </c>
      <c r="F72" s="215">
        <v>3826640</v>
      </c>
      <c r="G72" s="215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1390</v>
      </c>
      <c r="D73" s="213" t="s">
        <v>46</v>
      </c>
      <c r="E73" s="214" t="s">
        <v>8</v>
      </c>
      <c r="F73" s="215">
        <v>3826640</v>
      </c>
      <c r="G73" s="215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1391</v>
      </c>
      <c r="D74" s="213" t="s">
        <v>46</v>
      </c>
      <c r="E74" s="214" t="s">
        <v>8</v>
      </c>
      <c r="F74" s="215">
        <v>3826640</v>
      </c>
      <c r="G74" s="215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1392</v>
      </c>
      <c r="D75" s="213" t="s">
        <v>46</v>
      </c>
      <c r="E75" s="214" t="s">
        <v>8</v>
      </c>
      <c r="F75" s="215">
        <v>3826640</v>
      </c>
      <c r="G75" s="215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1393</v>
      </c>
      <c r="D76" s="213" t="s">
        <v>46</v>
      </c>
      <c r="E76" s="214" t="s">
        <v>8</v>
      </c>
      <c r="F76" s="215">
        <v>3826640</v>
      </c>
      <c r="G76" s="215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1394</v>
      </c>
      <c r="D77" s="213" t="s">
        <v>46</v>
      </c>
      <c r="E77" s="214" t="s">
        <v>8</v>
      </c>
      <c r="F77" s="215">
        <v>3826640</v>
      </c>
      <c r="G77" s="215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1395</v>
      </c>
      <c r="D78" s="213" t="s">
        <v>46</v>
      </c>
      <c r="E78" s="214" t="s">
        <v>8</v>
      </c>
      <c r="F78" s="215">
        <v>3826640</v>
      </c>
      <c r="G78" s="215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1396</v>
      </c>
      <c r="D79" s="213" t="s">
        <v>46</v>
      </c>
      <c r="E79" s="214" t="s">
        <v>8</v>
      </c>
      <c r="F79" s="215">
        <v>3826640</v>
      </c>
      <c r="G79" s="215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1397</v>
      </c>
      <c r="D80" s="213" t="s">
        <v>46</v>
      </c>
      <c r="E80" s="214" t="s">
        <v>8</v>
      </c>
      <c r="F80" s="215">
        <v>3826640</v>
      </c>
      <c r="G80" s="215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1398</v>
      </c>
      <c r="D81" s="213" t="s">
        <v>46</v>
      </c>
      <c r="E81" s="214" t="s">
        <v>8</v>
      </c>
      <c r="F81" s="215">
        <v>3826640</v>
      </c>
      <c r="G81" s="215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1399</v>
      </c>
      <c r="D82" s="213" t="s">
        <v>46</v>
      </c>
      <c r="E82" s="214" t="s">
        <v>8</v>
      </c>
      <c r="F82" s="215">
        <v>3826640</v>
      </c>
      <c r="G82" s="215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1400</v>
      </c>
      <c r="D83" s="213" t="s">
        <v>46</v>
      </c>
      <c r="E83" s="214" t="s">
        <v>8</v>
      </c>
      <c r="F83" s="215">
        <v>3826640</v>
      </c>
      <c r="G83" s="215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1349</v>
      </c>
      <c r="D84" s="213" t="s">
        <v>46</v>
      </c>
      <c r="E84" s="214" t="s">
        <v>8</v>
      </c>
      <c r="F84" s="215">
        <v>3551000</v>
      </c>
      <c r="G84" s="215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1350</v>
      </c>
      <c r="D85" s="213" t="s">
        <v>46</v>
      </c>
      <c r="E85" s="214" t="s">
        <v>8</v>
      </c>
      <c r="F85" s="215">
        <v>4585000</v>
      </c>
      <c r="G85" s="215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13" t="s">
        <v>50</v>
      </c>
      <c r="E86" s="214"/>
      <c r="F86" s="215"/>
      <c r="G86" s="215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508</v>
      </c>
      <c r="C87" s="109" t="s">
        <v>509</v>
      </c>
      <c r="D87" s="213" t="s">
        <v>50</v>
      </c>
      <c r="E87" s="214"/>
      <c r="F87" s="215"/>
      <c r="G87" s="215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510</v>
      </c>
      <c r="D88" s="213" t="s">
        <v>46</v>
      </c>
      <c r="E88" s="214" t="s">
        <v>14</v>
      </c>
      <c r="F88" s="215">
        <v>2980000</v>
      </c>
      <c r="G88" s="215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511</v>
      </c>
      <c r="D89" s="213" t="s">
        <v>46</v>
      </c>
      <c r="E89" s="214" t="s">
        <v>14</v>
      </c>
      <c r="F89" s="215">
        <v>2980000</v>
      </c>
      <c r="G89" s="215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512</v>
      </c>
      <c r="D90" s="213" t="s">
        <v>46</v>
      </c>
      <c r="E90" s="214" t="s">
        <v>14</v>
      </c>
      <c r="F90" s="215">
        <v>2980000</v>
      </c>
      <c r="G90" s="215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513</v>
      </c>
      <c r="D91" s="213" t="s">
        <v>46</v>
      </c>
      <c r="E91" s="214" t="s">
        <v>14</v>
      </c>
      <c r="F91" s="215">
        <v>2980000</v>
      </c>
      <c r="G91" s="215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514</v>
      </c>
      <c r="D92" s="213" t="s">
        <v>46</v>
      </c>
      <c r="E92" s="214" t="s">
        <v>14</v>
      </c>
      <c r="F92" s="215">
        <v>2980000</v>
      </c>
      <c r="G92" s="215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515</v>
      </c>
      <c r="D93" s="213" t="s">
        <v>46</v>
      </c>
      <c r="E93" s="214" t="s">
        <v>14</v>
      </c>
      <c r="F93" s="215">
        <v>2980000</v>
      </c>
      <c r="G93" s="215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516</v>
      </c>
      <c r="D94" s="213" t="s">
        <v>46</v>
      </c>
      <c r="E94" s="214" t="s">
        <v>14</v>
      </c>
      <c r="F94" s="215">
        <v>2980000</v>
      </c>
      <c r="G94" s="215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517</v>
      </c>
      <c r="D95" s="213" t="s">
        <v>46</v>
      </c>
      <c r="E95" s="214" t="s">
        <v>14</v>
      </c>
      <c r="F95" s="215">
        <v>2980000</v>
      </c>
      <c r="G95" s="215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518</v>
      </c>
      <c r="D96" s="213" t="s">
        <v>46</v>
      </c>
      <c r="E96" s="214" t="s">
        <v>14</v>
      </c>
      <c r="F96" s="215">
        <v>12249100</v>
      </c>
      <c r="G96" s="215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519</v>
      </c>
      <c r="D97" s="213" t="s">
        <v>46</v>
      </c>
      <c r="E97" s="214" t="s">
        <v>14</v>
      </c>
      <c r="F97" s="215">
        <v>12249100</v>
      </c>
      <c r="G97" s="215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520</v>
      </c>
      <c r="D98" s="213" t="s">
        <v>46</v>
      </c>
      <c r="E98" s="214" t="s">
        <v>14</v>
      </c>
      <c r="F98" s="215">
        <v>12764100</v>
      </c>
      <c r="G98" s="215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521</v>
      </c>
      <c r="D99" s="213" t="s">
        <v>46</v>
      </c>
      <c r="E99" s="214" t="s">
        <v>14</v>
      </c>
      <c r="F99" s="215">
        <v>12764100</v>
      </c>
      <c r="G99" s="215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522</v>
      </c>
      <c r="D100" s="213" t="s">
        <v>46</v>
      </c>
      <c r="E100" s="214" t="s">
        <v>14</v>
      </c>
      <c r="F100" s="215">
        <v>13444100</v>
      </c>
      <c r="G100" s="215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523</v>
      </c>
      <c r="D101" s="213" t="s">
        <v>46</v>
      </c>
      <c r="E101" s="214" t="s">
        <v>14</v>
      </c>
      <c r="F101" s="215">
        <v>13444100</v>
      </c>
      <c r="G101" s="215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524</v>
      </c>
      <c r="D102" s="213" t="s">
        <v>46</v>
      </c>
      <c r="E102" s="214" t="s">
        <v>14</v>
      </c>
      <c r="F102" s="215">
        <v>13444100</v>
      </c>
      <c r="G102" s="215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525</v>
      </c>
      <c r="D103" s="213" t="s">
        <v>46</v>
      </c>
      <c r="E103" s="214" t="s">
        <v>14</v>
      </c>
      <c r="F103" s="215">
        <v>14119100</v>
      </c>
      <c r="G103" s="215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526</v>
      </c>
      <c r="D104" s="213" t="s">
        <v>46</v>
      </c>
      <c r="E104" s="214" t="s">
        <v>14</v>
      </c>
      <c r="F104" s="215">
        <v>3050000</v>
      </c>
      <c r="G104" s="215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146</v>
      </c>
      <c r="D105" s="213" t="s">
        <v>47</v>
      </c>
      <c r="E105" s="214" t="s">
        <v>24</v>
      </c>
      <c r="F105" s="215">
        <v>61350.369301283834</v>
      </c>
      <c r="G105" s="215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147</v>
      </c>
      <c r="D106" s="213" t="s">
        <v>47</v>
      </c>
      <c r="E106" s="214" t="s">
        <v>24</v>
      </c>
      <c r="F106" s="215">
        <v>297606.44984038931</v>
      </c>
      <c r="G106" s="215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51</v>
      </c>
      <c r="D107" s="213" t="s">
        <v>47</v>
      </c>
      <c r="E107" s="214" t="s">
        <v>8</v>
      </c>
      <c r="F107" s="215">
        <v>63410.286500000002</v>
      </c>
      <c r="G107" s="215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52</v>
      </c>
      <c r="D108" s="213" t="s">
        <v>47</v>
      </c>
      <c r="E108" s="214" t="s">
        <v>8</v>
      </c>
      <c r="F108" s="215">
        <v>259574.27222222224</v>
      </c>
      <c r="G108" s="215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53</v>
      </c>
      <c r="D109" s="213" t="s">
        <v>47</v>
      </c>
      <c r="E109" s="214" t="s">
        <v>8</v>
      </c>
      <c r="F109" s="215">
        <v>5918293.4066666672</v>
      </c>
      <c r="G109" s="215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201227067.79893059</v>
      </c>
      <c r="N109" s="165">
        <f t="shared" si="9"/>
        <v>201227067.79893059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54</v>
      </c>
      <c r="D110" s="213" t="s">
        <v>47</v>
      </c>
      <c r="E110" s="214" t="s">
        <v>8</v>
      </c>
      <c r="F110" s="215">
        <v>7304865.0047999993</v>
      </c>
      <c r="G110" s="215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201227068.79893059</v>
      </c>
      <c r="N110" s="165">
        <f t="shared" si="9"/>
        <v>201227068.79893059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41</v>
      </c>
      <c r="D111" s="213" t="s">
        <v>47</v>
      </c>
      <c r="E111" s="214" t="s">
        <v>8</v>
      </c>
      <c r="F111" s="215">
        <v>7575415.5605333354</v>
      </c>
      <c r="G111" s="215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201227069.79893059</v>
      </c>
      <c r="N111" s="165">
        <f t="shared" si="9"/>
        <v>201227069.79893059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55</v>
      </c>
      <c r="D112" s="213" t="s">
        <v>47</v>
      </c>
      <c r="E112" s="214" t="s">
        <v>8</v>
      </c>
      <c r="F112" s="215">
        <v>7034314.449066666</v>
      </c>
      <c r="G112" s="215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201227070.79893059</v>
      </c>
      <c r="N112" s="165">
        <f t="shared" si="9"/>
        <v>201227070.79893059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13" t="s">
        <v>50</v>
      </c>
      <c r="E113" s="214"/>
      <c r="F113" s="215"/>
      <c r="G113" s="215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527</v>
      </c>
      <c r="C114" s="109" t="s">
        <v>1198</v>
      </c>
      <c r="D114" s="213" t="s">
        <v>50</v>
      </c>
      <c r="E114" s="214"/>
      <c r="F114" s="215"/>
      <c r="G114" s="215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1199</v>
      </c>
      <c r="D115" s="213" t="s">
        <v>47</v>
      </c>
      <c r="E115" s="214" t="s">
        <v>14</v>
      </c>
      <c r="F115" s="215"/>
      <c r="G115" s="215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201227071.79893059</v>
      </c>
      <c r="N115" s="165">
        <f t="shared" si="9"/>
        <v>201227071.79893059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1017</v>
      </c>
      <c r="D116" s="213" t="s">
        <v>46</v>
      </c>
      <c r="E116" s="214" t="s">
        <v>528</v>
      </c>
      <c r="F116" s="215">
        <v>16002920</v>
      </c>
      <c r="G116" s="215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1018</v>
      </c>
      <c r="D117" s="213" t="s">
        <v>46</v>
      </c>
      <c r="E117" s="214" t="s">
        <v>528</v>
      </c>
      <c r="F117" s="215">
        <v>18311920</v>
      </c>
      <c r="G117" s="215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1019</v>
      </c>
      <c r="D118" s="213" t="s">
        <v>46</v>
      </c>
      <c r="E118" s="214" t="s">
        <v>528</v>
      </c>
      <c r="F118" s="215">
        <v>79514150</v>
      </c>
      <c r="G118" s="215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1020</v>
      </c>
      <c r="D119" s="213" t="s">
        <v>46</v>
      </c>
      <c r="E119" s="214" t="s">
        <v>528</v>
      </c>
      <c r="F119" s="215">
        <v>46492920</v>
      </c>
      <c r="G119" s="215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1021</v>
      </c>
      <c r="D120" s="213" t="s">
        <v>46</v>
      </c>
      <c r="E120" s="214" t="s">
        <v>528</v>
      </c>
      <c r="F120" s="215">
        <v>229416150</v>
      </c>
      <c r="G120" s="215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1197</v>
      </c>
      <c r="D121" s="213" t="s">
        <v>46</v>
      </c>
      <c r="E121" s="214" t="s">
        <v>528</v>
      </c>
      <c r="F121" s="215">
        <v>46425420</v>
      </c>
      <c r="G121" s="215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1401</v>
      </c>
      <c r="D122" s="213" t="s">
        <v>50</v>
      </c>
      <c r="E122" s="214"/>
      <c r="F122" s="215"/>
      <c r="G122" s="215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1402</v>
      </c>
      <c r="D123" s="213" t="s">
        <v>46</v>
      </c>
      <c r="E123" s="214" t="s">
        <v>528</v>
      </c>
      <c r="F123" s="215">
        <v>241300000</v>
      </c>
      <c r="G123" s="215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1403</v>
      </c>
      <c r="D124" s="213" t="s">
        <v>46</v>
      </c>
      <c r="E124" s="214" t="s">
        <v>14</v>
      </c>
      <c r="F124" s="215">
        <v>42499000</v>
      </c>
      <c r="G124" s="215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13"/>
      <c r="E125" s="214"/>
      <c r="F125" s="215"/>
      <c r="G125" s="215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529</v>
      </c>
      <c r="C126" s="109" t="s">
        <v>530</v>
      </c>
      <c r="D126" s="213" t="s">
        <v>50</v>
      </c>
      <c r="E126" s="214"/>
      <c r="F126" s="215"/>
      <c r="G126" s="215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531</v>
      </c>
      <c r="D127" s="213" t="s">
        <v>46</v>
      </c>
      <c r="E127" s="214" t="s">
        <v>528</v>
      </c>
      <c r="F127" s="215">
        <v>126104830</v>
      </c>
      <c r="G127" s="215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532</v>
      </c>
      <c r="D128" s="213" t="s">
        <v>46</v>
      </c>
      <c r="E128" s="214" t="s">
        <v>528</v>
      </c>
      <c r="F128" s="215">
        <v>191704830</v>
      </c>
      <c r="G128" s="215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1147</v>
      </c>
      <c r="D129" s="213" t="s">
        <v>47</v>
      </c>
      <c r="E129" s="214" t="s">
        <v>528</v>
      </c>
      <c r="F129" s="215">
        <v>79200000</v>
      </c>
      <c r="G129" s="215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201227072.79893059</v>
      </c>
      <c r="N129" s="165">
        <f t="shared" si="9"/>
        <v>201227072.79893059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1148</v>
      </c>
      <c r="D130" s="213" t="s">
        <v>47</v>
      </c>
      <c r="E130" s="214" t="s">
        <v>14</v>
      </c>
      <c r="F130" s="215">
        <v>5975000</v>
      </c>
      <c r="G130" s="215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201227073.79893059</v>
      </c>
      <c r="N130" s="165">
        <f t="shared" si="9"/>
        <v>201227073.79893059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1149</v>
      </c>
      <c r="D131" s="213" t="s">
        <v>47</v>
      </c>
      <c r="E131" s="214" t="s">
        <v>24</v>
      </c>
      <c r="F131" s="215">
        <v>12500000</v>
      </c>
      <c r="G131" s="215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201227074.79893059</v>
      </c>
      <c r="N131" s="165">
        <f t="shared" si="9"/>
        <v>201227074.79893059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13" t="s">
        <v>50</v>
      </c>
      <c r="E132" s="214"/>
      <c r="F132" s="215"/>
      <c r="G132" s="215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533</v>
      </c>
      <c r="C133" s="109" t="s">
        <v>534</v>
      </c>
      <c r="D133" s="213" t="s">
        <v>50</v>
      </c>
      <c r="E133" s="214"/>
      <c r="F133" s="215"/>
      <c r="G133" s="215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535</v>
      </c>
      <c r="D134" s="213" t="s">
        <v>46</v>
      </c>
      <c r="E134" s="214" t="s">
        <v>8</v>
      </c>
      <c r="F134" s="215">
        <v>24998100</v>
      </c>
      <c r="G134" s="215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1150</v>
      </c>
      <c r="D135" s="213" t="s">
        <v>46</v>
      </c>
      <c r="E135" s="214" t="s">
        <v>8</v>
      </c>
      <c r="F135" s="215">
        <v>26746100</v>
      </c>
      <c r="G135" s="215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1151</v>
      </c>
      <c r="D136" s="213" t="s">
        <v>46</v>
      </c>
      <c r="E136" s="214" t="s">
        <v>8</v>
      </c>
      <c r="F136" s="215">
        <v>38097500</v>
      </c>
      <c r="G136" s="215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1152</v>
      </c>
      <c r="D137" s="213" t="s">
        <v>46</v>
      </c>
      <c r="E137" s="214" t="s">
        <v>8</v>
      </c>
      <c r="F137" s="215">
        <v>46697500</v>
      </c>
      <c r="G137" s="215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1153</v>
      </c>
      <c r="D138" s="213" t="s">
        <v>46</v>
      </c>
      <c r="E138" s="214" t="s">
        <v>8</v>
      </c>
      <c r="F138" s="215">
        <v>21530100</v>
      </c>
      <c r="G138" s="215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1154</v>
      </c>
      <c r="D139" s="213" t="s">
        <v>46</v>
      </c>
      <c r="E139" s="214" t="s">
        <v>8</v>
      </c>
      <c r="F139" s="215">
        <v>31630800</v>
      </c>
      <c r="G139" s="215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1155</v>
      </c>
      <c r="D140" s="213" t="s">
        <v>46</v>
      </c>
      <c r="E140" s="214" t="s">
        <v>8</v>
      </c>
      <c r="F140" s="215">
        <v>32680800</v>
      </c>
      <c r="G140" s="215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1156</v>
      </c>
      <c r="D141" s="213" t="s">
        <v>46</v>
      </c>
      <c r="E141" s="214" t="s">
        <v>8</v>
      </c>
      <c r="F141" s="215">
        <v>37313100</v>
      </c>
      <c r="G141" s="215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1467</v>
      </c>
      <c r="D142" s="213" t="s">
        <v>46</v>
      </c>
      <c r="E142" s="214" t="s">
        <v>8</v>
      </c>
      <c r="F142" s="215">
        <v>63057400</v>
      </c>
      <c r="G142" s="215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1573</v>
      </c>
      <c r="D143" s="213" t="s">
        <v>46</v>
      </c>
      <c r="E143" s="214" t="s">
        <v>8</v>
      </c>
      <c r="F143" s="215">
        <v>87094400</v>
      </c>
      <c r="G143" s="215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1047</v>
      </c>
      <c r="D144" s="213" t="s">
        <v>46</v>
      </c>
      <c r="E144" s="214" t="s">
        <v>8</v>
      </c>
      <c r="F144" s="215">
        <v>10270090</v>
      </c>
      <c r="G144" s="215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1048</v>
      </c>
      <c r="D145" s="213" t="s">
        <v>46</v>
      </c>
      <c r="E145" s="214" t="s">
        <v>8</v>
      </c>
      <c r="F145" s="215">
        <v>8972560</v>
      </c>
      <c r="G145" s="215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1049</v>
      </c>
      <c r="D146" s="213" t="s">
        <v>46</v>
      </c>
      <c r="E146" s="214" t="s">
        <v>8</v>
      </c>
      <c r="F146" s="215">
        <v>10973865</v>
      </c>
      <c r="G146" s="215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1050</v>
      </c>
      <c r="D147" s="213" t="s">
        <v>46</v>
      </c>
      <c r="E147" s="214" t="s">
        <v>8</v>
      </c>
      <c r="F147" s="215">
        <v>12622540</v>
      </c>
      <c r="G147" s="215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1574</v>
      </c>
      <c r="D148" s="213" t="s">
        <v>46</v>
      </c>
      <c r="E148" s="214" t="s">
        <v>14</v>
      </c>
      <c r="F148" s="215">
        <v>15724250</v>
      </c>
      <c r="G148" s="215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13"/>
      <c r="E149" s="214"/>
      <c r="F149" s="215"/>
      <c r="G149" s="215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536</v>
      </c>
      <c r="C150" s="109" t="s">
        <v>537</v>
      </c>
      <c r="D150" s="213" t="s">
        <v>50</v>
      </c>
      <c r="E150" s="214"/>
      <c r="F150" s="215"/>
      <c r="G150" s="215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538</v>
      </c>
      <c r="D151" s="213" t="s">
        <v>46</v>
      </c>
      <c r="E151" s="214" t="s">
        <v>8</v>
      </c>
      <c r="F151" s="215">
        <v>848250</v>
      </c>
      <c r="G151" s="215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56</v>
      </c>
      <c r="D152" s="213" t="s">
        <v>47</v>
      </c>
      <c r="E152" s="214" t="s">
        <v>8</v>
      </c>
      <c r="F152" s="215">
        <v>17500</v>
      </c>
      <c r="G152" s="215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201227075.79893059</v>
      </c>
      <c r="N152" s="165">
        <f t="shared" si="14"/>
        <v>201227075.79893059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539</v>
      </c>
      <c r="D153" s="213" t="s">
        <v>47</v>
      </c>
      <c r="E153" s="214" t="s">
        <v>8</v>
      </c>
      <c r="F153" s="215">
        <v>17500</v>
      </c>
      <c r="G153" s="215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201227076.79893059</v>
      </c>
      <c r="N153" s="165">
        <f t="shared" si="14"/>
        <v>201227076.79893059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540</v>
      </c>
      <c r="D154" s="213" t="s">
        <v>47</v>
      </c>
      <c r="E154" s="214" t="s">
        <v>8</v>
      </c>
      <c r="F154" s="215">
        <v>17500</v>
      </c>
      <c r="G154" s="215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201227077.79893059</v>
      </c>
      <c r="N154" s="165">
        <f t="shared" si="14"/>
        <v>201227077.79893059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57</v>
      </c>
      <c r="D155" s="213" t="s">
        <v>47</v>
      </c>
      <c r="E155" s="214" t="s">
        <v>8</v>
      </c>
      <c r="F155" s="215">
        <v>18000</v>
      </c>
      <c r="G155" s="215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201227078.79893059</v>
      </c>
      <c r="N155" s="165">
        <f t="shared" si="14"/>
        <v>201227078.79893059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58</v>
      </c>
      <c r="D156" s="213" t="s">
        <v>47</v>
      </c>
      <c r="E156" s="214" t="s">
        <v>8</v>
      </c>
      <c r="F156" s="215">
        <v>18000</v>
      </c>
      <c r="G156" s="215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201227079.79893059</v>
      </c>
      <c r="N156" s="165">
        <f t="shared" si="14"/>
        <v>201227079.79893059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59</v>
      </c>
      <c r="D157" s="213" t="s">
        <v>47</v>
      </c>
      <c r="E157" s="214" t="s">
        <v>8</v>
      </c>
      <c r="F157" s="215">
        <v>18000</v>
      </c>
      <c r="G157" s="215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201227080.79893059</v>
      </c>
      <c r="N157" s="165">
        <f t="shared" si="14"/>
        <v>201227080.79893059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541</v>
      </c>
      <c r="D158" s="213" t="s">
        <v>47</v>
      </c>
      <c r="E158" s="214" t="s">
        <v>8</v>
      </c>
      <c r="F158" s="215">
        <v>18000</v>
      </c>
      <c r="G158" s="215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201227081.79893059</v>
      </c>
      <c r="N158" s="165">
        <f t="shared" si="14"/>
        <v>201227081.79893059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60</v>
      </c>
      <c r="D159" s="213" t="s">
        <v>47</v>
      </c>
      <c r="E159" s="214" t="s">
        <v>8</v>
      </c>
      <c r="F159" s="215">
        <v>18000</v>
      </c>
      <c r="G159" s="215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201227082.79893059</v>
      </c>
      <c r="N159" s="165">
        <f t="shared" si="14"/>
        <v>201227082.79893059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61</v>
      </c>
      <c r="D160" s="213" t="s">
        <v>47</v>
      </c>
      <c r="E160" s="214" t="s">
        <v>8</v>
      </c>
      <c r="F160" s="215">
        <v>20000</v>
      </c>
      <c r="G160" s="215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201227083.79893059</v>
      </c>
      <c r="N160" s="165">
        <f t="shared" si="14"/>
        <v>201227083.79893059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62</v>
      </c>
      <c r="D161" s="213" t="s">
        <v>47</v>
      </c>
      <c r="E161" s="214" t="s">
        <v>8</v>
      </c>
      <c r="F161" s="215">
        <v>23000</v>
      </c>
      <c r="G161" s="215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201227084.79893059</v>
      </c>
      <c r="N161" s="165">
        <f t="shared" si="14"/>
        <v>201227084.79893059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63</v>
      </c>
      <c r="D162" s="213" t="s">
        <v>47</v>
      </c>
      <c r="E162" s="214" t="s">
        <v>8</v>
      </c>
      <c r="F162" s="215">
        <v>23700</v>
      </c>
      <c r="G162" s="215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201227085.79893059</v>
      </c>
      <c r="N162" s="165">
        <f t="shared" si="14"/>
        <v>201227085.79893059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64</v>
      </c>
      <c r="D163" s="213" t="s">
        <v>47</v>
      </c>
      <c r="E163" s="214" t="s">
        <v>8</v>
      </c>
      <c r="F163" s="215">
        <v>32500</v>
      </c>
      <c r="G163" s="215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201227086.79893059</v>
      </c>
      <c r="N163" s="165">
        <f t="shared" si="14"/>
        <v>201227086.79893059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65</v>
      </c>
      <c r="D164" s="213" t="s">
        <v>47</v>
      </c>
      <c r="E164" s="214" t="s">
        <v>8</v>
      </c>
      <c r="F164" s="215">
        <v>32500</v>
      </c>
      <c r="G164" s="215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201227087.79893059</v>
      </c>
      <c r="N164" s="165">
        <f t="shared" si="14"/>
        <v>201227087.79893059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1404</v>
      </c>
      <c r="D165" s="213" t="s">
        <v>47</v>
      </c>
      <c r="E165" s="214" t="s">
        <v>8</v>
      </c>
      <c r="F165" s="215">
        <v>32500</v>
      </c>
      <c r="G165" s="215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201227088.79893059</v>
      </c>
      <c r="N165" s="165">
        <f t="shared" si="14"/>
        <v>201227088.79893059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1405</v>
      </c>
      <c r="D166" s="213" t="s">
        <v>47</v>
      </c>
      <c r="E166" s="214" t="s">
        <v>8</v>
      </c>
      <c r="F166" s="215">
        <v>32500</v>
      </c>
      <c r="G166" s="215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201227089.79893059</v>
      </c>
      <c r="N166" s="165">
        <f t="shared" si="14"/>
        <v>201227089.79893059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542</v>
      </c>
      <c r="D167" s="213" t="s">
        <v>47</v>
      </c>
      <c r="E167" s="214" t="s">
        <v>8</v>
      </c>
      <c r="F167" s="215">
        <v>35700</v>
      </c>
      <c r="G167" s="215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201227090.79893059</v>
      </c>
      <c r="N167" s="165">
        <f t="shared" si="14"/>
        <v>201227090.79893059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543</v>
      </c>
      <c r="D168" s="213" t="s">
        <v>47</v>
      </c>
      <c r="E168" s="214" t="s">
        <v>8</v>
      </c>
      <c r="F168" s="215">
        <v>38700</v>
      </c>
      <c r="G168" s="215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201227091.79893059</v>
      </c>
      <c r="N168" s="165">
        <f t="shared" si="14"/>
        <v>201227091.79893059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544</v>
      </c>
      <c r="D169" s="213" t="s">
        <v>47</v>
      </c>
      <c r="E169" s="214" t="s">
        <v>8</v>
      </c>
      <c r="F169" s="215">
        <v>38700</v>
      </c>
      <c r="G169" s="215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201227092.79893059</v>
      </c>
      <c r="N169" s="165">
        <f t="shared" si="14"/>
        <v>201227092.79893059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545</v>
      </c>
      <c r="D170" s="213" t="s">
        <v>47</v>
      </c>
      <c r="E170" s="214" t="s">
        <v>8</v>
      </c>
      <c r="F170" s="215">
        <v>38700</v>
      </c>
      <c r="G170" s="215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201227093.79893059</v>
      </c>
      <c r="N170" s="165">
        <f t="shared" si="14"/>
        <v>201227093.79893059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546</v>
      </c>
      <c r="D171" s="213" t="s">
        <v>47</v>
      </c>
      <c r="E171" s="214" t="s">
        <v>8</v>
      </c>
      <c r="F171" s="215">
        <v>38700</v>
      </c>
      <c r="G171" s="215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201227094.79893059</v>
      </c>
      <c r="N171" s="165">
        <f t="shared" si="14"/>
        <v>201227094.79893059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547</v>
      </c>
      <c r="D172" s="213" t="s">
        <v>47</v>
      </c>
      <c r="E172" s="214" t="s">
        <v>8</v>
      </c>
      <c r="F172" s="215">
        <v>51000</v>
      </c>
      <c r="G172" s="215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201227095.79893059</v>
      </c>
      <c r="N172" s="165">
        <f t="shared" si="14"/>
        <v>201227095.79893059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548</v>
      </c>
      <c r="D173" s="213" t="s">
        <v>47</v>
      </c>
      <c r="E173" s="214" t="s">
        <v>8</v>
      </c>
      <c r="F173" s="215">
        <v>94200</v>
      </c>
      <c r="G173" s="215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201227096.79893059</v>
      </c>
      <c r="N173" s="165">
        <f t="shared" si="14"/>
        <v>201227096.79893059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549</v>
      </c>
      <c r="D174" s="213" t="s">
        <v>47</v>
      </c>
      <c r="E174" s="214" t="s">
        <v>8</v>
      </c>
      <c r="F174" s="215">
        <v>119300</v>
      </c>
      <c r="G174" s="215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201227097.79893059</v>
      </c>
      <c r="N174" s="165">
        <f t="shared" si="14"/>
        <v>201227097.79893059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550</v>
      </c>
      <c r="D175" s="213" t="s">
        <v>47</v>
      </c>
      <c r="E175" s="214" t="s">
        <v>8</v>
      </c>
      <c r="F175" s="215">
        <v>432900</v>
      </c>
      <c r="G175" s="215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201227098.79893059</v>
      </c>
      <c r="N175" s="165">
        <f t="shared" si="14"/>
        <v>201227098.79893059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551</v>
      </c>
      <c r="D176" s="213" t="s">
        <v>47</v>
      </c>
      <c r="E176" s="214" t="s">
        <v>8</v>
      </c>
      <c r="F176" s="215">
        <v>56700</v>
      </c>
      <c r="G176" s="215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201227099.79893059</v>
      </c>
      <c r="N176" s="165">
        <f t="shared" si="14"/>
        <v>201227099.79893059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552</v>
      </c>
      <c r="D177" s="213" t="s">
        <v>47</v>
      </c>
      <c r="E177" s="214" t="s">
        <v>8</v>
      </c>
      <c r="F177" s="215">
        <v>68300</v>
      </c>
      <c r="G177" s="215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201227100.79893059</v>
      </c>
      <c r="N177" s="165">
        <f t="shared" si="14"/>
        <v>201227100.79893059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553</v>
      </c>
      <c r="D178" s="213" t="s">
        <v>47</v>
      </c>
      <c r="E178" s="214" t="s">
        <v>8</v>
      </c>
      <c r="F178" s="215">
        <v>116200</v>
      </c>
      <c r="G178" s="215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201227101.79893059</v>
      </c>
      <c r="N178" s="165">
        <f t="shared" si="14"/>
        <v>201227101.79893059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554</v>
      </c>
      <c r="D179" s="213" t="s">
        <v>47</v>
      </c>
      <c r="E179" s="214" t="s">
        <v>8</v>
      </c>
      <c r="F179" s="215">
        <v>183000</v>
      </c>
      <c r="G179" s="215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201227102.79893059</v>
      </c>
      <c r="N179" s="165">
        <f t="shared" si="14"/>
        <v>201227102.79893059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555</v>
      </c>
      <c r="D180" s="213" t="s">
        <v>47</v>
      </c>
      <c r="E180" s="214" t="s">
        <v>8</v>
      </c>
      <c r="F180" s="215">
        <v>271100</v>
      </c>
      <c r="G180" s="215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201227103.79893059</v>
      </c>
      <c r="N180" s="165">
        <f t="shared" si="14"/>
        <v>201227103.79893059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556</v>
      </c>
      <c r="D181" s="213" t="s">
        <v>47</v>
      </c>
      <c r="E181" s="214" t="s">
        <v>8</v>
      </c>
      <c r="F181" s="215">
        <v>669000</v>
      </c>
      <c r="G181" s="215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201227104.79893059</v>
      </c>
      <c r="N181" s="165">
        <f t="shared" si="14"/>
        <v>201227104.79893059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66</v>
      </c>
      <c r="D182" s="213" t="s">
        <v>47</v>
      </c>
      <c r="E182" s="214" t="s">
        <v>8</v>
      </c>
      <c r="F182" s="215">
        <v>37900</v>
      </c>
      <c r="G182" s="215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201227105.79893059</v>
      </c>
      <c r="N182" s="165">
        <f t="shared" si="14"/>
        <v>201227105.79893059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50</v>
      </c>
      <c r="D183" s="213" t="s">
        <v>50</v>
      </c>
      <c r="E183" s="214"/>
      <c r="F183" s="215"/>
      <c r="G183" s="215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557</v>
      </c>
      <c r="C184" s="109" t="s">
        <v>1157</v>
      </c>
      <c r="D184" s="213" t="s">
        <v>50</v>
      </c>
      <c r="E184" s="214"/>
      <c r="F184" s="215"/>
      <c r="G184" s="215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558</v>
      </c>
      <c r="D185" s="213" t="s">
        <v>47</v>
      </c>
      <c r="E185" s="214" t="s">
        <v>24</v>
      </c>
      <c r="F185" s="215">
        <v>22250000</v>
      </c>
      <c r="G185" s="215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201227106.79893059</v>
      </c>
      <c r="N185" s="165">
        <f t="shared" si="14"/>
        <v>201227106.79893059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559</v>
      </c>
      <c r="D186" s="213" t="s">
        <v>46</v>
      </c>
      <c r="E186" s="214" t="s">
        <v>24</v>
      </c>
      <c r="F186" s="215">
        <v>80895000</v>
      </c>
      <c r="G186" s="215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1037</v>
      </c>
      <c r="D187" s="213" t="s">
        <v>46</v>
      </c>
      <c r="E187" s="214" t="s">
        <v>24</v>
      </c>
      <c r="F187" s="215">
        <v>157800000</v>
      </c>
      <c r="G187" s="215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1575</v>
      </c>
      <c r="D188" s="213" t="s">
        <v>46</v>
      </c>
      <c r="E188" s="214" t="s">
        <v>24</v>
      </c>
      <c r="F188" s="215">
        <v>8595700</v>
      </c>
      <c r="G188" s="215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4</v>
      </c>
      <c r="C189" s="450" t="s">
        <v>1631</v>
      </c>
      <c r="D189" s="213" t="s">
        <v>47</v>
      </c>
      <c r="E189" s="214" t="s">
        <v>24</v>
      </c>
      <c r="F189" s="440">
        <v>8595700</v>
      </c>
      <c r="G189" s="440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0</v>
      </c>
      <c r="K189" s="155">
        <f t="shared" ref="K189" si="19">IF(D189="HDW",1,0)</f>
        <v>1</v>
      </c>
      <c r="L189" s="155">
        <f>IF(J189=1,SUM($J$6:J189),0)</f>
        <v>0</v>
      </c>
      <c r="M189" s="155">
        <f>IF(K189=1,SUM($K$6:K189),0)</f>
        <v>201227107.79893059</v>
      </c>
      <c r="N189" s="165">
        <f t="shared" ref="N189" si="20">IF(L189=0,M189,L189)</f>
        <v>201227107.79893059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94">
        <v>5</v>
      </c>
      <c r="C190" s="109" t="s">
        <v>1576</v>
      </c>
      <c r="D190" s="213" t="s">
        <v>46</v>
      </c>
      <c r="E190" s="214" t="s">
        <v>24</v>
      </c>
      <c r="F190" s="215">
        <v>8595700</v>
      </c>
      <c r="G190" s="215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108</v>
      </c>
      <c r="M190" s="155">
        <f>IF(K190=1,SUM($K$6:K190),0)</f>
        <v>0</v>
      </c>
      <c r="N190" s="165">
        <f t="shared" si="14"/>
        <v>108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/>
      <c r="C191" s="109"/>
      <c r="D191" s="213"/>
      <c r="E191" s="214"/>
      <c r="F191" s="215"/>
      <c r="G191" s="215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94" t="s">
        <v>560</v>
      </c>
      <c r="C192" s="109" t="s">
        <v>561</v>
      </c>
      <c r="D192" s="213" t="s">
        <v>50</v>
      </c>
      <c r="E192" s="214"/>
      <c r="F192" s="215"/>
      <c r="G192" s="215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562</v>
      </c>
      <c r="D193" s="213" t="s">
        <v>46</v>
      </c>
      <c r="E193" s="214" t="s">
        <v>8</v>
      </c>
      <c r="F193" s="215">
        <v>648050</v>
      </c>
      <c r="G193" s="215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109</v>
      </c>
      <c r="M193" s="155">
        <f>IF(K193=1,SUM($K$6:K193),0)</f>
        <v>0</v>
      </c>
      <c r="N193" s="165">
        <f t="shared" si="14"/>
        <v>109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563</v>
      </c>
      <c r="D194" s="213" t="s">
        <v>46</v>
      </c>
      <c r="E194" s="214" t="s">
        <v>8</v>
      </c>
      <c r="F194" s="215">
        <v>674300</v>
      </c>
      <c r="G194" s="215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110</v>
      </c>
      <c r="M194" s="155">
        <f>IF(K194=1,SUM($K$6:K194),0)</f>
        <v>0</v>
      </c>
      <c r="N194" s="165">
        <f t="shared" si="14"/>
        <v>110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110</v>
      </c>
      <c r="D195" s="213" t="s">
        <v>47</v>
      </c>
      <c r="E195" s="214" t="s">
        <v>8</v>
      </c>
      <c r="F195" s="215">
        <v>42100</v>
      </c>
      <c r="G195" s="215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111</v>
      </c>
      <c r="D196" s="213" t="s">
        <v>47</v>
      </c>
      <c r="E196" s="214" t="s">
        <v>8</v>
      </c>
      <c r="F196" s="215">
        <v>42100</v>
      </c>
      <c r="G196" s="215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1051</v>
      </c>
      <c r="D197" s="213" t="s">
        <v>47</v>
      </c>
      <c r="E197" s="214" t="s">
        <v>8</v>
      </c>
      <c r="F197" s="215">
        <v>3800000</v>
      </c>
      <c r="G197" s="215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/>
      <c r="C198" s="109"/>
      <c r="D198" s="213" t="s">
        <v>50</v>
      </c>
      <c r="E198" s="214"/>
      <c r="F198" s="215"/>
      <c r="G198" s="215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94" t="s">
        <v>10</v>
      </c>
      <c r="C199" s="109" t="s">
        <v>586</v>
      </c>
      <c r="D199" s="213" t="s">
        <v>50</v>
      </c>
      <c r="E199" s="214"/>
      <c r="F199" s="215"/>
      <c r="G199" s="215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587</v>
      </c>
      <c r="D200" s="213" t="s">
        <v>47</v>
      </c>
      <c r="E200" s="214" t="s">
        <v>24</v>
      </c>
      <c r="F200" s="215">
        <v>280800000</v>
      </c>
      <c r="G200" s="215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112</v>
      </c>
      <c r="D201" s="213" t="s">
        <v>47</v>
      </c>
      <c r="E201" s="214" t="s">
        <v>8</v>
      </c>
      <c r="F201" s="215">
        <v>34688200</v>
      </c>
      <c r="G201" s="215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113</v>
      </c>
      <c r="D202" s="213" t="s">
        <v>47</v>
      </c>
      <c r="E202" s="214" t="s">
        <v>8</v>
      </c>
      <c r="F202" s="215">
        <v>24774500</v>
      </c>
      <c r="G202" s="215">
        <v>24774500</v>
      </c>
      <c r="H202" s="171"/>
      <c r="I202" s="88">
        <f t="shared" si="16"/>
        <v>24774500</v>
      </c>
      <c r="J202" s="163">
        <f t="shared" ref="J202:J269" si="22">IF(D202="MDU-KD",1,0)</f>
        <v>0</v>
      </c>
      <c r="K202" s="155">
        <f t="shared" ref="K202:K269" si="23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4">IF(L202=0,M202,L202)</f>
        <v>201227113.79893059</v>
      </c>
      <c r="O202" s="155">
        <f t="shared" ref="O202:O269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94"/>
      <c r="C203" s="109" t="s">
        <v>50</v>
      </c>
      <c r="D203" s="213" t="s">
        <v>50</v>
      </c>
      <c r="E203" s="214"/>
      <c r="F203" s="215"/>
      <c r="G203" s="215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94" t="s">
        <v>565</v>
      </c>
      <c r="C204" s="109" t="s">
        <v>564</v>
      </c>
      <c r="D204" s="213" t="s">
        <v>50</v>
      </c>
      <c r="E204" s="214"/>
      <c r="F204" s="215"/>
      <c r="G204" s="215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94">
        <v>1</v>
      </c>
      <c r="C205" s="109" t="s">
        <v>104</v>
      </c>
      <c r="D205" s="213" t="s">
        <v>47</v>
      </c>
      <c r="E205" s="214" t="s">
        <v>103</v>
      </c>
      <c r="F205" s="215">
        <v>3036730</v>
      </c>
      <c r="G205" s="215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4"/>
        <v>201227114.79893059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94">
        <v>2</v>
      </c>
      <c r="C206" s="109" t="s">
        <v>105</v>
      </c>
      <c r="D206" s="213" t="s">
        <v>47</v>
      </c>
      <c r="E206" s="216" t="s">
        <v>103</v>
      </c>
      <c r="F206" s="215">
        <v>4137730</v>
      </c>
      <c r="G206" s="215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4"/>
        <v>201227115.79893059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94">
        <v>3</v>
      </c>
      <c r="C207" s="109" t="s">
        <v>106</v>
      </c>
      <c r="D207" s="213" t="s">
        <v>47</v>
      </c>
      <c r="E207" s="214" t="s">
        <v>103</v>
      </c>
      <c r="F207" s="215">
        <v>5206920</v>
      </c>
      <c r="G207" s="215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4"/>
        <v>201227116.79893059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94">
        <v>4</v>
      </c>
      <c r="C208" s="109" t="s">
        <v>107</v>
      </c>
      <c r="D208" s="213" t="s">
        <v>47</v>
      </c>
      <c r="E208" s="214" t="s">
        <v>103</v>
      </c>
      <c r="F208" s="215">
        <v>5453270</v>
      </c>
      <c r="G208" s="215">
        <v>6074400</v>
      </c>
      <c r="H208" s="171"/>
      <c r="I208" s="88">
        <f t="shared" ref="I208:I260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4"/>
        <v>201227117.79893059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94">
        <v>5</v>
      </c>
      <c r="C209" s="109" t="s">
        <v>108</v>
      </c>
      <c r="D209" s="213" t="s">
        <v>47</v>
      </c>
      <c r="E209" s="214" t="s">
        <v>103</v>
      </c>
      <c r="F209" s="215">
        <v>6453770</v>
      </c>
      <c r="G209" s="215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4"/>
        <v>201227118.79893059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94">
        <v>6</v>
      </c>
      <c r="C210" s="109" t="s">
        <v>109</v>
      </c>
      <c r="D210" s="213" t="s">
        <v>47</v>
      </c>
      <c r="E210" s="214" t="s">
        <v>103</v>
      </c>
      <c r="F210" s="215">
        <v>7728790</v>
      </c>
      <c r="G210" s="215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4"/>
        <v>201227119.79893059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94">
        <v>7</v>
      </c>
      <c r="C211" s="109" t="s">
        <v>6</v>
      </c>
      <c r="D211" s="213" t="s">
        <v>49</v>
      </c>
      <c r="E211" s="214" t="s">
        <v>103</v>
      </c>
      <c r="F211" s="215">
        <v>10066.666666666668</v>
      </c>
      <c r="G211" s="215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94">
        <v>8</v>
      </c>
      <c r="C212" s="109" t="s">
        <v>464</v>
      </c>
      <c r="D212" s="213" t="s">
        <v>47</v>
      </c>
      <c r="E212" s="214" t="s">
        <v>24</v>
      </c>
      <c r="F212" s="215">
        <v>200000</v>
      </c>
      <c r="G212" s="215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4"/>
        <v>201227120.79893059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94"/>
      <c r="C213" s="109" t="s">
        <v>50</v>
      </c>
      <c r="D213" s="213" t="s">
        <v>50</v>
      </c>
      <c r="E213" s="214"/>
      <c r="F213" s="215"/>
      <c r="G213" s="215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94" t="s">
        <v>567</v>
      </c>
      <c r="C214" s="109" t="s">
        <v>566</v>
      </c>
      <c r="D214" s="213" t="s">
        <v>50</v>
      </c>
      <c r="E214" s="214"/>
      <c r="F214" s="215"/>
      <c r="G214" s="215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94">
        <v>2</v>
      </c>
      <c r="C215" s="109" t="s">
        <v>1577</v>
      </c>
      <c r="D215" s="213" t="s">
        <v>46</v>
      </c>
      <c r="E215" s="214" t="s">
        <v>8</v>
      </c>
      <c r="F215" s="215">
        <v>217470</v>
      </c>
      <c r="G215" s="215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111</v>
      </c>
      <c r="M215" s="155">
        <f>IF(K215=1,SUM($K$6:K215),0)</f>
        <v>0</v>
      </c>
      <c r="N215" s="165">
        <f t="shared" si="24"/>
        <v>111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94">
        <v>2</v>
      </c>
      <c r="C216" s="441" t="s">
        <v>40</v>
      </c>
      <c r="D216" s="213" t="s">
        <v>46</v>
      </c>
      <c r="E216" s="214" t="s">
        <v>8</v>
      </c>
      <c r="F216" s="440">
        <v>217470</v>
      </c>
      <c r="G216" s="440">
        <v>235900</v>
      </c>
      <c r="H216" s="171"/>
      <c r="I216" s="88">
        <f t="shared" ref="I216" si="27">IF($I$5=$G$4,G216,(IF($I$5=$F$4,F216,0)))</f>
        <v>235900</v>
      </c>
      <c r="J216" s="163">
        <f t="shared" ref="J216" si="28">IF(D216="MDU-KD",1,0)</f>
        <v>1</v>
      </c>
      <c r="K216" s="155">
        <f t="shared" ref="K216" si="29">IF(D216="HDW",1,0)</f>
        <v>0</v>
      </c>
      <c r="L216" s="155">
        <f>IF(J216=1,SUM($J$6:J216),0)</f>
        <v>112</v>
      </c>
      <c r="M216" s="155">
        <f>IF(K216=1,SUM($K$6:K216),0)</f>
        <v>0</v>
      </c>
      <c r="N216" s="165">
        <f t="shared" ref="N216" si="30">IF(L216=0,M216,L216)</f>
        <v>112</v>
      </c>
      <c r="O216" s="155">
        <f t="shared" ref="O216" si="31"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94">
        <v>3</v>
      </c>
      <c r="C217" s="109" t="s">
        <v>1133</v>
      </c>
      <c r="D217" s="213" t="s">
        <v>46</v>
      </c>
      <c r="E217" s="214" t="s">
        <v>8</v>
      </c>
      <c r="F217" s="215">
        <v>212320</v>
      </c>
      <c r="G217" s="215">
        <v>176900</v>
      </c>
      <c r="H217" s="171"/>
      <c r="I217" s="88">
        <f t="shared" si="26"/>
        <v>176900</v>
      </c>
      <c r="J217" s="163">
        <f t="shared" si="22"/>
        <v>1</v>
      </c>
      <c r="K217" s="155">
        <f t="shared" si="23"/>
        <v>0</v>
      </c>
      <c r="L217" s="155">
        <f>IF(J217=1,SUM($J$6:J217),0)</f>
        <v>113</v>
      </c>
      <c r="M217" s="155">
        <f>IF(K217=1,SUM($K$6:K217),0)</f>
        <v>0</v>
      </c>
      <c r="N217" s="165">
        <f t="shared" si="24"/>
        <v>113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94">
        <v>3</v>
      </c>
      <c r="C218" s="439" t="s">
        <v>37</v>
      </c>
      <c r="D218" s="213" t="s">
        <v>46</v>
      </c>
      <c r="E218" s="214" t="s">
        <v>8</v>
      </c>
      <c r="F218" s="440">
        <v>212320</v>
      </c>
      <c r="G218" s="440">
        <v>176900</v>
      </c>
      <c r="H218" s="171"/>
      <c r="I218" s="88">
        <f t="shared" ref="I218" si="32">IF($I$5=$G$4,G218,(IF($I$5=$F$4,F218,0)))</f>
        <v>176900</v>
      </c>
      <c r="J218" s="163">
        <f t="shared" ref="J218" si="33">IF(D218="MDU-KD",1,0)</f>
        <v>1</v>
      </c>
      <c r="K218" s="155">
        <f t="shared" ref="K218" si="34">IF(D218="HDW",1,0)</f>
        <v>0</v>
      </c>
      <c r="L218" s="155">
        <f>IF(J218=1,SUM($J$6:J218),0)</f>
        <v>114</v>
      </c>
      <c r="M218" s="155">
        <f>IF(K218=1,SUM($K$6:K218),0)</f>
        <v>0</v>
      </c>
      <c r="N218" s="165">
        <f t="shared" ref="N218" si="35">IF(L218=0,M218,L218)</f>
        <v>114</v>
      </c>
      <c r="O218" s="155">
        <f t="shared" ref="O218" si="36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94">
        <v>4</v>
      </c>
      <c r="C219" s="109" t="s">
        <v>1578</v>
      </c>
      <c r="D219" s="213" t="s">
        <v>46</v>
      </c>
      <c r="E219" s="214" t="s">
        <v>24</v>
      </c>
      <c r="F219" s="215">
        <v>394550</v>
      </c>
      <c r="G219" s="215">
        <v>430000</v>
      </c>
      <c r="H219" s="171"/>
      <c r="I219" s="88">
        <f t="shared" si="26"/>
        <v>430000</v>
      </c>
      <c r="J219" s="163">
        <f t="shared" si="22"/>
        <v>1</v>
      </c>
      <c r="K219" s="155">
        <f t="shared" si="23"/>
        <v>0</v>
      </c>
      <c r="L219" s="155">
        <f>IF(J219=1,SUM($J$6:J219),0)</f>
        <v>115</v>
      </c>
      <c r="M219" s="155">
        <f>IF(K219=1,SUM($K$6:K219),0)</f>
        <v>0</v>
      </c>
      <c r="N219" s="165">
        <f t="shared" si="24"/>
        <v>115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94">
        <v>7</v>
      </c>
      <c r="C220" s="109" t="s">
        <v>1579</v>
      </c>
      <c r="D220" s="213" t="s">
        <v>46</v>
      </c>
      <c r="E220" s="214" t="s">
        <v>24</v>
      </c>
      <c r="F220" s="215">
        <v>220800</v>
      </c>
      <c r="G220" s="215">
        <v>205700</v>
      </c>
      <c r="H220" s="171"/>
      <c r="I220" s="88">
        <f t="shared" si="26"/>
        <v>205700</v>
      </c>
      <c r="J220" s="163">
        <f t="shared" si="22"/>
        <v>1</v>
      </c>
      <c r="K220" s="155">
        <f t="shared" si="23"/>
        <v>0</v>
      </c>
      <c r="L220" s="155">
        <f>IF(J220=1,SUM($J$6:J220),0)</f>
        <v>116</v>
      </c>
      <c r="M220" s="155">
        <f>IF(K220=1,SUM($K$6:K220),0)</f>
        <v>0</v>
      </c>
      <c r="N220" s="165">
        <f t="shared" si="24"/>
        <v>116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94">
        <v>7</v>
      </c>
      <c r="C221" s="439" t="s">
        <v>1625</v>
      </c>
      <c r="D221" s="213" t="s">
        <v>46</v>
      </c>
      <c r="E221" s="214" t="s">
        <v>24</v>
      </c>
      <c r="F221" s="440">
        <v>394550</v>
      </c>
      <c r="G221" s="440">
        <v>430000</v>
      </c>
      <c r="H221" s="171"/>
      <c r="I221" s="88">
        <f t="shared" ref="I221" si="37">IF($I$5=$G$4,G221,(IF($I$5=$F$4,F221,0)))</f>
        <v>430000</v>
      </c>
      <c r="J221" s="163">
        <f t="shared" ref="J221" si="38">IF(D221="MDU-KD",1,0)</f>
        <v>1</v>
      </c>
      <c r="K221" s="155">
        <f t="shared" ref="K221" si="39">IF(D221="HDW",1,0)</f>
        <v>0</v>
      </c>
      <c r="L221" s="155">
        <f>IF(J221=1,SUM($J$6:J221),0)</f>
        <v>117</v>
      </c>
      <c r="M221" s="155">
        <f>IF(K221=1,SUM($K$6:K221),0)</f>
        <v>0</v>
      </c>
      <c r="N221" s="165">
        <f t="shared" ref="N221" si="40">IF(L221=0,M221,L221)</f>
        <v>117</v>
      </c>
      <c r="O221" s="155">
        <f t="shared" ref="O221" si="41"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94"/>
      <c r="C222" s="109"/>
      <c r="D222" s="213"/>
      <c r="E222" s="214"/>
      <c r="F222" s="215"/>
      <c r="G222" s="215"/>
      <c r="H222" s="171"/>
      <c r="I222" s="88">
        <f t="shared" si="26"/>
        <v>0</v>
      </c>
      <c r="J222" s="163">
        <f t="shared" si="22"/>
        <v>0</v>
      </c>
      <c r="K222" s="155">
        <f t="shared" si="23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4"/>
        <v>0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94" t="s">
        <v>569</v>
      </c>
      <c r="C223" s="109" t="s">
        <v>568</v>
      </c>
      <c r="D223" s="213" t="s">
        <v>50</v>
      </c>
      <c r="E223" s="214"/>
      <c r="F223" s="215"/>
      <c r="G223" s="215"/>
      <c r="H223" s="171"/>
      <c r="I223" s="88">
        <f t="shared" si="26"/>
        <v>0</v>
      </c>
      <c r="J223" s="163">
        <f t="shared" si="22"/>
        <v>0</v>
      </c>
      <c r="K223" s="155">
        <f t="shared" si="23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4"/>
        <v>0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94">
        <v>1</v>
      </c>
      <c r="C224" s="109" t="s">
        <v>67</v>
      </c>
      <c r="D224" s="213" t="s">
        <v>46</v>
      </c>
      <c r="E224" s="214" t="s">
        <v>7</v>
      </c>
      <c r="F224" s="215">
        <v>9831</v>
      </c>
      <c r="G224" s="215">
        <v>14200</v>
      </c>
      <c r="H224" s="171"/>
      <c r="I224" s="88">
        <f t="shared" si="26"/>
        <v>14200</v>
      </c>
      <c r="J224" s="163">
        <f t="shared" si="22"/>
        <v>1</v>
      </c>
      <c r="K224" s="155">
        <f t="shared" si="23"/>
        <v>0</v>
      </c>
      <c r="L224" s="155">
        <f>IF(J224=1,SUM($J$6:J224),0)</f>
        <v>118</v>
      </c>
      <c r="M224" s="155">
        <f>IF(K224=1,SUM($K$6:K224),0)</f>
        <v>0</v>
      </c>
      <c r="N224" s="165">
        <f t="shared" si="24"/>
        <v>118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94">
        <v>2</v>
      </c>
      <c r="C225" s="109" t="s">
        <v>68</v>
      </c>
      <c r="D225" s="213" t="s">
        <v>46</v>
      </c>
      <c r="E225" s="214" t="s">
        <v>7</v>
      </c>
      <c r="F225" s="215">
        <v>19368</v>
      </c>
      <c r="G225" s="215">
        <v>25300</v>
      </c>
      <c r="H225" s="171"/>
      <c r="I225" s="88">
        <f t="shared" si="26"/>
        <v>25300</v>
      </c>
      <c r="J225" s="163">
        <f t="shared" si="22"/>
        <v>1</v>
      </c>
      <c r="K225" s="155">
        <f t="shared" si="23"/>
        <v>0</v>
      </c>
      <c r="L225" s="155">
        <f>IF(J225=1,SUM($J$6:J225),0)</f>
        <v>119</v>
      </c>
      <c r="M225" s="155">
        <f>IF(K225=1,SUM($K$6:K225),0)</f>
        <v>0</v>
      </c>
      <c r="N225" s="165">
        <f t="shared" si="24"/>
        <v>119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94">
        <v>3</v>
      </c>
      <c r="C226" s="109" t="s">
        <v>69</v>
      </c>
      <c r="D226" s="213" t="s">
        <v>46</v>
      </c>
      <c r="E226" s="214" t="s">
        <v>7</v>
      </c>
      <c r="F226" s="215">
        <v>32428</v>
      </c>
      <c r="G226" s="215">
        <v>36900</v>
      </c>
      <c r="H226" s="171"/>
      <c r="I226" s="88">
        <f t="shared" si="26"/>
        <v>36900</v>
      </c>
      <c r="J226" s="163">
        <f t="shared" si="22"/>
        <v>1</v>
      </c>
      <c r="K226" s="155">
        <f t="shared" si="23"/>
        <v>0</v>
      </c>
      <c r="L226" s="155">
        <f>IF(J226=1,SUM($J$6:J226),0)</f>
        <v>120</v>
      </c>
      <c r="M226" s="155">
        <f>IF(K226=1,SUM($K$6:K226),0)</f>
        <v>0</v>
      </c>
      <c r="N226" s="165">
        <f t="shared" si="24"/>
        <v>120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94">
        <v>4</v>
      </c>
      <c r="C227" s="109" t="s">
        <v>70</v>
      </c>
      <c r="D227" s="213" t="s">
        <v>46</v>
      </c>
      <c r="E227" s="214" t="s">
        <v>7</v>
      </c>
      <c r="F227" s="215">
        <v>13740</v>
      </c>
      <c r="G227" s="215">
        <v>16600</v>
      </c>
      <c r="H227" s="171"/>
      <c r="I227" s="88">
        <f t="shared" si="26"/>
        <v>16600</v>
      </c>
      <c r="J227" s="163">
        <f t="shared" si="22"/>
        <v>1</v>
      </c>
      <c r="K227" s="155">
        <f t="shared" si="23"/>
        <v>0</v>
      </c>
      <c r="L227" s="155">
        <f>IF(J227=1,SUM($J$6:J227),0)</f>
        <v>121</v>
      </c>
      <c r="M227" s="155">
        <f>IF(K227=1,SUM($K$6:K227),0)</f>
        <v>0</v>
      </c>
      <c r="N227" s="165">
        <f t="shared" si="24"/>
        <v>121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94">
        <v>5</v>
      </c>
      <c r="C228" s="109" t="s">
        <v>71</v>
      </c>
      <c r="D228" s="213" t="s">
        <v>46</v>
      </c>
      <c r="E228" s="214" t="s">
        <v>7</v>
      </c>
      <c r="F228" s="215">
        <v>24590</v>
      </c>
      <c r="G228" s="215">
        <v>29000</v>
      </c>
      <c r="H228" s="171"/>
      <c r="I228" s="88">
        <f t="shared" si="26"/>
        <v>29000</v>
      </c>
      <c r="J228" s="163">
        <f t="shared" si="22"/>
        <v>1</v>
      </c>
      <c r="K228" s="155">
        <f t="shared" si="23"/>
        <v>0</v>
      </c>
      <c r="L228" s="155">
        <f>IF(J228=1,SUM($J$6:J228),0)</f>
        <v>122</v>
      </c>
      <c r="M228" s="155">
        <f>IF(K228=1,SUM($K$6:K228),0)</f>
        <v>0</v>
      </c>
      <c r="N228" s="165">
        <f t="shared" si="24"/>
        <v>122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94">
        <v>6</v>
      </c>
      <c r="C229" s="109" t="s">
        <v>72</v>
      </c>
      <c r="D229" s="213" t="s">
        <v>46</v>
      </c>
      <c r="E229" s="214" t="s">
        <v>7</v>
      </c>
      <c r="F229" s="215">
        <v>39175</v>
      </c>
      <c r="G229" s="215">
        <v>44300</v>
      </c>
      <c r="H229" s="171"/>
      <c r="I229" s="88">
        <f t="shared" si="26"/>
        <v>44300</v>
      </c>
      <c r="J229" s="163">
        <f t="shared" si="22"/>
        <v>1</v>
      </c>
      <c r="K229" s="155">
        <f t="shared" si="23"/>
        <v>0</v>
      </c>
      <c r="L229" s="155">
        <f>IF(J229=1,SUM($J$6:J229),0)</f>
        <v>123</v>
      </c>
      <c r="M229" s="155">
        <f>IF(K229=1,SUM($K$6:K229),0)</f>
        <v>0</v>
      </c>
      <c r="N229" s="165">
        <f t="shared" si="24"/>
        <v>123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94"/>
      <c r="C230" s="109"/>
      <c r="D230" s="213" t="s">
        <v>50</v>
      </c>
      <c r="E230" s="214"/>
      <c r="F230" s="215"/>
      <c r="G230" s="215"/>
      <c r="H230" s="171"/>
      <c r="I230" s="88">
        <f t="shared" si="26"/>
        <v>0</v>
      </c>
      <c r="J230" s="163">
        <f t="shared" si="22"/>
        <v>0</v>
      </c>
      <c r="K230" s="155">
        <f t="shared" si="23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4"/>
        <v>0</v>
      </c>
      <c r="O230" s="155">
        <f t="shared" si="25"/>
        <v>0</v>
      </c>
      <c r="P230" s="155">
        <f>IF(O230=1,SUM($O$6:O230),0)</f>
        <v>0</v>
      </c>
    </row>
    <row r="231" spans="1:16" ht="15" customHeight="1">
      <c r="A231" s="15"/>
      <c r="B231" s="194" t="s">
        <v>582</v>
      </c>
      <c r="C231" s="109" t="s">
        <v>570</v>
      </c>
      <c r="D231" s="213" t="s">
        <v>50</v>
      </c>
      <c r="E231" s="214"/>
      <c r="F231" s="215"/>
      <c r="G231" s="215"/>
      <c r="H231" s="171"/>
      <c r="I231" s="88">
        <f t="shared" si="26"/>
        <v>0</v>
      </c>
      <c r="J231" s="163">
        <f t="shared" si="22"/>
        <v>0</v>
      </c>
      <c r="K231" s="155">
        <f t="shared" si="23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4"/>
        <v>0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94">
        <v>1</v>
      </c>
      <c r="C232" s="316" t="s">
        <v>75</v>
      </c>
      <c r="D232" s="213" t="s">
        <v>46</v>
      </c>
      <c r="E232" s="214" t="s">
        <v>7</v>
      </c>
      <c r="F232" s="440">
        <v>47850</v>
      </c>
      <c r="G232" s="440">
        <v>53300</v>
      </c>
      <c r="H232" s="171"/>
      <c r="I232" s="88">
        <f t="shared" si="26"/>
        <v>53300</v>
      </c>
      <c r="J232" s="163">
        <f t="shared" si="22"/>
        <v>1</v>
      </c>
      <c r="K232" s="155">
        <f t="shared" si="23"/>
        <v>0</v>
      </c>
      <c r="L232" s="155">
        <f>IF(J232=1,SUM($J$6:J232),0)</f>
        <v>124</v>
      </c>
      <c r="M232" s="155">
        <f>IF(K232=1,SUM($K$6:K232),0)</f>
        <v>0</v>
      </c>
      <c r="N232" s="165">
        <f t="shared" si="24"/>
        <v>124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94">
        <v>1</v>
      </c>
      <c r="C233" s="109" t="s">
        <v>1406</v>
      </c>
      <c r="D233" s="213" t="s">
        <v>46</v>
      </c>
      <c r="E233" s="214" t="s">
        <v>7</v>
      </c>
      <c r="F233" s="215">
        <v>47850</v>
      </c>
      <c r="G233" s="215">
        <v>53300</v>
      </c>
      <c r="H233" s="171"/>
      <c r="I233" s="88">
        <f t="shared" ref="I233" si="42">IF($I$5=$G$4,G233,(IF($I$5=$F$4,F233,0)))</f>
        <v>53300</v>
      </c>
      <c r="J233" s="163">
        <f t="shared" ref="J233" si="43">IF(D233="MDU-KD",1,0)</f>
        <v>1</v>
      </c>
      <c r="K233" s="155">
        <f t="shared" ref="K233" si="44">IF(D233="HDW",1,0)</f>
        <v>0</v>
      </c>
      <c r="L233" s="155">
        <f>IF(J233=1,SUM($J$6:J233),0)</f>
        <v>125</v>
      </c>
      <c r="M233" s="155">
        <f>IF(K233=1,SUM($K$6:K233),0)</f>
        <v>0</v>
      </c>
      <c r="N233" s="165">
        <f t="shared" ref="N233" si="45">IF(L233=0,M233,L233)</f>
        <v>125</v>
      </c>
      <c r="O233" s="155">
        <f t="shared" ref="O233" si="46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94">
        <v>2</v>
      </c>
      <c r="C234" s="109" t="s">
        <v>1407</v>
      </c>
      <c r="D234" s="213" t="s">
        <v>46</v>
      </c>
      <c r="E234" s="214" t="s">
        <v>7</v>
      </c>
      <c r="F234" s="215">
        <v>27280</v>
      </c>
      <c r="G234" s="215">
        <v>30400</v>
      </c>
      <c r="H234" s="171"/>
      <c r="I234" s="88">
        <f t="shared" si="26"/>
        <v>30400</v>
      </c>
      <c r="J234" s="163">
        <f t="shared" si="22"/>
        <v>1</v>
      </c>
      <c r="K234" s="155">
        <f t="shared" si="23"/>
        <v>0</v>
      </c>
      <c r="L234" s="155">
        <f>IF(J234=1,SUM($J$6:J234),0)</f>
        <v>126</v>
      </c>
      <c r="M234" s="155">
        <f>IF(K234=1,SUM($K$6:K234),0)</f>
        <v>0</v>
      </c>
      <c r="N234" s="165">
        <f t="shared" si="24"/>
        <v>126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94">
        <v>3</v>
      </c>
      <c r="C235" s="109" t="s">
        <v>1468</v>
      </c>
      <c r="D235" s="213" t="s">
        <v>46</v>
      </c>
      <c r="E235" s="214" t="s">
        <v>7</v>
      </c>
      <c r="F235" s="215">
        <v>48905</v>
      </c>
      <c r="G235" s="215">
        <v>54500</v>
      </c>
      <c r="H235" s="171"/>
      <c r="I235" s="88">
        <f t="shared" si="26"/>
        <v>54500</v>
      </c>
      <c r="J235" s="163">
        <f t="shared" si="22"/>
        <v>1</v>
      </c>
      <c r="K235" s="155">
        <f t="shared" si="23"/>
        <v>0</v>
      </c>
      <c r="L235" s="155">
        <f>IF(J235=1,SUM($J$6:J235),0)</f>
        <v>127</v>
      </c>
      <c r="M235" s="155">
        <f>IF(K235=1,SUM($K$6:K235),0)</f>
        <v>0</v>
      </c>
      <c r="N235" s="165">
        <f t="shared" si="24"/>
        <v>127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94">
        <v>4</v>
      </c>
      <c r="C236" s="109" t="s">
        <v>76</v>
      </c>
      <c r="D236" s="213" t="s">
        <v>46</v>
      </c>
      <c r="E236" s="214" t="s">
        <v>7</v>
      </c>
      <c r="F236" s="215">
        <v>3780</v>
      </c>
      <c r="G236" s="215">
        <v>4300</v>
      </c>
      <c r="H236" s="171"/>
      <c r="I236" s="88">
        <f t="shared" si="26"/>
        <v>4300</v>
      </c>
      <c r="J236" s="163">
        <f t="shared" si="22"/>
        <v>1</v>
      </c>
      <c r="K236" s="155">
        <f t="shared" si="23"/>
        <v>0</v>
      </c>
      <c r="L236" s="155">
        <f>IF(J236=1,SUM($J$6:J236),0)</f>
        <v>128</v>
      </c>
      <c r="M236" s="155">
        <f>IF(K236=1,SUM($K$6:K236),0)</f>
        <v>0</v>
      </c>
      <c r="N236" s="165">
        <f t="shared" si="24"/>
        <v>128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94">
        <v>5</v>
      </c>
      <c r="C237" s="109" t="s">
        <v>77</v>
      </c>
      <c r="D237" s="213" t="s">
        <v>46</v>
      </c>
      <c r="E237" s="214" t="s">
        <v>7</v>
      </c>
      <c r="F237" s="215">
        <v>5890</v>
      </c>
      <c r="G237" s="215">
        <v>6600</v>
      </c>
      <c r="H237" s="171"/>
      <c r="I237" s="88">
        <f t="shared" si="26"/>
        <v>6600</v>
      </c>
      <c r="J237" s="163">
        <f t="shared" si="22"/>
        <v>1</v>
      </c>
      <c r="K237" s="155">
        <f t="shared" si="23"/>
        <v>0</v>
      </c>
      <c r="L237" s="155">
        <f>IF(J237=1,SUM($J$6:J237),0)</f>
        <v>129</v>
      </c>
      <c r="M237" s="155">
        <f>IF(K237=1,SUM($K$6:K237),0)</f>
        <v>0</v>
      </c>
      <c r="N237" s="165">
        <f t="shared" si="24"/>
        <v>129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94">
        <v>6</v>
      </c>
      <c r="C238" s="109" t="s">
        <v>78</v>
      </c>
      <c r="D238" s="213" t="s">
        <v>47</v>
      </c>
      <c r="E238" s="214" t="s">
        <v>7</v>
      </c>
      <c r="F238" s="215">
        <v>8900</v>
      </c>
      <c r="G238" s="215">
        <v>8900</v>
      </c>
      <c r="H238" s="171"/>
      <c r="I238" s="88">
        <f t="shared" si="26"/>
        <v>8900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94">
        <v>7</v>
      </c>
      <c r="C239" s="109" t="s">
        <v>79</v>
      </c>
      <c r="D239" s="213" t="s">
        <v>47</v>
      </c>
      <c r="E239" s="214" t="s">
        <v>7</v>
      </c>
      <c r="F239" s="215">
        <v>10000</v>
      </c>
      <c r="G239" s="215">
        <v>10000</v>
      </c>
      <c r="H239" s="171"/>
      <c r="I239" s="88">
        <f t="shared" si="26"/>
        <v>10000</v>
      </c>
      <c r="J239" s="163">
        <f t="shared" si="22"/>
        <v>0</v>
      </c>
      <c r="K239" s="155">
        <f t="shared" si="23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4"/>
        <v>201227122.79893059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94">
        <v>8</v>
      </c>
      <c r="C240" s="109" t="s">
        <v>80</v>
      </c>
      <c r="D240" s="213" t="s">
        <v>46</v>
      </c>
      <c r="E240" s="214" t="s">
        <v>7</v>
      </c>
      <c r="F240" s="215">
        <v>12120</v>
      </c>
      <c r="G240" s="215">
        <v>13500</v>
      </c>
      <c r="H240" s="171"/>
      <c r="I240" s="88">
        <f t="shared" si="26"/>
        <v>13500</v>
      </c>
      <c r="J240" s="163">
        <f t="shared" si="22"/>
        <v>1</v>
      </c>
      <c r="K240" s="155">
        <f t="shared" si="23"/>
        <v>0</v>
      </c>
      <c r="L240" s="155">
        <f>IF(J240=1,SUM($J$6:J240),0)</f>
        <v>130</v>
      </c>
      <c r="M240" s="155">
        <f>IF(K240=1,SUM($K$6:K240),0)</f>
        <v>0</v>
      </c>
      <c r="N240" s="165">
        <f t="shared" si="24"/>
        <v>130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94">
        <v>9</v>
      </c>
      <c r="C241" s="109" t="s">
        <v>81</v>
      </c>
      <c r="D241" s="213" t="s">
        <v>47</v>
      </c>
      <c r="E241" s="214" t="s">
        <v>7</v>
      </c>
      <c r="F241" s="215">
        <v>23600</v>
      </c>
      <c r="G241" s="215">
        <v>23600</v>
      </c>
      <c r="H241" s="171"/>
      <c r="I241" s="88">
        <f t="shared" si="26"/>
        <v>23600</v>
      </c>
      <c r="J241" s="163">
        <f t="shared" si="22"/>
        <v>0</v>
      </c>
      <c r="K241" s="155">
        <f t="shared" si="23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4"/>
        <v>201227123.79893059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94">
        <v>10</v>
      </c>
      <c r="C242" s="109" t="s">
        <v>82</v>
      </c>
      <c r="D242" s="213" t="s">
        <v>46</v>
      </c>
      <c r="E242" s="214" t="s">
        <v>7</v>
      </c>
      <c r="F242" s="215">
        <v>290975</v>
      </c>
      <c r="G242" s="215">
        <v>290975</v>
      </c>
      <c r="H242" s="171"/>
      <c r="I242" s="88">
        <f t="shared" si="26"/>
        <v>290975</v>
      </c>
      <c r="J242" s="163">
        <f t="shared" si="22"/>
        <v>1</v>
      </c>
      <c r="K242" s="155">
        <f t="shared" si="23"/>
        <v>0</v>
      </c>
      <c r="L242" s="155">
        <f>IF(J242=1,SUM($J$6:J242),0)</f>
        <v>131</v>
      </c>
      <c r="M242" s="155">
        <f>IF(K242=1,SUM($K$6:K242),0)</f>
        <v>0</v>
      </c>
      <c r="N242" s="165">
        <f t="shared" si="24"/>
        <v>131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94">
        <v>11</v>
      </c>
      <c r="C243" s="109" t="s">
        <v>1469</v>
      </c>
      <c r="D243" s="213" t="s">
        <v>47</v>
      </c>
      <c r="E243" s="214" t="s">
        <v>7</v>
      </c>
      <c r="F243" s="215">
        <v>62800</v>
      </c>
      <c r="G243" s="215">
        <v>70000</v>
      </c>
      <c r="H243" s="171"/>
      <c r="I243" s="88">
        <f t="shared" si="26"/>
        <v>70000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94">
        <v>12</v>
      </c>
      <c r="C244" s="109" t="s">
        <v>571</v>
      </c>
      <c r="D244" s="213" t="s">
        <v>47</v>
      </c>
      <c r="E244" s="214" t="s">
        <v>7</v>
      </c>
      <c r="F244" s="215">
        <v>107300</v>
      </c>
      <c r="G244" s="215">
        <v>119500</v>
      </c>
      <c r="H244" s="171"/>
      <c r="I244" s="88">
        <f t="shared" si="26"/>
        <v>119500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94">
        <v>13</v>
      </c>
      <c r="C245" s="109" t="s">
        <v>572</v>
      </c>
      <c r="D245" s="213" t="s">
        <v>47</v>
      </c>
      <c r="E245" s="214" t="s">
        <v>7</v>
      </c>
      <c r="F245" s="215">
        <v>468300</v>
      </c>
      <c r="G245" s="215">
        <v>521600</v>
      </c>
      <c r="H245" s="171"/>
      <c r="I245" s="88">
        <f t="shared" si="26"/>
        <v>521600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94">
        <v>14</v>
      </c>
      <c r="C246" s="109" t="s">
        <v>573</v>
      </c>
      <c r="D246" s="213" t="s">
        <v>47</v>
      </c>
      <c r="E246" s="214" t="s">
        <v>7</v>
      </c>
      <c r="F246" s="215">
        <v>633500</v>
      </c>
      <c r="G246" s="215">
        <v>705700</v>
      </c>
      <c r="H246" s="171"/>
      <c r="I246" s="88">
        <f t="shared" si="26"/>
        <v>705700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94">
        <v>15</v>
      </c>
      <c r="C247" s="109" t="s">
        <v>574</v>
      </c>
      <c r="D247" s="213" t="s">
        <v>47</v>
      </c>
      <c r="E247" s="214" t="s">
        <v>7</v>
      </c>
      <c r="F247" s="215">
        <v>983500</v>
      </c>
      <c r="G247" s="215">
        <v>1095500</v>
      </c>
      <c r="H247" s="171"/>
      <c r="I247" s="88">
        <f t="shared" si="26"/>
        <v>1095500</v>
      </c>
      <c r="J247" s="163">
        <f t="shared" si="22"/>
        <v>0</v>
      </c>
      <c r="K247" s="155">
        <f t="shared" si="23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4"/>
        <v>201227128.79893059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94">
        <v>16</v>
      </c>
      <c r="C248" s="109" t="s">
        <v>83</v>
      </c>
      <c r="D248" s="213" t="s">
        <v>46</v>
      </c>
      <c r="E248" s="214" t="s">
        <v>7</v>
      </c>
      <c r="F248" s="215">
        <v>84991</v>
      </c>
      <c r="G248" s="215">
        <v>94700</v>
      </c>
      <c r="H248" s="171"/>
      <c r="I248" s="88">
        <f t="shared" si="26"/>
        <v>94700</v>
      </c>
      <c r="J248" s="163">
        <f t="shared" si="22"/>
        <v>1</v>
      </c>
      <c r="K248" s="155">
        <f t="shared" si="23"/>
        <v>0</v>
      </c>
      <c r="L248" s="155">
        <f>IF(J248=1,SUM($J$6:J248),0)</f>
        <v>132</v>
      </c>
      <c r="M248" s="155">
        <f>IF(K248=1,SUM($K$6:K248),0)</f>
        <v>0</v>
      </c>
      <c r="N248" s="165">
        <f t="shared" si="24"/>
        <v>132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94">
        <v>17</v>
      </c>
      <c r="C249" s="109" t="s">
        <v>84</v>
      </c>
      <c r="D249" s="213" t="s">
        <v>46</v>
      </c>
      <c r="E249" s="214" t="s">
        <v>7</v>
      </c>
      <c r="F249" s="215">
        <v>125850</v>
      </c>
      <c r="G249" s="215">
        <v>140200</v>
      </c>
      <c r="H249" s="171"/>
      <c r="I249" s="88">
        <f t="shared" si="26"/>
        <v>140200</v>
      </c>
      <c r="J249" s="163">
        <f t="shared" si="22"/>
        <v>1</v>
      </c>
      <c r="K249" s="155">
        <f t="shared" si="23"/>
        <v>0</v>
      </c>
      <c r="L249" s="155">
        <f>IF(J249=1,SUM($J$6:J249),0)</f>
        <v>133</v>
      </c>
      <c r="M249" s="155">
        <f>IF(K249=1,SUM($K$6:K249),0)</f>
        <v>0</v>
      </c>
      <c r="N249" s="165">
        <f t="shared" si="24"/>
        <v>133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94">
        <v>18</v>
      </c>
      <c r="C250" s="109" t="s">
        <v>85</v>
      </c>
      <c r="D250" s="213" t="s">
        <v>46</v>
      </c>
      <c r="E250" s="214" t="s">
        <v>7</v>
      </c>
      <c r="F250" s="215">
        <v>196270</v>
      </c>
      <c r="G250" s="215">
        <v>218600</v>
      </c>
      <c r="H250" s="171"/>
      <c r="I250" s="88">
        <f t="shared" si="26"/>
        <v>218600</v>
      </c>
      <c r="J250" s="163">
        <f t="shared" si="22"/>
        <v>1</v>
      </c>
      <c r="K250" s="155">
        <f t="shared" si="23"/>
        <v>0</v>
      </c>
      <c r="L250" s="155">
        <f>IF(J250=1,SUM($J$6:J250),0)</f>
        <v>134</v>
      </c>
      <c r="M250" s="155">
        <f>IF(K250=1,SUM($K$6:K250),0)</f>
        <v>0</v>
      </c>
      <c r="N250" s="165">
        <f t="shared" si="24"/>
        <v>134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94">
        <v>19</v>
      </c>
      <c r="C251" s="109" t="s">
        <v>86</v>
      </c>
      <c r="D251" s="213" t="s">
        <v>46</v>
      </c>
      <c r="E251" s="214" t="s">
        <v>7</v>
      </c>
      <c r="F251" s="215">
        <v>318390</v>
      </c>
      <c r="G251" s="215">
        <v>354700</v>
      </c>
      <c r="H251" s="171"/>
      <c r="I251" s="88">
        <f t="shared" si="26"/>
        <v>354700</v>
      </c>
      <c r="J251" s="163">
        <f t="shared" si="22"/>
        <v>1</v>
      </c>
      <c r="K251" s="155">
        <f t="shared" si="23"/>
        <v>0</v>
      </c>
      <c r="L251" s="155">
        <f>IF(J251=1,SUM($J$6:J251),0)</f>
        <v>135</v>
      </c>
      <c r="M251" s="155">
        <f>IF(K251=1,SUM($K$6:K251),0)</f>
        <v>0</v>
      </c>
      <c r="N251" s="165">
        <f t="shared" si="24"/>
        <v>135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94">
        <v>20</v>
      </c>
      <c r="C252" s="109" t="s">
        <v>575</v>
      </c>
      <c r="D252" s="213" t="s">
        <v>47</v>
      </c>
      <c r="E252" s="214" t="s">
        <v>7</v>
      </c>
      <c r="F252" s="215">
        <v>121560.8</v>
      </c>
      <c r="G252" s="215">
        <v>121560.8</v>
      </c>
      <c r="H252" s="171"/>
      <c r="I252" s="88">
        <f t="shared" si="26"/>
        <v>121560.8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94">
        <v>21</v>
      </c>
      <c r="C253" s="109" t="s">
        <v>576</v>
      </c>
      <c r="D253" s="213" t="s">
        <v>47</v>
      </c>
      <c r="E253" s="214" t="s">
        <v>7</v>
      </c>
      <c r="F253" s="215">
        <v>164883</v>
      </c>
      <c r="G253" s="215">
        <v>164883</v>
      </c>
      <c r="H253" s="171"/>
      <c r="I253" s="88">
        <f t="shared" si="26"/>
        <v>164883</v>
      </c>
      <c r="J253" s="163">
        <f t="shared" si="22"/>
        <v>0</v>
      </c>
      <c r="K253" s="155">
        <f t="shared" si="23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4"/>
        <v>201227130.79893059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94">
        <v>22</v>
      </c>
      <c r="C254" s="109" t="s">
        <v>577</v>
      </c>
      <c r="D254" s="213" t="s">
        <v>46</v>
      </c>
      <c r="E254" s="214" t="s">
        <v>7</v>
      </c>
      <c r="F254" s="215">
        <v>378330</v>
      </c>
      <c r="G254" s="215">
        <v>421400</v>
      </c>
      <c r="H254" s="171"/>
      <c r="I254" s="88">
        <f t="shared" si="26"/>
        <v>421400</v>
      </c>
      <c r="J254" s="163">
        <f t="shared" si="22"/>
        <v>1</v>
      </c>
      <c r="K254" s="155">
        <f t="shared" si="23"/>
        <v>0</v>
      </c>
      <c r="L254" s="155">
        <f>IF(J254=1,SUM($J$6:J254),0)</f>
        <v>136</v>
      </c>
      <c r="M254" s="155">
        <f>IF(K254=1,SUM($K$6:K254),0)</f>
        <v>0</v>
      </c>
      <c r="N254" s="165">
        <f t="shared" si="24"/>
        <v>136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94">
        <v>23</v>
      </c>
      <c r="C255" s="109" t="s">
        <v>578</v>
      </c>
      <c r="D255" s="213" t="s">
        <v>47</v>
      </c>
      <c r="E255" s="214" t="s">
        <v>7</v>
      </c>
      <c r="F255" s="215">
        <v>417044.06800000003</v>
      </c>
      <c r="G255" s="215">
        <v>417044.06800000003</v>
      </c>
      <c r="H255" s="171"/>
      <c r="I255" s="88">
        <f t="shared" si="26"/>
        <v>417044.06800000003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94">
        <v>24</v>
      </c>
      <c r="C256" s="109" t="s">
        <v>87</v>
      </c>
      <c r="D256" s="213" t="s">
        <v>47</v>
      </c>
      <c r="E256" s="214" t="s">
        <v>7</v>
      </c>
      <c r="F256" s="215">
        <v>82600</v>
      </c>
      <c r="G256" s="215">
        <v>82600</v>
      </c>
      <c r="H256" s="171"/>
      <c r="I256" s="88">
        <f t="shared" si="26"/>
        <v>82600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94">
        <v>25</v>
      </c>
      <c r="C257" s="109" t="s">
        <v>88</v>
      </c>
      <c r="D257" s="213" t="s">
        <v>47</v>
      </c>
      <c r="E257" s="214" t="s">
        <v>7</v>
      </c>
      <c r="F257" s="215">
        <v>116300</v>
      </c>
      <c r="G257" s="215">
        <v>116300</v>
      </c>
      <c r="H257" s="171"/>
      <c r="I257" s="88">
        <f t="shared" si="26"/>
        <v>116300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94">
        <v>26</v>
      </c>
      <c r="C258" s="109" t="s">
        <v>89</v>
      </c>
      <c r="D258" s="213" t="s">
        <v>47</v>
      </c>
      <c r="E258" s="214" t="s">
        <v>7</v>
      </c>
      <c r="F258" s="215">
        <v>139900</v>
      </c>
      <c r="G258" s="215">
        <v>139900</v>
      </c>
      <c r="H258" s="171"/>
      <c r="I258" s="88">
        <f t="shared" si="26"/>
        <v>139900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94">
        <v>27</v>
      </c>
      <c r="C259" s="109" t="s">
        <v>90</v>
      </c>
      <c r="D259" s="213" t="s">
        <v>47</v>
      </c>
      <c r="E259" s="214" t="s">
        <v>7</v>
      </c>
      <c r="F259" s="215">
        <v>154600</v>
      </c>
      <c r="G259" s="215">
        <v>154600</v>
      </c>
      <c r="H259" s="171"/>
      <c r="I259" s="88">
        <f t="shared" si="26"/>
        <v>154600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94">
        <v>28</v>
      </c>
      <c r="C260" s="109" t="s">
        <v>579</v>
      </c>
      <c r="D260" s="213" t="s">
        <v>47</v>
      </c>
      <c r="E260" s="214" t="s">
        <v>7</v>
      </c>
      <c r="F260" s="215">
        <v>103500</v>
      </c>
      <c r="G260" s="215">
        <v>103500</v>
      </c>
      <c r="H260" s="171"/>
      <c r="I260" s="88">
        <f t="shared" si="26"/>
        <v>103500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94">
        <v>29</v>
      </c>
      <c r="C261" s="109" t="s">
        <v>580</v>
      </c>
      <c r="D261" s="213" t="s">
        <v>47</v>
      </c>
      <c r="E261" s="214" t="s">
        <v>7</v>
      </c>
      <c r="F261" s="215">
        <v>106000</v>
      </c>
      <c r="G261" s="215">
        <v>106000</v>
      </c>
      <c r="H261" s="171"/>
      <c r="I261" s="88">
        <f t="shared" ref="I261:I329" si="47">IF($I$5=$G$4,G261,(IF($I$5=$F$4,F261,0)))</f>
        <v>106000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94">
        <v>30</v>
      </c>
      <c r="C262" s="109" t="s">
        <v>93</v>
      </c>
      <c r="D262" s="213" t="s">
        <v>47</v>
      </c>
      <c r="E262" s="214" t="s">
        <v>7</v>
      </c>
      <c r="F262" s="215">
        <v>135900</v>
      </c>
      <c r="G262" s="215">
        <v>135900</v>
      </c>
      <c r="H262" s="171"/>
      <c r="I262" s="88">
        <f t="shared" si="47"/>
        <v>135900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94">
        <v>31</v>
      </c>
      <c r="C263" s="109" t="s">
        <v>94</v>
      </c>
      <c r="D263" s="213" t="s">
        <v>47</v>
      </c>
      <c r="E263" s="214" t="s">
        <v>7</v>
      </c>
      <c r="F263" s="215">
        <v>160100</v>
      </c>
      <c r="G263" s="215">
        <v>160100</v>
      </c>
      <c r="H263" s="171"/>
      <c r="I263" s="88">
        <f t="shared" si="47"/>
        <v>160100</v>
      </c>
      <c r="J263" s="163">
        <f t="shared" si="22"/>
        <v>0</v>
      </c>
      <c r="K263" s="155">
        <f t="shared" si="23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4"/>
        <v>201227139.79893059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5"/>
      <c r="B264" s="194">
        <v>32</v>
      </c>
      <c r="C264" s="109" t="s">
        <v>581</v>
      </c>
      <c r="D264" s="213" t="s">
        <v>46</v>
      </c>
      <c r="E264" s="214" t="s">
        <v>7</v>
      </c>
      <c r="F264" s="215">
        <v>362130</v>
      </c>
      <c r="G264" s="215">
        <v>403400</v>
      </c>
      <c r="H264" s="171"/>
      <c r="I264" s="88">
        <f t="shared" si="47"/>
        <v>403400</v>
      </c>
      <c r="J264" s="163">
        <f t="shared" si="22"/>
        <v>1</v>
      </c>
      <c r="K264" s="155">
        <f t="shared" si="23"/>
        <v>0</v>
      </c>
      <c r="L264" s="155">
        <f>IF(J264=1,SUM($J$6:J264),0)</f>
        <v>137</v>
      </c>
      <c r="M264" s="155">
        <f>IF(K264=1,SUM($K$6:K264),0)</f>
        <v>0</v>
      </c>
      <c r="N264" s="165">
        <f t="shared" si="24"/>
        <v>137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7"/>
      <c r="B265" s="194">
        <v>33</v>
      </c>
      <c r="C265" s="109" t="s">
        <v>91</v>
      </c>
      <c r="D265" s="213" t="s">
        <v>46</v>
      </c>
      <c r="E265" s="214" t="s">
        <v>7</v>
      </c>
      <c r="F265" s="215">
        <v>418580</v>
      </c>
      <c r="G265" s="215">
        <v>466300</v>
      </c>
      <c r="H265" s="171"/>
      <c r="I265" s="88">
        <f t="shared" si="47"/>
        <v>466300</v>
      </c>
      <c r="J265" s="163">
        <f t="shared" si="22"/>
        <v>1</v>
      </c>
      <c r="K265" s="155">
        <f t="shared" si="23"/>
        <v>0</v>
      </c>
      <c r="L265" s="155">
        <f>IF(J265=1,SUM($J$6:J265),0)</f>
        <v>138</v>
      </c>
      <c r="M265" s="155">
        <f>IF(K265=1,SUM($K$6:K265),0)</f>
        <v>0</v>
      </c>
      <c r="N265" s="165">
        <f t="shared" si="24"/>
        <v>138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94">
        <v>34</v>
      </c>
      <c r="C266" s="109" t="s">
        <v>92</v>
      </c>
      <c r="D266" s="213" t="s">
        <v>46</v>
      </c>
      <c r="E266" s="214" t="s">
        <v>7</v>
      </c>
      <c r="F266" s="215">
        <v>447280</v>
      </c>
      <c r="G266" s="215">
        <v>585500</v>
      </c>
      <c r="H266" s="171"/>
      <c r="I266" s="88">
        <f t="shared" si="47"/>
        <v>585500</v>
      </c>
      <c r="J266" s="163">
        <f t="shared" si="22"/>
        <v>1</v>
      </c>
      <c r="K266" s="155">
        <f t="shared" si="23"/>
        <v>0</v>
      </c>
      <c r="L266" s="155">
        <f>IF(J266=1,SUM($J$6:J266),0)</f>
        <v>139</v>
      </c>
      <c r="M266" s="155">
        <f>IF(K266=1,SUM($K$6:K266),0)</f>
        <v>0</v>
      </c>
      <c r="N266" s="165">
        <f t="shared" si="24"/>
        <v>139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94">
        <v>35</v>
      </c>
      <c r="C267" s="109" t="s">
        <v>95</v>
      </c>
      <c r="D267" s="213" t="s">
        <v>47</v>
      </c>
      <c r="E267" s="214" t="s">
        <v>7</v>
      </c>
      <c r="F267" s="215">
        <v>3200</v>
      </c>
      <c r="G267" s="215">
        <v>3600</v>
      </c>
      <c r="H267" s="171"/>
      <c r="I267" s="88">
        <f t="shared" si="47"/>
        <v>3600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94">
        <v>36</v>
      </c>
      <c r="C268" s="109" t="s">
        <v>96</v>
      </c>
      <c r="D268" s="213" t="s">
        <v>47</v>
      </c>
      <c r="E268" s="214" t="s">
        <v>7</v>
      </c>
      <c r="F268" s="215">
        <v>4100</v>
      </c>
      <c r="G268" s="215">
        <v>4600</v>
      </c>
      <c r="H268" s="171"/>
      <c r="I268" s="88">
        <f t="shared" si="47"/>
        <v>4600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94">
        <v>37</v>
      </c>
      <c r="C269" s="109" t="s">
        <v>97</v>
      </c>
      <c r="D269" s="213" t="s">
        <v>47</v>
      </c>
      <c r="E269" s="214" t="s">
        <v>7</v>
      </c>
      <c r="F269" s="215">
        <v>6500</v>
      </c>
      <c r="G269" s="215">
        <v>7200</v>
      </c>
      <c r="H269" s="171"/>
      <c r="I269" s="88">
        <f t="shared" si="47"/>
        <v>7200</v>
      </c>
      <c r="J269" s="163">
        <f t="shared" si="22"/>
        <v>0</v>
      </c>
      <c r="K269" s="155">
        <f t="shared" si="23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4"/>
        <v>201227142.79893059</v>
      </c>
      <c r="O269" s="155">
        <f t="shared" si="25"/>
        <v>0</v>
      </c>
      <c r="P269" s="155">
        <f>IF(O269=1,SUM($O$6:O269),0)</f>
        <v>0</v>
      </c>
    </row>
    <row r="270" spans="1:16" ht="15" customHeight="1">
      <c r="A270" s="15"/>
      <c r="B270" s="194">
        <v>38</v>
      </c>
      <c r="C270" s="109" t="s">
        <v>98</v>
      </c>
      <c r="D270" s="213" t="s">
        <v>47</v>
      </c>
      <c r="E270" s="214" t="s">
        <v>7</v>
      </c>
      <c r="F270" s="215">
        <v>11400</v>
      </c>
      <c r="G270" s="215">
        <v>12700</v>
      </c>
      <c r="H270" s="171"/>
      <c r="I270" s="88">
        <f t="shared" si="47"/>
        <v>12700</v>
      </c>
      <c r="J270" s="163">
        <f t="shared" ref="J270:J336" si="48">IF(D270="MDU-KD",1,0)</f>
        <v>0</v>
      </c>
      <c r="K270" s="155">
        <f t="shared" ref="K270:K336" si="49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50">IF(L270=0,M270,L270)</f>
        <v>201227143.79893059</v>
      </c>
      <c r="O270" s="155">
        <f t="shared" ref="O270:O336" si="51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94">
        <v>39</v>
      </c>
      <c r="C271" s="109" t="s">
        <v>99</v>
      </c>
      <c r="D271" s="213" t="s">
        <v>47</v>
      </c>
      <c r="E271" s="214" t="s">
        <v>7</v>
      </c>
      <c r="F271" s="215">
        <v>16700</v>
      </c>
      <c r="G271" s="215">
        <v>31544.499999999996</v>
      </c>
      <c r="H271" s="171"/>
      <c r="I271" s="88">
        <f t="shared" si="47"/>
        <v>31544.499999999996</v>
      </c>
      <c r="J271" s="163">
        <f t="shared" si="48"/>
        <v>0</v>
      </c>
      <c r="K271" s="155">
        <f t="shared" si="4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50"/>
        <v>201227144.79893059</v>
      </c>
      <c r="O271" s="155">
        <f t="shared" si="51"/>
        <v>0</v>
      </c>
      <c r="P271" s="155">
        <f>IF(O271=1,SUM($O$6:O271),0)</f>
        <v>0</v>
      </c>
    </row>
    <row r="272" spans="1:16" ht="15" customHeight="1">
      <c r="A272" s="15"/>
      <c r="B272" s="194">
        <v>40</v>
      </c>
      <c r="C272" s="109" t="s">
        <v>100</v>
      </c>
      <c r="D272" s="213" t="s">
        <v>47</v>
      </c>
      <c r="E272" s="214" t="s">
        <v>7</v>
      </c>
      <c r="F272" s="215">
        <v>9600</v>
      </c>
      <c r="G272" s="215">
        <v>10700</v>
      </c>
      <c r="H272" s="171"/>
      <c r="I272" s="88">
        <f t="shared" si="47"/>
        <v>10700</v>
      </c>
      <c r="J272" s="163">
        <f t="shared" si="48"/>
        <v>0</v>
      </c>
      <c r="K272" s="155">
        <f t="shared" si="4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50"/>
        <v>201227145.79893059</v>
      </c>
      <c r="O272" s="155">
        <f t="shared" si="51"/>
        <v>0</v>
      </c>
      <c r="P272" s="155">
        <f>IF(O272=1,SUM($O$6:O272),0)</f>
        <v>0</v>
      </c>
    </row>
    <row r="273" spans="1:16" ht="15" customHeight="1">
      <c r="A273" s="15"/>
      <c r="B273" s="194">
        <v>41</v>
      </c>
      <c r="C273" s="109" t="s">
        <v>467</v>
      </c>
      <c r="D273" s="213" t="s">
        <v>47</v>
      </c>
      <c r="E273" s="214" t="s">
        <v>7</v>
      </c>
      <c r="F273" s="215">
        <v>11700</v>
      </c>
      <c r="G273" s="215">
        <v>13000</v>
      </c>
      <c r="H273" s="171"/>
      <c r="I273" s="88">
        <f t="shared" si="47"/>
        <v>13000</v>
      </c>
      <c r="J273" s="163">
        <f t="shared" si="48"/>
        <v>0</v>
      </c>
      <c r="K273" s="155">
        <f t="shared" si="4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50"/>
        <v>201227146.79893059</v>
      </c>
      <c r="O273" s="155">
        <f t="shared" si="51"/>
        <v>0</v>
      </c>
      <c r="P273" s="155">
        <f>IF(O273=1,SUM($O$6:O273),0)</f>
        <v>0</v>
      </c>
    </row>
    <row r="274" spans="1:16" ht="15" customHeight="1">
      <c r="A274" s="15"/>
      <c r="B274" s="194">
        <v>42</v>
      </c>
      <c r="C274" s="109" t="s">
        <v>101</v>
      </c>
      <c r="D274" s="213" t="s">
        <v>47</v>
      </c>
      <c r="E274" s="214" t="s">
        <v>7</v>
      </c>
      <c r="F274" s="215">
        <v>13300</v>
      </c>
      <c r="G274" s="215">
        <v>14800</v>
      </c>
      <c r="H274" s="171"/>
      <c r="I274" s="88">
        <f t="shared" si="47"/>
        <v>14800</v>
      </c>
      <c r="J274" s="163">
        <f t="shared" si="48"/>
        <v>0</v>
      </c>
      <c r="K274" s="155">
        <f t="shared" si="49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50"/>
        <v>201227147.79893059</v>
      </c>
      <c r="O274" s="155">
        <f t="shared" si="51"/>
        <v>0</v>
      </c>
      <c r="P274" s="155">
        <f>IF(O274=1,SUM($O$6:O274),0)</f>
        <v>0</v>
      </c>
    </row>
    <row r="275" spans="1:16" ht="15" customHeight="1">
      <c r="A275" s="15"/>
      <c r="B275" s="194">
        <v>43</v>
      </c>
      <c r="C275" s="109" t="s">
        <v>102</v>
      </c>
      <c r="D275" s="213" t="s">
        <v>47</v>
      </c>
      <c r="E275" s="214" t="s">
        <v>7</v>
      </c>
      <c r="F275" s="215">
        <v>17000</v>
      </c>
      <c r="G275" s="215">
        <v>18900</v>
      </c>
      <c r="H275" s="171"/>
      <c r="I275" s="88">
        <f t="shared" si="47"/>
        <v>18900</v>
      </c>
      <c r="J275" s="163">
        <f t="shared" si="48"/>
        <v>0</v>
      </c>
      <c r="K275" s="155">
        <f t="shared" si="49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50"/>
        <v>201227148.79893059</v>
      </c>
      <c r="O275" s="155">
        <f t="shared" si="51"/>
        <v>0</v>
      </c>
      <c r="P275" s="155">
        <f>IF(O275=1,SUM($O$6:O275),0)</f>
        <v>0</v>
      </c>
    </row>
    <row r="276" spans="1:16" ht="15" customHeight="1">
      <c r="A276" s="15"/>
      <c r="B276" s="194">
        <v>44</v>
      </c>
      <c r="C276" s="109" t="s">
        <v>73</v>
      </c>
      <c r="D276" s="213" t="s">
        <v>46</v>
      </c>
      <c r="E276" s="214" t="s">
        <v>7</v>
      </c>
      <c r="F276" s="215">
        <v>297630</v>
      </c>
      <c r="G276" s="215">
        <v>331500</v>
      </c>
      <c r="H276" s="171"/>
      <c r="I276" s="88">
        <f t="shared" si="47"/>
        <v>331500</v>
      </c>
      <c r="J276" s="163">
        <f t="shared" si="48"/>
        <v>1</v>
      </c>
      <c r="K276" s="155">
        <f t="shared" si="49"/>
        <v>0</v>
      </c>
      <c r="L276" s="155">
        <f>IF(J276=1,SUM($J$6:J276),0)</f>
        <v>140</v>
      </c>
      <c r="M276" s="155">
        <f>IF(K276=1,SUM($K$6:K276),0)</f>
        <v>0</v>
      </c>
      <c r="N276" s="165">
        <f t="shared" si="50"/>
        <v>140</v>
      </c>
      <c r="O276" s="155">
        <f t="shared" si="51"/>
        <v>0</v>
      </c>
      <c r="P276" s="155">
        <f>IF(O276=1,SUM($O$6:O276),0)</f>
        <v>0</v>
      </c>
    </row>
    <row r="277" spans="1:16" ht="15" customHeight="1">
      <c r="A277" s="15"/>
      <c r="B277" s="194">
        <v>45</v>
      </c>
      <c r="C277" s="109" t="s">
        <v>74</v>
      </c>
      <c r="D277" s="213" t="s">
        <v>46</v>
      </c>
      <c r="E277" s="214" t="s">
        <v>7</v>
      </c>
      <c r="F277" s="215">
        <v>361430</v>
      </c>
      <c r="G277" s="215">
        <v>402600</v>
      </c>
      <c r="H277" s="171"/>
      <c r="I277" s="88">
        <f t="shared" si="47"/>
        <v>402600</v>
      </c>
      <c r="J277" s="163">
        <f t="shared" si="48"/>
        <v>1</v>
      </c>
      <c r="K277" s="155">
        <f t="shared" si="49"/>
        <v>0</v>
      </c>
      <c r="L277" s="155">
        <f>IF(J277=1,SUM($J$6:J277),0)</f>
        <v>141</v>
      </c>
      <c r="M277" s="155">
        <f>IF(K277=1,SUM($K$6:K277),0)</f>
        <v>0</v>
      </c>
      <c r="N277" s="165">
        <f t="shared" si="50"/>
        <v>141</v>
      </c>
      <c r="O277" s="155">
        <f t="shared" si="51"/>
        <v>0</v>
      </c>
      <c r="P277" s="155">
        <f>IF(O277=1,SUM($O$6:O277),0)</f>
        <v>0</v>
      </c>
    </row>
    <row r="278" spans="1:16" ht="15" customHeight="1">
      <c r="A278" s="15"/>
      <c r="B278" s="194"/>
      <c r="C278" s="109"/>
      <c r="D278" s="213" t="s">
        <v>50</v>
      </c>
      <c r="E278" s="214"/>
      <c r="F278" s="215"/>
      <c r="G278" s="215"/>
      <c r="H278" s="171"/>
      <c r="I278" s="88">
        <f t="shared" si="47"/>
        <v>0</v>
      </c>
      <c r="J278" s="163">
        <f t="shared" si="48"/>
        <v>0</v>
      </c>
      <c r="K278" s="155">
        <f t="shared" si="49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50"/>
        <v>0</v>
      </c>
      <c r="O278" s="155">
        <f t="shared" si="51"/>
        <v>0</v>
      </c>
      <c r="P278" s="155">
        <f>IF(O278=1,SUM($O$6:O278),0)</f>
        <v>0</v>
      </c>
    </row>
    <row r="279" spans="1:16" ht="15" customHeight="1">
      <c r="A279" s="15"/>
      <c r="B279" s="194" t="s">
        <v>585</v>
      </c>
      <c r="C279" s="109" t="s">
        <v>583</v>
      </c>
      <c r="D279" s="213" t="s">
        <v>50</v>
      </c>
      <c r="E279" s="214"/>
      <c r="F279" s="215"/>
      <c r="G279" s="215"/>
      <c r="H279" s="171"/>
      <c r="I279" s="88">
        <f t="shared" si="47"/>
        <v>0</v>
      </c>
      <c r="J279" s="163">
        <f t="shared" si="48"/>
        <v>0</v>
      </c>
      <c r="K279" s="155">
        <f t="shared" si="49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50"/>
        <v>0</v>
      </c>
      <c r="O279" s="155">
        <f t="shared" si="51"/>
        <v>0</v>
      </c>
      <c r="P279" s="155">
        <f>IF(O279=1,SUM($O$6:O279),0)</f>
        <v>0</v>
      </c>
    </row>
    <row r="280" spans="1:16" ht="15" customHeight="1">
      <c r="A280" s="15"/>
      <c r="B280" s="194">
        <v>1</v>
      </c>
      <c r="C280" s="109" t="s">
        <v>1580</v>
      </c>
      <c r="D280" s="213" t="s">
        <v>47</v>
      </c>
      <c r="E280" s="214" t="s">
        <v>8</v>
      </c>
      <c r="F280" s="215">
        <v>34700</v>
      </c>
      <c r="G280" s="215">
        <v>38700</v>
      </c>
      <c r="H280" s="171"/>
      <c r="I280" s="88">
        <f t="shared" si="47"/>
        <v>38700</v>
      </c>
      <c r="J280" s="163">
        <f t="shared" si="48"/>
        <v>0</v>
      </c>
      <c r="K280" s="155">
        <f t="shared" si="4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50"/>
        <v>201227149.79893059</v>
      </c>
      <c r="O280" s="155">
        <f t="shared" si="51"/>
        <v>0</v>
      </c>
      <c r="P280" s="155">
        <f>IF(O280=1,SUM($O$6:O280),0)</f>
        <v>0</v>
      </c>
    </row>
    <row r="281" spans="1:16" ht="15" customHeight="1">
      <c r="A281" s="15"/>
      <c r="B281" s="194">
        <v>2</v>
      </c>
      <c r="C281" s="109" t="s">
        <v>1581</v>
      </c>
      <c r="D281" s="213" t="s">
        <v>47</v>
      </c>
      <c r="E281" s="214" t="s">
        <v>8</v>
      </c>
      <c r="F281" s="215">
        <v>40300</v>
      </c>
      <c r="G281" s="215">
        <v>44900</v>
      </c>
      <c r="H281" s="171"/>
      <c r="I281" s="88">
        <f t="shared" si="47"/>
        <v>44900</v>
      </c>
      <c r="J281" s="163">
        <f t="shared" si="48"/>
        <v>0</v>
      </c>
      <c r="K281" s="155">
        <f t="shared" si="49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50"/>
        <v>201227150.79893059</v>
      </c>
      <c r="O281" s="155">
        <f t="shared" si="51"/>
        <v>0</v>
      </c>
      <c r="P281" s="155">
        <f>IF(O281=1,SUM($O$6:O281),0)</f>
        <v>0</v>
      </c>
    </row>
    <row r="282" spans="1:16" ht="15" customHeight="1">
      <c r="A282" s="15"/>
      <c r="B282" s="194">
        <v>3</v>
      </c>
      <c r="C282" s="109" t="s">
        <v>1582</v>
      </c>
      <c r="D282" s="213" t="s">
        <v>47</v>
      </c>
      <c r="E282" s="214" t="s">
        <v>8</v>
      </c>
      <c r="F282" s="215">
        <v>44000</v>
      </c>
      <c r="G282" s="215">
        <v>49000</v>
      </c>
      <c r="H282" s="171"/>
      <c r="I282" s="88">
        <f t="shared" si="47"/>
        <v>49000</v>
      </c>
      <c r="J282" s="163">
        <f t="shared" si="48"/>
        <v>0</v>
      </c>
      <c r="K282" s="155">
        <f t="shared" si="4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50"/>
        <v>201227151.79893059</v>
      </c>
      <c r="O282" s="155">
        <f t="shared" si="51"/>
        <v>0</v>
      </c>
      <c r="P282" s="155">
        <f>IF(O282=1,SUM($O$6:O282),0)</f>
        <v>0</v>
      </c>
    </row>
    <row r="283" spans="1:16" ht="15" customHeight="1">
      <c r="A283" s="15"/>
      <c r="B283" s="194">
        <v>3</v>
      </c>
      <c r="C283" s="439" t="s">
        <v>584</v>
      </c>
      <c r="D283" s="213" t="s">
        <v>47</v>
      </c>
      <c r="E283" s="214" t="s">
        <v>8</v>
      </c>
      <c r="F283" s="440">
        <v>44000</v>
      </c>
      <c r="G283" s="440">
        <v>49000</v>
      </c>
      <c r="H283" s="171"/>
      <c r="I283" s="88">
        <f t="shared" ref="I283" si="52">IF($I$5=$G$4,G283,(IF($I$5=$F$4,F283,0)))</f>
        <v>49000</v>
      </c>
      <c r="J283" s="163">
        <f t="shared" ref="J283" si="53">IF(D283="MDU-KD",1,0)</f>
        <v>0</v>
      </c>
      <c r="K283" s="155">
        <f t="shared" ref="K283" si="54"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ref="N283" si="55">IF(L283=0,M283,L283)</f>
        <v>201227152.79893059</v>
      </c>
      <c r="O283" s="155">
        <f t="shared" ref="O283" si="56"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94">
        <v>4</v>
      </c>
      <c r="C284" s="109" t="s">
        <v>1583</v>
      </c>
      <c r="D284" s="213" t="s">
        <v>47</v>
      </c>
      <c r="E284" s="214" t="s">
        <v>8</v>
      </c>
      <c r="F284" s="215">
        <v>57700</v>
      </c>
      <c r="G284" s="215">
        <v>64300</v>
      </c>
      <c r="H284" s="171"/>
      <c r="I284" s="88">
        <f t="shared" si="47"/>
        <v>64300</v>
      </c>
      <c r="J284" s="163">
        <f t="shared" si="48"/>
        <v>0</v>
      </c>
      <c r="K284" s="155">
        <f t="shared" si="4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50"/>
        <v>201227153.79893059</v>
      </c>
      <c r="O284" s="155">
        <f t="shared" si="51"/>
        <v>0</v>
      </c>
      <c r="P284" s="155">
        <f>IF(O284=1,SUM($O$6:O284),0)</f>
        <v>0</v>
      </c>
    </row>
    <row r="285" spans="1:16" ht="15" customHeight="1">
      <c r="A285" s="15"/>
      <c r="B285" s="194">
        <v>5</v>
      </c>
      <c r="C285" s="109" t="s">
        <v>1584</v>
      </c>
      <c r="D285" s="213" t="s">
        <v>47</v>
      </c>
      <c r="E285" s="214" t="s">
        <v>8</v>
      </c>
      <c r="F285" s="215">
        <v>83000</v>
      </c>
      <c r="G285" s="215">
        <v>92500</v>
      </c>
      <c r="H285" s="171"/>
      <c r="I285" s="88">
        <f t="shared" si="47"/>
        <v>92500</v>
      </c>
      <c r="J285" s="163">
        <f t="shared" si="48"/>
        <v>0</v>
      </c>
      <c r="K285" s="155">
        <f t="shared" si="4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50"/>
        <v>201227154.79893059</v>
      </c>
      <c r="O285" s="155">
        <f t="shared" si="51"/>
        <v>0</v>
      </c>
      <c r="P285" s="155">
        <f>IF(O285=1,SUM($O$6:O285),0)</f>
        <v>0</v>
      </c>
    </row>
    <row r="286" spans="1:16" ht="15" customHeight="1">
      <c r="A286" s="15"/>
      <c r="B286" s="194">
        <v>6</v>
      </c>
      <c r="C286" s="109" t="s">
        <v>1585</v>
      </c>
      <c r="D286" s="213" t="s">
        <v>47</v>
      </c>
      <c r="E286" s="214" t="s">
        <v>8</v>
      </c>
      <c r="F286" s="215">
        <v>90450</v>
      </c>
      <c r="G286" s="215">
        <v>100800</v>
      </c>
      <c r="H286" s="171"/>
      <c r="I286" s="88">
        <f t="shared" si="47"/>
        <v>100800</v>
      </c>
      <c r="J286" s="163">
        <f t="shared" si="48"/>
        <v>0</v>
      </c>
      <c r="K286" s="155">
        <f t="shared" si="4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50"/>
        <v>201227155.79893059</v>
      </c>
      <c r="O286" s="155">
        <f t="shared" si="51"/>
        <v>0</v>
      </c>
      <c r="P286" s="155">
        <f>IF(O286=1,SUM($O$6:O286),0)</f>
        <v>0</v>
      </c>
    </row>
    <row r="287" spans="1:16" ht="15" customHeight="1">
      <c r="A287" s="15"/>
      <c r="B287" s="194">
        <v>7</v>
      </c>
      <c r="C287" s="109" t="s">
        <v>1586</v>
      </c>
      <c r="D287" s="213" t="s">
        <v>47</v>
      </c>
      <c r="E287" s="214" t="s">
        <v>8</v>
      </c>
      <c r="F287" s="215">
        <v>106000</v>
      </c>
      <c r="G287" s="215">
        <v>118100</v>
      </c>
      <c r="H287" s="171"/>
      <c r="I287" s="88">
        <f t="shared" si="47"/>
        <v>118100</v>
      </c>
      <c r="J287" s="163">
        <f t="shared" si="48"/>
        <v>0</v>
      </c>
      <c r="K287" s="155">
        <f t="shared" si="4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50"/>
        <v>201227156.79893059</v>
      </c>
      <c r="O287" s="155">
        <f t="shared" si="51"/>
        <v>0</v>
      </c>
      <c r="P287" s="155">
        <f>IF(O287=1,SUM($O$6:O287),0)</f>
        <v>0</v>
      </c>
    </row>
    <row r="288" spans="1:16" ht="15" customHeight="1">
      <c r="A288" s="15"/>
      <c r="B288" s="194">
        <v>8</v>
      </c>
      <c r="C288" s="109" t="s">
        <v>1587</v>
      </c>
      <c r="D288" s="213" t="s">
        <v>47</v>
      </c>
      <c r="E288" s="214" t="s">
        <v>8</v>
      </c>
      <c r="F288" s="215">
        <v>115650</v>
      </c>
      <c r="G288" s="215">
        <v>128800</v>
      </c>
      <c r="H288" s="171"/>
      <c r="I288" s="88">
        <f t="shared" si="47"/>
        <v>128800</v>
      </c>
      <c r="J288" s="163">
        <f t="shared" si="48"/>
        <v>0</v>
      </c>
      <c r="K288" s="155">
        <f t="shared" si="4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50"/>
        <v>201227157.79893059</v>
      </c>
      <c r="O288" s="155">
        <f t="shared" si="51"/>
        <v>0</v>
      </c>
      <c r="P288" s="155">
        <f>IF(O288=1,SUM($O$6:O288),0)</f>
        <v>0</v>
      </c>
    </row>
    <row r="289" spans="1:16" ht="15" customHeight="1">
      <c r="A289" s="15"/>
      <c r="B289" s="194">
        <v>9</v>
      </c>
      <c r="C289" s="109" t="s">
        <v>1588</v>
      </c>
      <c r="D289" s="213" t="s">
        <v>47</v>
      </c>
      <c r="E289" s="214" t="s">
        <v>8</v>
      </c>
      <c r="F289" s="215">
        <v>159200</v>
      </c>
      <c r="G289" s="215">
        <v>177300</v>
      </c>
      <c r="H289" s="171"/>
      <c r="I289" s="88">
        <f>IF($I$5=$G$4,G289,(IF($I$5=$F$4,F289,0)))</f>
        <v>177300</v>
      </c>
      <c r="J289" s="163">
        <f t="shared" si="48"/>
        <v>0</v>
      </c>
      <c r="K289" s="155">
        <f t="shared" si="4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50"/>
        <v>201227158.79893059</v>
      </c>
      <c r="O289" s="155">
        <f t="shared" si="51"/>
        <v>0</v>
      </c>
      <c r="P289" s="155">
        <f>IF(O289=1,SUM($O$6:O289),0)</f>
        <v>0</v>
      </c>
    </row>
    <row r="290" spans="1:16" ht="15" customHeight="1">
      <c r="A290" s="15"/>
      <c r="B290" s="194">
        <v>10</v>
      </c>
      <c r="C290" s="109" t="s">
        <v>1589</v>
      </c>
      <c r="D290" s="213" t="s">
        <v>47</v>
      </c>
      <c r="E290" s="214" t="s">
        <v>8</v>
      </c>
      <c r="F290" s="215">
        <v>49900</v>
      </c>
      <c r="G290" s="215">
        <v>55600</v>
      </c>
      <c r="H290" s="171"/>
      <c r="I290" s="88">
        <f t="shared" si="47"/>
        <v>55600</v>
      </c>
      <c r="J290" s="163">
        <f t="shared" si="48"/>
        <v>0</v>
      </c>
      <c r="K290" s="155">
        <f t="shared" si="4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50"/>
        <v>201227159.79893059</v>
      </c>
      <c r="O290" s="155">
        <f t="shared" si="51"/>
        <v>0</v>
      </c>
      <c r="P290" s="155">
        <f>IF(O290=1,SUM($O$6:O290),0)</f>
        <v>0</v>
      </c>
    </row>
    <row r="291" spans="1:16" ht="15" customHeight="1">
      <c r="A291" s="15"/>
      <c r="B291" s="194">
        <v>11</v>
      </c>
      <c r="C291" s="109" t="s">
        <v>1590</v>
      </c>
      <c r="D291" s="213" t="s">
        <v>47</v>
      </c>
      <c r="E291" s="214" t="s">
        <v>8</v>
      </c>
      <c r="F291" s="215">
        <v>62200</v>
      </c>
      <c r="G291" s="215">
        <v>69300</v>
      </c>
      <c r="H291" s="171"/>
      <c r="I291" s="88">
        <f t="shared" si="47"/>
        <v>69300</v>
      </c>
      <c r="J291" s="163">
        <f t="shared" si="48"/>
        <v>0</v>
      </c>
      <c r="K291" s="155">
        <f t="shared" si="4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50"/>
        <v>201227160.79893059</v>
      </c>
      <c r="O291" s="155">
        <f t="shared" si="51"/>
        <v>0</v>
      </c>
      <c r="P291" s="155">
        <f>IF(O291=1,SUM($O$6:O291),0)</f>
        <v>0</v>
      </c>
    </row>
    <row r="292" spans="1:16" ht="15" customHeight="1">
      <c r="A292" s="15"/>
      <c r="B292" s="194">
        <v>12</v>
      </c>
      <c r="C292" s="109" t="s">
        <v>1591</v>
      </c>
      <c r="D292" s="213" t="s">
        <v>47</v>
      </c>
      <c r="E292" s="214" t="s">
        <v>8</v>
      </c>
      <c r="F292" s="215">
        <v>65800</v>
      </c>
      <c r="G292" s="215">
        <v>73300</v>
      </c>
      <c r="H292" s="171"/>
      <c r="I292" s="88">
        <f t="shared" si="47"/>
        <v>73300</v>
      </c>
      <c r="J292" s="163">
        <f t="shared" si="48"/>
        <v>0</v>
      </c>
      <c r="K292" s="155">
        <f t="shared" si="4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50"/>
        <v>201227161.79893059</v>
      </c>
      <c r="O292" s="155">
        <f t="shared" si="51"/>
        <v>0</v>
      </c>
      <c r="P292" s="155">
        <f>IF(O292=1,SUM($O$6:O292),0)</f>
        <v>0</v>
      </c>
    </row>
    <row r="293" spans="1:16" ht="15" customHeight="1">
      <c r="A293" s="15"/>
      <c r="B293" s="194">
        <v>13</v>
      </c>
      <c r="C293" s="109" t="s">
        <v>1592</v>
      </c>
      <c r="D293" s="213" t="s">
        <v>47</v>
      </c>
      <c r="E293" s="214" t="s">
        <v>8</v>
      </c>
      <c r="F293" s="215">
        <v>69100</v>
      </c>
      <c r="G293" s="215">
        <v>77000</v>
      </c>
      <c r="H293" s="171"/>
      <c r="I293" s="88">
        <f t="shared" si="47"/>
        <v>77000</v>
      </c>
      <c r="J293" s="163">
        <f t="shared" si="48"/>
        <v>0</v>
      </c>
      <c r="K293" s="155">
        <f t="shared" si="4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50"/>
        <v>201227162.79893059</v>
      </c>
      <c r="O293" s="155">
        <f t="shared" si="51"/>
        <v>0</v>
      </c>
      <c r="P293" s="155">
        <f>IF(O293=1,SUM($O$6:O293),0)</f>
        <v>0</v>
      </c>
    </row>
    <row r="294" spans="1:16" ht="15" customHeight="1">
      <c r="A294" s="15"/>
      <c r="B294" s="194">
        <v>13</v>
      </c>
      <c r="C294" s="439" t="s">
        <v>1636</v>
      </c>
      <c r="D294" s="213" t="s">
        <v>47</v>
      </c>
      <c r="E294" s="214" t="s">
        <v>8</v>
      </c>
      <c r="F294" s="440">
        <v>69100</v>
      </c>
      <c r="G294" s="440">
        <v>77000</v>
      </c>
      <c r="H294" s="171"/>
      <c r="I294" s="88">
        <f t="shared" ref="I294" si="57">IF($I$5=$G$4,G294,(IF($I$5=$F$4,F294,0)))</f>
        <v>77000</v>
      </c>
      <c r="J294" s="163">
        <f t="shared" ref="J294" si="58">IF(D294="MDU-KD",1,0)</f>
        <v>0</v>
      </c>
      <c r="K294" s="155">
        <f t="shared" ref="K294" si="59"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ref="N294" si="60">IF(L294=0,M294,L294)</f>
        <v>201227163.79893059</v>
      </c>
      <c r="O294" s="155">
        <f t="shared" ref="O294" si="61"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94">
        <v>14</v>
      </c>
      <c r="C295" s="109" t="s">
        <v>1593</v>
      </c>
      <c r="D295" s="213" t="s">
        <v>47</v>
      </c>
      <c r="E295" s="214" t="s">
        <v>8</v>
      </c>
      <c r="F295" s="215">
        <v>87100</v>
      </c>
      <c r="G295" s="215">
        <v>97000</v>
      </c>
      <c r="H295" s="171"/>
      <c r="I295" s="88">
        <f t="shared" si="47"/>
        <v>97000</v>
      </c>
      <c r="J295" s="163">
        <f t="shared" si="48"/>
        <v>0</v>
      </c>
      <c r="K295" s="155">
        <f t="shared" si="4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50"/>
        <v>201227164.79893059</v>
      </c>
      <c r="O295" s="155">
        <f t="shared" si="51"/>
        <v>0</v>
      </c>
      <c r="P295" s="155">
        <f>IF(O295=1,SUM($O$6:O295),0)</f>
        <v>0</v>
      </c>
    </row>
    <row r="296" spans="1:16" ht="15" customHeight="1">
      <c r="A296" s="15"/>
      <c r="B296" s="194">
        <v>15</v>
      </c>
      <c r="C296" s="109" t="s">
        <v>1594</v>
      </c>
      <c r="D296" s="213" t="s">
        <v>47</v>
      </c>
      <c r="E296" s="214" t="s">
        <v>8</v>
      </c>
      <c r="F296" s="215">
        <v>98500</v>
      </c>
      <c r="G296" s="215">
        <v>109700</v>
      </c>
      <c r="H296" s="171"/>
      <c r="I296" s="88">
        <f>IF($I$5=$G$4,G296,(IF($I$5=$F$4,F296,0)))</f>
        <v>109700</v>
      </c>
      <c r="J296" s="163">
        <f t="shared" si="48"/>
        <v>0</v>
      </c>
      <c r="K296" s="155">
        <f t="shared" si="4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50"/>
        <v>201227165.79893059</v>
      </c>
      <c r="O296" s="155">
        <f t="shared" si="51"/>
        <v>0</v>
      </c>
      <c r="P296" s="155">
        <f>IF(O296=1,SUM($O$6:O296),0)</f>
        <v>0</v>
      </c>
    </row>
    <row r="297" spans="1:16" ht="15" customHeight="1">
      <c r="A297" s="15"/>
      <c r="B297" s="194">
        <v>16</v>
      </c>
      <c r="C297" s="109" t="s">
        <v>1595</v>
      </c>
      <c r="D297" s="213" t="s">
        <v>47</v>
      </c>
      <c r="E297" s="214" t="s">
        <v>8</v>
      </c>
      <c r="F297" s="215">
        <v>137700</v>
      </c>
      <c r="G297" s="215">
        <v>153400</v>
      </c>
      <c r="H297" s="171"/>
      <c r="I297" s="88">
        <f t="shared" si="47"/>
        <v>153400</v>
      </c>
      <c r="J297" s="163">
        <f t="shared" si="48"/>
        <v>0</v>
      </c>
      <c r="K297" s="155">
        <f t="shared" si="4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50"/>
        <v>201227166.79893059</v>
      </c>
      <c r="O297" s="155">
        <f t="shared" si="51"/>
        <v>0</v>
      </c>
      <c r="P297" s="155">
        <f>IF(O297=1,SUM($O$6:O297),0)</f>
        <v>0</v>
      </c>
    </row>
    <row r="298" spans="1:16" ht="15" customHeight="1">
      <c r="A298" s="15"/>
      <c r="B298" s="194">
        <v>17</v>
      </c>
      <c r="C298" s="109" t="s">
        <v>1596</v>
      </c>
      <c r="D298" s="213" t="s">
        <v>47</v>
      </c>
      <c r="E298" s="214" t="s">
        <v>8</v>
      </c>
      <c r="F298" s="215">
        <v>124300</v>
      </c>
      <c r="G298" s="215">
        <v>138500</v>
      </c>
      <c r="H298" s="171"/>
      <c r="I298" s="88">
        <f t="shared" si="47"/>
        <v>138500</v>
      </c>
      <c r="J298" s="163">
        <f t="shared" si="48"/>
        <v>0</v>
      </c>
      <c r="K298" s="155">
        <f t="shared" si="4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50"/>
        <v>201227167.79893059</v>
      </c>
      <c r="O298" s="155">
        <f t="shared" si="51"/>
        <v>0</v>
      </c>
      <c r="P298" s="155">
        <f>IF(O298=1,SUM($O$6:O298),0)</f>
        <v>0</v>
      </c>
    </row>
    <row r="299" spans="1:16" ht="15" customHeight="1">
      <c r="A299" s="15"/>
      <c r="B299" s="194">
        <v>18</v>
      </c>
      <c r="C299" s="109" t="s">
        <v>1597</v>
      </c>
      <c r="D299" s="213" t="s">
        <v>47</v>
      </c>
      <c r="E299" s="214" t="s">
        <v>8</v>
      </c>
      <c r="F299" s="215">
        <v>114000</v>
      </c>
      <c r="G299" s="215">
        <v>127000</v>
      </c>
      <c r="H299" s="171"/>
      <c r="I299" s="88">
        <f t="shared" si="47"/>
        <v>127000</v>
      </c>
      <c r="J299" s="163">
        <f t="shared" si="48"/>
        <v>0</v>
      </c>
      <c r="K299" s="155">
        <f t="shared" si="4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50"/>
        <v>201227168.79893059</v>
      </c>
      <c r="O299" s="155">
        <f t="shared" si="51"/>
        <v>0</v>
      </c>
      <c r="P299" s="155">
        <f>IF(O299=1,SUM($O$6:O299),0)</f>
        <v>0</v>
      </c>
    </row>
    <row r="300" spans="1:16" ht="15" customHeight="1">
      <c r="A300" s="15"/>
      <c r="B300" s="194">
        <v>19</v>
      </c>
      <c r="C300" s="109" t="s">
        <v>1598</v>
      </c>
      <c r="D300" s="213" t="s">
        <v>47</v>
      </c>
      <c r="E300" s="214" t="s">
        <v>8</v>
      </c>
      <c r="F300" s="215">
        <v>146000</v>
      </c>
      <c r="G300" s="215">
        <v>162600</v>
      </c>
      <c r="H300" s="171"/>
      <c r="I300" s="88">
        <f t="shared" si="47"/>
        <v>162600</v>
      </c>
      <c r="J300" s="163">
        <f t="shared" si="48"/>
        <v>0</v>
      </c>
      <c r="K300" s="155">
        <f t="shared" si="4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50"/>
        <v>201227169.79893059</v>
      </c>
      <c r="O300" s="155">
        <f t="shared" si="51"/>
        <v>0</v>
      </c>
      <c r="P300" s="155">
        <f>IF(O300=1,SUM($O$6:O300),0)</f>
        <v>0</v>
      </c>
    </row>
    <row r="301" spans="1:16" ht="15" customHeight="1">
      <c r="A301" s="15"/>
      <c r="B301" s="194">
        <v>20</v>
      </c>
      <c r="C301" s="109" t="s">
        <v>1599</v>
      </c>
      <c r="D301" s="213" t="s">
        <v>47</v>
      </c>
      <c r="E301" s="214" t="s">
        <v>8</v>
      </c>
      <c r="F301" s="215">
        <v>156000</v>
      </c>
      <c r="G301" s="215">
        <v>173800</v>
      </c>
      <c r="H301" s="171"/>
      <c r="I301" s="88">
        <f t="shared" si="47"/>
        <v>173800</v>
      </c>
      <c r="J301" s="163">
        <f t="shared" si="48"/>
        <v>0</v>
      </c>
      <c r="K301" s="155">
        <f t="shared" si="4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50"/>
        <v>201227170.79893059</v>
      </c>
      <c r="O301" s="155">
        <f t="shared" si="51"/>
        <v>0</v>
      </c>
      <c r="P301" s="155">
        <f>IF(O301=1,SUM($O$6:O301),0)</f>
        <v>0</v>
      </c>
    </row>
    <row r="302" spans="1:16" ht="15" customHeight="1">
      <c r="A302" s="15"/>
      <c r="B302" s="194">
        <v>21</v>
      </c>
      <c r="C302" s="109" t="s">
        <v>1600</v>
      </c>
      <c r="D302" s="213" t="s">
        <v>47</v>
      </c>
      <c r="E302" s="214" t="s">
        <v>8</v>
      </c>
      <c r="F302" s="215">
        <v>17200</v>
      </c>
      <c r="G302" s="215">
        <v>19200</v>
      </c>
      <c r="H302" s="171"/>
      <c r="I302" s="88">
        <f t="shared" si="47"/>
        <v>19200</v>
      </c>
      <c r="J302" s="163">
        <f t="shared" si="48"/>
        <v>0</v>
      </c>
      <c r="K302" s="155">
        <f t="shared" si="49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50"/>
        <v>201227171.79893059</v>
      </c>
      <c r="O302" s="155">
        <f t="shared" si="51"/>
        <v>0</v>
      </c>
      <c r="P302" s="155">
        <f>IF(O302=1,SUM($O$6:O302),0)</f>
        <v>0</v>
      </c>
    </row>
    <row r="303" spans="1:16" ht="15" customHeight="1">
      <c r="A303" s="15"/>
      <c r="B303" s="194">
        <v>22</v>
      </c>
      <c r="C303" s="109" t="s">
        <v>1601</v>
      </c>
      <c r="D303" s="213" t="s">
        <v>47</v>
      </c>
      <c r="E303" s="214" t="s">
        <v>8</v>
      </c>
      <c r="F303" s="215">
        <v>21900</v>
      </c>
      <c r="G303" s="215">
        <v>24400</v>
      </c>
      <c r="H303" s="171"/>
      <c r="I303" s="88">
        <f>IF($I$5=$G$4,G303,(IF($I$5=$F$4,F303,0)))</f>
        <v>24400</v>
      </c>
      <c r="J303" s="163">
        <f t="shared" si="48"/>
        <v>0</v>
      </c>
      <c r="K303" s="155">
        <f t="shared" si="4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50"/>
        <v>201227172.79893059</v>
      </c>
      <c r="O303" s="155">
        <f t="shared" si="51"/>
        <v>0</v>
      </c>
      <c r="P303" s="155">
        <f>IF(O303=1,SUM($O$6:O303),0)</f>
        <v>0</v>
      </c>
    </row>
    <row r="304" spans="1:16" ht="15" customHeight="1">
      <c r="A304" s="15"/>
      <c r="B304" s="194">
        <v>23</v>
      </c>
      <c r="C304" s="109" t="s">
        <v>1602</v>
      </c>
      <c r="D304" s="213" t="s">
        <v>47</v>
      </c>
      <c r="E304" s="214" t="s">
        <v>8</v>
      </c>
      <c r="F304" s="215">
        <v>21900</v>
      </c>
      <c r="G304" s="215">
        <v>24400</v>
      </c>
      <c r="H304" s="171"/>
      <c r="I304" s="88">
        <f t="shared" si="47"/>
        <v>24400</v>
      </c>
      <c r="J304" s="163">
        <f t="shared" si="48"/>
        <v>0</v>
      </c>
      <c r="K304" s="155">
        <f t="shared" si="4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50"/>
        <v>201227173.79893059</v>
      </c>
      <c r="O304" s="155">
        <f t="shared" si="51"/>
        <v>0</v>
      </c>
      <c r="P304" s="155">
        <f>IF(O304=1,SUM($O$6:O304),0)</f>
        <v>0</v>
      </c>
    </row>
    <row r="305" spans="1:16" ht="15" customHeight="1">
      <c r="A305" s="15"/>
      <c r="B305" s="194">
        <v>24</v>
      </c>
      <c r="C305" s="109" t="s">
        <v>1603</v>
      </c>
      <c r="D305" s="213" t="s">
        <v>47</v>
      </c>
      <c r="E305" s="214" t="s">
        <v>8</v>
      </c>
      <c r="F305" s="215">
        <v>23500</v>
      </c>
      <c r="G305" s="215">
        <v>26200</v>
      </c>
      <c r="H305" s="171"/>
      <c r="I305" s="88">
        <f t="shared" si="47"/>
        <v>26200</v>
      </c>
      <c r="J305" s="163">
        <f t="shared" si="48"/>
        <v>0</v>
      </c>
      <c r="K305" s="155">
        <f t="shared" si="4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50"/>
        <v>201227174.79893059</v>
      </c>
      <c r="O305" s="155">
        <f t="shared" si="51"/>
        <v>0</v>
      </c>
      <c r="P305" s="155">
        <f>IF(O305=1,SUM($O$6:O305),0)</f>
        <v>0</v>
      </c>
    </row>
    <row r="306" spans="1:16" ht="15" customHeight="1">
      <c r="A306" s="15"/>
      <c r="B306" s="194">
        <v>24</v>
      </c>
      <c r="C306" s="439" t="s">
        <v>1633</v>
      </c>
      <c r="D306" s="213" t="s">
        <v>47</v>
      </c>
      <c r="E306" s="214" t="s">
        <v>8</v>
      </c>
      <c r="F306" s="440">
        <v>23500</v>
      </c>
      <c r="G306" s="440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94">
        <v>25</v>
      </c>
      <c r="C307" s="109" t="s">
        <v>1604</v>
      </c>
      <c r="D307" s="213" t="s">
        <v>47</v>
      </c>
      <c r="E307" s="214" t="s">
        <v>8</v>
      </c>
      <c r="F307" s="215">
        <v>26100</v>
      </c>
      <c r="G307" s="215">
        <v>29100</v>
      </c>
      <c r="H307" s="171"/>
      <c r="I307" s="88">
        <f t="shared" si="47"/>
        <v>29100</v>
      </c>
      <c r="J307" s="163">
        <f t="shared" si="48"/>
        <v>0</v>
      </c>
      <c r="K307" s="155">
        <f t="shared" si="4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50"/>
        <v>201227176.79893059</v>
      </c>
      <c r="O307" s="155">
        <f t="shared" si="51"/>
        <v>0</v>
      </c>
      <c r="P307" s="155">
        <f>IF(O307=1,SUM($O$6:O307),0)</f>
        <v>0</v>
      </c>
    </row>
    <row r="308" spans="1:16" ht="15" customHeight="1">
      <c r="A308" s="15"/>
      <c r="B308" s="194">
        <v>26</v>
      </c>
      <c r="C308" s="109" t="s">
        <v>1605</v>
      </c>
      <c r="D308" s="213" t="s">
        <v>47</v>
      </c>
      <c r="E308" s="214" t="s">
        <v>8</v>
      </c>
      <c r="F308" s="215">
        <v>35500</v>
      </c>
      <c r="G308" s="215">
        <v>39500</v>
      </c>
      <c r="H308" s="171"/>
      <c r="I308" s="88">
        <f t="shared" si="47"/>
        <v>39500</v>
      </c>
      <c r="J308" s="163">
        <f t="shared" si="48"/>
        <v>0</v>
      </c>
      <c r="K308" s="155">
        <f t="shared" si="4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50"/>
        <v>201227177.79893059</v>
      </c>
      <c r="O308" s="155">
        <f t="shared" si="51"/>
        <v>0</v>
      </c>
      <c r="P308" s="155">
        <f>IF(O308=1,SUM($O$6:O308),0)</f>
        <v>0</v>
      </c>
    </row>
    <row r="309" spans="1:16" ht="15" customHeight="1">
      <c r="A309" s="15"/>
      <c r="B309" s="194">
        <v>27</v>
      </c>
      <c r="C309" s="109" t="s">
        <v>1606</v>
      </c>
      <c r="D309" s="213" t="s">
        <v>47</v>
      </c>
      <c r="E309" s="214" t="s">
        <v>8</v>
      </c>
      <c r="F309" s="215">
        <v>46200</v>
      </c>
      <c r="G309" s="215">
        <v>51500</v>
      </c>
      <c r="H309" s="171"/>
      <c r="I309" s="88">
        <f t="shared" si="47"/>
        <v>51500</v>
      </c>
      <c r="J309" s="163">
        <f t="shared" si="48"/>
        <v>0</v>
      </c>
      <c r="K309" s="155">
        <f t="shared" si="4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50"/>
        <v>201227178.79893059</v>
      </c>
      <c r="O309" s="155">
        <f t="shared" si="51"/>
        <v>0</v>
      </c>
      <c r="P309" s="155">
        <f>IF(O309=1,SUM($O$6:O309),0)</f>
        <v>0</v>
      </c>
    </row>
    <row r="310" spans="1:16" ht="15" customHeight="1">
      <c r="A310" s="15"/>
      <c r="B310" s="194">
        <v>28</v>
      </c>
      <c r="C310" s="109" t="s">
        <v>1607</v>
      </c>
      <c r="D310" s="213" t="s">
        <v>47</v>
      </c>
      <c r="E310" s="214" t="s">
        <v>8</v>
      </c>
      <c r="F310" s="215">
        <v>68700</v>
      </c>
      <c r="G310" s="215">
        <v>76500</v>
      </c>
      <c r="H310" s="171"/>
      <c r="I310" s="88">
        <f t="shared" si="47"/>
        <v>76500</v>
      </c>
      <c r="J310" s="163">
        <f t="shared" si="48"/>
        <v>0</v>
      </c>
      <c r="K310" s="155">
        <f t="shared" si="4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50"/>
        <v>201227179.79893059</v>
      </c>
      <c r="O310" s="155">
        <f t="shared" si="51"/>
        <v>0</v>
      </c>
      <c r="P310" s="155">
        <f>IF(O310=1,SUM($O$6:O310),0)</f>
        <v>0</v>
      </c>
    </row>
    <row r="311" spans="1:16" ht="15" customHeight="1">
      <c r="A311" s="15"/>
      <c r="B311" s="194">
        <v>29</v>
      </c>
      <c r="C311" s="109" t="s">
        <v>1608</v>
      </c>
      <c r="D311" s="213" t="s">
        <v>47</v>
      </c>
      <c r="E311" s="214" t="s">
        <v>8</v>
      </c>
      <c r="F311" s="215">
        <v>76800</v>
      </c>
      <c r="G311" s="215">
        <v>85500</v>
      </c>
      <c r="H311" s="171"/>
      <c r="I311" s="88">
        <f>IF($I$5=$G$4,G311,(IF($I$5=$F$4,F311,0)))</f>
        <v>85500</v>
      </c>
      <c r="J311" s="163">
        <f t="shared" si="48"/>
        <v>0</v>
      </c>
      <c r="K311" s="155">
        <f t="shared" si="4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50"/>
        <v>201227180.79893059</v>
      </c>
      <c r="O311" s="155">
        <f t="shared" si="51"/>
        <v>0</v>
      </c>
      <c r="P311" s="155">
        <f>IF(O311=1,SUM($O$6:O311),0)</f>
        <v>0</v>
      </c>
    </row>
    <row r="312" spans="1:16" ht="15" customHeight="1">
      <c r="A312" s="15"/>
      <c r="B312" s="194">
        <v>30</v>
      </c>
      <c r="C312" s="109" t="s">
        <v>1609</v>
      </c>
      <c r="D312" s="213" t="s">
        <v>47</v>
      </c>
      <c r="E312" s="214" t="s">
        <v>8</v>
      </c>
      <c r="F312" s="215">
        <v>23000</v>
      </c>
      <c r="G312" s="215">
        <v>25600</v>
      </c>
      <c r="H312" s="171"/>
      <c r="I312" s="88">
        <f t="shared" si="47"/>
        <v>25600</v>
      </c>
      <c r="J312" s="163">
        <f t="shared" si="48"/>
        <v>0</v>
      </c>
      <c r="K312" s="155">
        <f t="shared" si="4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50"/>
        <v>201227181.79893059</v>
      </c>
      <c r="O312" s="155">
        <f t="shared" si="51"/>
        <v>0</v>
      </c>
      <c r="P312" s="155">
        <f>IF(O312=1,SUM($O$6:O312),0)</f>
        <v>0</v>
      </c>
    </row>
    <row r="313" spans="1:16" ht="15" customHeight="1">
      <c r="A313" s="15"/>
      <c r="B313" s="194">
        <v>31</v>
      </c>
      <c r="C313" s="109" t="s">
        <v>1610</v>
      </c>
      <c r="D313" s="213" t="s">
        <v>47</v>
      </c>
      <c r="E313" s="214" t="s">
        <v>8</v>
      </c>
      <c r="F313" s="215">
        <v>25700</v>
      </c>
      <c r="G313" s="215">
        <v>28600</v>
      </c>
      <c r="H313" s="171"/>
      <c r="I313" s="88">
        <f t="shared" si="47"/>
        <v>28600</v>
      </c>
      <c r="J313" s="163">
        <f t="shared" si="48"/>
        <v>0</v>
      </c>
      <c r="K313" s="155">
        <f t="shared" si="4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50"/>
        <v>201227182.79893059</v>
      </c>
      <c r="O313" s="155">
        <f t="shared" si="51"/>
        <v>0</v>
      </c>
      <c r="P313" s="155">
        <f>IF(O313=1,SUM($O$6:O313),0)</f>
        <v>0</v>
      </c>
    </row>
    <row r="314" spans="1:16" ht="15" customHeight="1">
      <c r="A314" s="15"/>
      <c r="B314" s="194">
        <v>32</v>
      </c>
      <c r="C314" s="109" t="s">
        <v>1611</v>
      </c>
      <c r="D314" s="213" t="s">
        <v>47</v>
      </c>
      <c r="E314" s="214" t="s">
        <v>8</v>
      </c>
      <c r="F314" s="215">
        <v>38100</v>
      </c>
      <c r="G314" s="215">
        <v>42400</v>
      </c>
      <c r="H314" s="171"/>
      <c r="I314" s="88">
        <f t="shared" si="47"/>
        <v>42400</v>
      </c>
      <c r="J314" s="163">
        <f t="shared" si="48"/>
        <v>0</v>
      </c>
      <c r="K314" s="155">
        <f t="shared" si="4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50"/>
        <v>201227183.79893059</v>
      </c>
      <c r="O314" s="155">
        <f t="shared" si="51"/>
        <v>0</v>
      </c>
      <c r="P314" s="155">
        <f>IF(O314=1,SUM($O$6:O314),0)</f>
        <v>0</v>
      </c>
    </row>
    <row r="315" spans="1:16" ht="15" customHeight="1">
      <c r="A315" s="15"/>
      <c r="B315" s="194">
        <v>33</v>
      </c>
      <c r="C315" s="109" t="s">
        <v>1612</v>
      </c>
      <c r="D315" s="213" t="s">
        <v>47</v>
      </c>
      <c r="E315" s="214" t="s">
        <v>8</v>
      </c>
      <c r="F315" s="215">
        <v>48000</v>
      </c>
      <c r="G315" s="215">
        <v>53500</v>
      </c>
      <c r="H315" s="171"/>
      <c r="I315" s="88">
        <f t="shared" si="47"/>
        <v>53500</v>
      </c>
      <c r="J315" s="163">
        <f t="shared" si="48"/>
        <v>0</v>
      </c>
      <c r="K315" s="155">
        <f t="shared" si="4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50"/>
        <v>201227184.79893059</v>
      </c>
      <c r="O315" s="155">
        <f t="shared" si="51"/>
        <v>0</v>
      </c>
      <c r="P315" s="155">
        <f>IF(O315=1,SUM($O$6:O315),0)</f>
        <v>0</v>
      </c>
    </row>
    <row r="316" spans="1:16" ht="15" customHeight="1">
      <c r="A316" s="15"/>
      <c r="B316" s="194">
        <v>34</v>
      </c>
      <c r="C316" s="109" t="s">
        <v>1613</v>
      </c>
      <c r="D316" s="213" t="s">
        <v>47</v>
      </c>
      <c r="E316" s="214" t="s">
        <v>8</v>
      </c>
      <c r="F316" s="215">
        <v>60000</v>
      </c>
      <c r="G316" s="215">
        <v>66800</v>
      </c>
      <c r="H316" s="171"/>
      <c r="I316" s="88">
        <f t="shared" si="47"/>
        <v>66800</v>
      </c>
      <c r="J316" s="163">
        <f t="shared" si="48"/>
        <v>0</v>
      </c>
      <c r="K316" s="155">
        <f t="shared" si="4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50"/>
        <v>201227185.79893059</v>
      </c>
      <c r="O316" s="155">
        <f t="shared" si="51"/>
        <v>0</v>
      </c>
      <c r="P316" s="155">
        <f>IF(O316=1,SUM($O$6:O316),0)</f>
        <v>0</v>
      </c>
    </row>
    <row r="317" spans="1:16" ht="15" customHeight="1">
      <c r="A317" s="15"/>
      <c r="B317" s="194">
        <v>35</v>
      </c>
      <c r="C317" s="109" t="s">
        <v>1614</v>
      </c>
      <c r="D317" s="213" t="s">
        <v>47</v>
      </c>
      <c r="E317" s="214" t="s">
        <v>8</v>
      </c>
      <c r="F317" s="215">
        <v>79000</v>
      </c>
      <c r="G317" s="215">
        <v>88000</v>
      </c>
      <c r="H317" s="171"/>
      <c r="I317" s="88">
        <f t="shared" si="47"/>
        <v>88000</v>
      </c>
      <c r="J317" s="163">
        <f t="shared" si="48"/>
        <v>0</v>
      </c>
      <c r="K317" s="155">
        <f t="shared" si="4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50"/>
        <v>201227186.79893059</v>
      </c>
      <c r="O317" s="155">
        <f t="shared" si="51"/>
        <v>0</v>
      </c>
      <c r="P317" s="155">
        <f>IF(O317=1,SUM($O$6:O317),0)</f>
        <v>0</v>
      </c>
    </row>
    <row r="318" spans="1:16" ht="15" customHeight="1">
      <c r="A318" s="15"/>
      <c r="B318" s="194">
        <v>36</v>
      </c>
      <c r="C318" s="109" t="s">
        <v>1615</v>
      </c>
      <c r="D318" s="213" t="s">
        <v>47</v>
      </c>
      <c r="E318" s="214" t="s">
        <v>8</v>
      </c>
      <c r="F318" s="215">
        <v>99600</v>
      </c>
      <c r="G318" s="215">
        <v>110900</v>
      </c>
      <c r="H318" s="171"/>
      <c r="I318" s="88">
        <f t="shared" si="47"/>
        <v>110900</v>
      </c>
      <c r="J318" s="163">
        <f t="shared" si="48"/>
        <v>0</v>
      </c>
      <c r="K318" s="155">
        <f t="shared" si="4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50"/>
        <v>201227187.79893059</v>
      </c>
      <c r="O318" s="155">
        <f t="shared" si="51"/>
        <v>0</v>
      </c>
      <c r="P318" s="155">
        <f>IF(O318=1,SUM($O$6:O318),0)</f>
        <v>0</v>
      </c>
    </row>
    <row r="319" spans="1:16" ht="15" customHeight="1">
      <c r="A319" s="15"/>
      <c r="B319" s="194">
        <v>37</v>
      </c>
      <c r="C319" s="109" t="s">
        <v>1616</v>
      </c>
      <c r="D319" s="213" t="s">
        <v>47</v>
      </c>
      <c r="E319" s="214" t="s">
        <v>8</v>
      </c>
      <c r="F319" s="215">
        <v>170800</v>
      </c>
      <c r="G319" s="215">
        <v>190300</v>
      </c>
      <c r="H319" s="171"/>
      <c r="I319" s="88">
        <f t="shared" si="47"/>
        <v>190300</v>
      </c>
      <c r="J319" s="163">
        <f t="shared" si="48"/>
        <v>0</v>
      </c>
      <c r="K319" s="155">
        <f t="shared" si="49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50"/>
        <v>201227188.79893059</v>
      </c>
      <c r="O319" s="155">
        <f t="shared" si="51"/>
        <v>0</v>
      </c>
      <c r="P319" s="155">
        <f>IF(O319=1,SUM($O$6:O319),0)</f>
        <v>0</v>
      </c>
    </row>
    <row r="320" spans="1:16" ht="15" customHeight="1">
      <c r="A320" s="15"/>
      <c r="B320" s="194">
        <v>38</v>
      </c>
      <c r="C320" s="109" t="s">
        <v>1470</v>
      </c>
      <c r="D320" s="213" t="s">
        <v>47</v>
      </c>
      <c r="E320" s="214" t="s">
        <v>8</v>
      </c>
      <c r="F320" s="215">
        <v>197400</v>
      </c>
      <c r="G320" s="215">
        <v>219900</v>
      </c>
      <c r="H320" s="171"/>
      <c r="I320" s="88">
        <f t="shared" si="47"/>
        <v>219900</v>
      </c>
      <c r="J320" s="163">
        <f t="shared" si="48"/>
        <v>0</v>
      </c>
      <c r="K320" s="155">
        <f t="shared" si="49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50"/>
        <v>201227189.79893059</v>
      </c>
      <c r="O320" s="155">
        <f t="shared" si="51"/>
        <v>0</v>
      </c>
      <c r="P320" s="155">
        <f>IF(O320=1,SUM($O$6:O320),0)</f>
        <v>0</v>
      </c>
    </row>
    <row r="321" spans="1:16" ht="15" customHeight="1">
      <c r="A321" s="15"/>
      <c r="B321" s="194">
        <v>39</v>
      </c>
      <c r="C321" s="109" t="s">
        <v>1471</v>
      </c>
      <c r="D321" s="213" t="s">
        <v>47</v>
      </c>
      <c r="E321" s="214" t="s">
        <v>8</v>
      </c>
      <c r="F321" s="215">
        <v>158100</v>
      </c>
      <c r="G321" s="215">
        <v>176100</v>
      </c>
      <c r="H321" s="171"/>
      <c r="I321" s="88">
        <f t="shared" si="47"/>
        <v>176100</v>
      </c>
      <c r="J321" s="163">
        <f t="shared" si="48"/>
        <v>0</v>
      </c>
      <c r="K321" s="155">
        <f t="shared" si="49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50"/>
        <v>201227190.79893059</v>
      </c>
      <c r="O321" s="155">
        <f t="shared" si="51"/>
        <v>0</v>
      </c>
      <c r="P321" s="155">
        <f>IF(O321=1,SUM($O$6:O321),0)</f>
        <v>0</v>
      </c>
    </row>
    <row r="322" spans="1:16" ht="15" customHeight="1">
      <c r="A322" s="15"/>
      <c r="B322" s="194"/>
      <c r="C322" s="109" t="s">
        <v>50</v>
      </c>
      <c r="D322" s="213" t="s">
        <v>50</v>
      </c>
      <c r="E322" s="214"/>
      <c r="F322" s="215"/>
      <c r="G322" s="215"/>
      <c r="H322" s="171"/>
      <c r="I322" s="88">
        <f t="shared" si="47"/>
        <v>0</v>
      </c>
      <c r="J322" s="163">
        <f t="shared" si="48"/>
        <v>0</v>
      </c>
      <c r="K322" s="155">
        <f t="shared" si="49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50"/>
        <v>0</v>
      </c>
      <c r="O322" s="155">
        <f t="shared" si="51"/>
        <v>0</v>
      </c>
      <c r="P322" s="155">
        <f>IF(O322=1,SUM($O$6:O322),0)</f>
        <v>0</v>
      </c>
    </row>
    <row r="323" spans="1:16" ht="15" customHeight="1">
      <c r="A323" s="15"/>
      <c r="B323" s="194" t="s">
        <v>588</v>
      </c>
      <c r="C323" s="109" t="s">
        <v>589</v>
      </c>
      <c r="D323" s="213" t="s">
        <v>50</v>
      </c>
      <c r="E323" s="214"/>
      <c r="F323" s="215"/>
      <c r="G323" s="215"/>
      <c r="H323" s="171"/>
      <c r="I323" s="88">
        <f t="shared" si="47"/>
        <v>0</v>
      </c>
      <c r="J323" s="163">
        <f t="shared" si="48"/>
        <v>0</v>
      </c>
      <c r="K323" s="155">
        <f t="shared" si="49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50"/>
        <v>0</v>
      </c>
      <c r="O323" s="155">
        <f t="shared" si="51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114</v>
      </c>
      <c r="D324" s="213" t="s">
        <v>47</v>
      </c>
      <c r="E324" s="214" t="s">
        <v>115</v>
      </c>
      <c r="F324" s="215">
        <v>125000</v>
      </c>
      <c r="G324" s="215">
        <v>125000</v>
      </c>
      <c r="H324" s="171"/>
      <c r="I324" s="88">
        <f t="shared" si="47"/>
        <v>125000</v>
      </c>
      <c r="J324" s="163">
        <f t="shared" si="48"/>
        <v>0</v>
      </c>
      <c r="K324" s="155">
        <f t="shared" si="4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50"/>
        <v>201227191.79893059</v>
      </c>
      <c r="O324" s="155">
        <f t="shared" si="51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116</v>
      </c>
      <c r="D325" s="213" t="s">
        <v>47</v>
      </c>
      <c r="E325" s="214" t="s">
        <v>117</v>
      </c>
      <c r="F325" s="215">
        <v>74000</v>
      </c>
      <c r="G325" s="215">
        <v>74000</v>
      </c>
      <c r="H325" s="171"/>
      <c r="I325" s="88">
        <f t="shared" si="47"/>
        <v>74000</v>
      </c>
      <c r="J325" s="163">
        <f t="shared" si="48"/>
        <v>0</v>
      </c>
      <c r="K325" s="155">
        <f t="shared" si="4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50"/>
        <v>201227192.79893059</v>
      </c>
      <c r="O325" s="155">
        <f t="shared" si="51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1160</v>
      </c>
      <c r="D326" s="213" t="s">
        <v>47</v>
      </c>
      <c r="E326" s="214" t="s">
        <v>8</v>
      </c>
      <c r="F326" s="215">
        <v>4500</v>
      </c>
      <c r="G326" s="215">
        <v>4500</v>
      </c>
      <c r="H326" s="171"/>
      <c r="I326" s="88">
        <f t="shared" si="47"/>
        <v>4500</v>
      </c>
      <c r="J326" s="163">
        <f t="shared" si="48"/>
        <v>0</v>
      </c>
      <c r="K326" s="155">
        <f t="shared" si="4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50"/>
        <v>201227193.79893059</v>
      </c>
      <c r="O326" s="155">
        <f t="shared" si="51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1158</v>
      </c>
      <c r="D327" s="213" t="s">
        <v>47</v>
      </c>
      <c r="E327" s="214" t="s">
        <v>24</v>
      </c>
      <c r="F327" s="215">
        <v>3888</v>
      </c>
      <c r="G327" s="215">
        <v>3888</v>
      </c>
      <c r="H327" s="171"/>
      <c r="I327" s="88">
        <f t="shared" si="47"/>
        <v>3888</v>
      </c>
      <c r="J327" s="163">
        <f t="shared" si="48"/>
        <v>0</v>
      </c>
      <c r="K327" s="155">
        <f t="shared" si="4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50"/>
        <v>201227194.79893059</v>
      </c>
      <c r="O327" s="155">
        <f t="shared" si="51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1159</v>
      </c>
      <c r="D328" s="213" t="s">
        <v>47</v>
      </c>
      <c r="E328" s="214" t="s">
        <v>24</v>
      </c>
      <c r="F328" s="215">
        <v>2900</v>
      </c>
      <c r="G328" s="215">
        <v>2900</v>
      </c>
      <c r="H328" s="171"/>
      <c r="I328" s="88">
        <f t="shared" si="47"/>
        <v>2900</v>
      </c>
      <c r="J328" s="163">
        <f t="shared" si="48"/>
        <v>0</v>
      </c>
      <c r="K328" s="155">
        <f t="shared" si="4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50"/>
        <v>201227195.79893059</v>
      </c>
      <c r="O328" s="155">
        <f t="shared" si="51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118</v>
      </c>
      <c r="D329" s="213" t="s">
        <v>47</v>
      </c>
      <c r="E329" s="214" t="s">
        <v>24</v>
      </c>
      <c r="F329" s="215">
        <v>11500</v>
      </c>
      <c r="G329" s="215">
        <v>11500</v>
      </c>
      <c r="H329" s="171"/>
      <c r="I329" s="88">
        <f t="shared" si="47"/>
        <v>11500</v>
      </c>
      <c r="J329" s="163">
        <f t="shared" si="48"/>
        <v>0</v>
      </c>
      <c r="K329" s="155">
        <f t="shared" si="4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50"/>
        <v>201227196.79893059</v>
      </c>
      <c r="O329" s="155">
        <f t="shared" si="51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119</v>
      </c>
      <c r="D330" s="213" t="s">
        <v>47</v>
      </c>
      <c r="E330" s="214" t="s">
        <v>24</v>
      </c>
      <c r="F330" s="215">
        <v>6100</v>
      </c>
      <c r="G330" s="215">
        <v>6100</v>
      </c>
      <c r="H330" s="171"/>
      <c r="I330" s="88">
        <f t="shared" ref="I330:I394" si="67">IF($I$5=$G$4,G330,(IF($I$5=$F$4,F330,0)))</f>
        <v>6100</v>
      </c>
      <c r="J330" s="163">
        <f t="shared" si="48"/>
        <v>0</v>
      </c>
      <c r="K330" s="155">
        <f t="shared" si="4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50"/>
        <v>201227197.79893059</v>
      </c>
      <c r="O330" s="155">
        <f t="shared" si="51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120</v>
      </c>
      <c r="D331" s="213" t="s">
        <v>47</v>
      </c>
      <c r="E331" s="214" t="s">
        <v>8</v>
      </c>
      <c r="F331" s="215">
        <v>58600</v>
      </c>
      <c r="G331" s="215">
        <v>58600</v>
      </c>
      <c r="H331" s="171"/>
      <c r="I331" s="88">
        <f t="shared" si="67"/>
        <v>58600</v>
      </c>
      <c r="J331" s="163">
        <f t="shared" si="48"/>
        <v>0</v>
      </c>
      <c r="K331" s="155">
        <f t="shared" si="4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50"/>
        <v>201227198.79893059</v>
      </c>
      <c r="O331" s="155">
        <f t="shared" si="51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590</v>
      </c>
      <c r="D332" s="213" t="s">
        <v>47</v>
      </c>
      <c r="E332" s="214" t="s">
        <v>24</v>
      </c>
      <c r="F332" s="215">
        <v>15400</v>
      </c>
      <c r="G332" s="215">
        <v>15400</v>
      </c>
      <c r="H332" s="171"/>
      <c r="I332" s="88">
        <f t="shared" si="67"/>
        <v>15400</v>
      </c>
      <c r="J332" s="163">
        <f t="shared" si="48"/>
        <v>0</v>
      </c>
      <c r="K332" s="155">
        <f t="shared" si="4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50"/>
        <v>201227199.79893059</v>
      </c>
      <c r="O332" s="155">
        <f t="shared" si="51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121</v>
      </c>
      <c r="D333" s="213" t="s">
        <v>47</v>
      </c>
      <c r="E333" s="214" t="s">
        <v>24</v>
      </c>
      <c r="F333" s="215">
        <v>5300</v>
      </c>
      <c r="G333" s="215">
        <v>5300</v>
      </c>
      <c r="H333" s="171"/>
      <c r="I333" s="88">
        <f t="shared" si="67"/>
        <v>5300</v>
      </c>
      <c r="J333" s="163">
        <f t="shared" si="48"/>
        <v>0</v>
      </c>
      <c r="K333" s="155">
        <f t="shared" si="4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50"/>
        <v>201227200.79893059</v>
      </c>
      <c r="O333" s="155">
        <f t="shared" si="51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122</v>
      </c>
      <c r="D334" s="213" t="s">
        <v>47</v>
      </c>
      <c r="E334" s="214" t="s">
        <v>24</v>
      </c>
      <c r="F334" s="215">
        <v>8900</v>
      </c>
      <c r="G334" s="215">
        <v>8900</v>
      </c>
      <c r="H334" s="171"/>
      <c r="I334" s="88">
        <f t="shared" si="67"/>
        <v>8900</v>
      </c>
      <c r="J334" s="163">
        <f t="shared" si="48"/>
        <v>0</v>
      </c>
      <c r="K334" s="155">
        <f t="shared" si="4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50"/>
        <v>201227201.79893059</v>
      </c>
      <c r="O334" s="155">
        <f t="shared" si="51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123</v>
      </c>
      <c r="D335" s="213" t="s">
        <v>47</v>
      </c>
      <c r="E335" s="214" t="s">
        <v>24</v>
      </c>
      <c r="F335" s="215">
        <v>15800</v>
      </c>
      <c r="G335" s="215">
        <v>15800</v>
      </c>
      <c r="H335" s="171"/>
      <c r="I335" s="88">
        <f t="shared" si="67"/>
        <v>15800</v>
      </c>
      <c r="J335" s="163">
        <f t="shared" si="48"/>
        <v>0</v>
      </c>
      <c r="K335" s="155">
        <f t="shared" si="4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0"/>
        <v>201227202.79893059</v>
      </c>
      <c r="O335" s="155">
        <f t="shared" si="51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124</v>
      </c>
      <c r="D336" s="213" t="s">
        <v>47</v>
      </c>
      <c r="E336" s="214" t="s">
        <v>24</v>
      </c>
      <c r="F336" s="215">
        <v>13800</v>
      </c>
      <c r="G336" s="215">
        <v>13800</v>
      </c>
      <c r="H336" s="171"/>
      <c r="I336" s="88">
        <f t="shared" si="67"/>
        <v>13800</v>
      </c>
      <c r="J336" s="163">
        <f t="shared" si="48"/>
        <v>0</v>
      </c>
      <c r="K336" s="155">
        <f t="shared" si="4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0"/>
        <v>201227203.79893059</v>
      </c>
      <c r="O336" s="155">
        <f t="shared" si="51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1472</v>
      </c>
      <c r="D337" s="213" t="s">
        <v>47</v>
      </c>
      <c r="E337" s="214" t="s">
        <v>24</v>
      </c>
      <c r="F337" s="215">
        <v>18080</v>
      </c>
      <c r="G337" s="215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1473</v>
      </c>
      <c r="D338" s="213" t="s">
        <v>47</v>
      </c>
      <c r="E338" s="214" t="s">
        <v>24</v>
      </c>
      <c r="F338" s="215">
        <v>19700</v>
      </c>
      <c r="G338" s="215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1474</v>
      </c>
      <c r="D339" s="213" t="s">
        <v>47</v>
      </c>
      <c r="E339" s="214" t="s">
        <v>24</v>
      </c>
      <c r="F339" s="215">
        <v>23000</v>
      </c>
      <c r="G339" s="215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1475</v>
      </c>
      <c r="D340" s="213" t="s">
        <v>47</v>
      </c>
      <c r="E340" s="214" t="s">
        <v>24</v>
      </c>
      <c r="F340" s="215">
        <v>38400</v>
      </c>
      <c r="G340" s="215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125</v>
      </c>
      <c r="D341" s="213" t="s">
        <v>47</v>
      </c>
      <c r="E341" s="214" t="s">
        <v>24</v>
      </c>
      <c r="F341" s="215">
        <v>22900</v>
      </c>
      <c r="G341" s="215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126</v>
      </c>
      <c r="D342" s="213" t="s">
        <v>47</v>
      </c>
      <c r="E342" s="214" t="s">
        <v>24</v>
      </c>
      <c r="F342" s="215">
        <v>25000</v>
      </c>
      <c r="G342" s="215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127</v>
      </c>
      <c r="D343" s="213" t="s">
        <v>47</v>
      </c>
      <c r="E343" s="214" t="s">
        <v>24</v>
      </c>
      <c r="F343" s="215">
        <v>25000</v>
      </c>
      <c r="G343" s="215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129</v>
      </c>
      <c r="D344" s="213" t="s">
        <v>47</v>
      </c>
      <c r="E344" s="214" t="s">
        <v>24</v>
      </c>
      <c r="F344" s="215">
        <v>18400</v>
      </c>
      <c r="G344" s="215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128</v>
      </c>
      <c r="D345" s="213" t="s">
        <v>47</v>
      </c>
      <c r="E345" s="214" t="s">
        <v>24</v>
      </c>
      <c r="F345" s="215">
        <v>18400</v>
      </c>
      <c r="G345" s="215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130</v>
      </c>
      <c r="D346" s="213" t="s">
        <v>47</v>
      </c>
      <c r="E346" s="214" t="s">
        <v>24</v>
      </c>
      <c r="F346" s="215">
        <v>18400</v>
      </c>
      <c r="G346" s="215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131</v>
      </c>
      <c r="D347" s="213" t="s">
        <v>47</v>
      </c>
      <c r="E347" s="214" t="s">
        <v>24</v>
      </c>
      <c r="F347" s="215">
        <v>61300</v>
      </c>
      <c r="G347" s="215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468</v>
      </c>
      <c r="D348" s="213" t="s">
        <v>47</v>
      </c>
      <c r="E348" s="214" t="s">
        <v>24</v>
      </c>
      <c r="F348" s="215">
        <v>61300</v>
      </c>
      <c r="G348" s="215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132</v>
      </c>
      <c r="D349" s="213" t="s">
        <v>47</v>
      </c>
      <c r="E349" s="214" t="s">
        <v>24</v>
      </c>
      <c r="F349" s="215">
        <v>61300</v>
      </c>
      <c r="G349" s="215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133</v>
      </c>
      <c r="D350" s="213" t="s">
        <v>47</v>
      </c>
      <c r="E350" s="214" t="s">
        <v>24</v>
      </c>
      <c r="F350" s="215">
        <v>64500</v>
      </c>
      <c r="G350" s="215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134</v>
      </c>
      <c r="D351" s="213" t="s">
        <v>47</v>
      </c>
      <c r="E351" s="214" t="s">
        <v>24</v>
      </c>
      <c r="F351" s="215">
        <v>69000</v>
      </c>
      <c r="G351" s="215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135</v>
      </c>
      <c r="D352" s="213" t="s">
        <v>47</v>
      </c>
      <c r="E352" s="214" t="s">
        <v>24</v>
      </c>
      <c r="F352" s="215">
        <v>82500</v>
      </c>
      <c r="G352" s="215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136</v>
      </c>
      <c r="D353" s="213" t="s">
        <v>47</v>
      </c>
      <c r="E353" s="214" t="s">
        <v>24</v>
      </c>
      <c r="F353" s="215">
        <v>79800</v>
      </c>
      <c r="G353" s="215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137</v>
      </c>
      <c r="D354" s="213" t="s">
        <v>47</v>
      </c>
      <c r="E354" s="214" t="s">
        <v>24</v>
      </c>
      <c r="F354" s="215">
        <v>72100</v>
      </c>
      <c r="G354" s="215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138</v>
      </c>
      <c r="D355" s="213" t="s">
        <v>47</v>
      </c>
      <c r="E355" s="214" t="s">
        <v>24</v>
      </c>
      <c r="F355" s="215">
        <v>86800</v>
      </c>
      <c r="G355" s="215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139</v>
      </c>
      <c r="D356" s="213" t="s">
        <v>47</v>
      </c>
      <c r="E356" s="214" t="s">
        <v>24</v>
      </c>
      <c r="F356" s="215">
        <v>105600</v>
      </c>
      <c r="G356" s="215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1408</v>
      </c>
      <c r="D357" s="213" t="s">
        <v>47</v>
      </c>
      <c r="E357" s="214" t="s">
        <v>24</v>
      </c>
      <c r="F357" s="215">
        <v>491900</v>
      </c>
      <c r="G357" s="215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140</v>
      </c>
      <c r="D358" s="213" t="s">
        <v>47</v>
      </c>
      <c r="E358" s="214" t="s">
        <v>24</v>
      </c>
      <c r="F358" s="215">
        <v>29555</v>
      </c>
      <c r="G358" s="215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469</v>
      </c>
      <c r="D359" s="213" t="s">
        <v>47</v>
      </c>
      <c r="E359" s="214" t="s">
        <v>24</v>
      </c>
      <c r="F359" s="215">
        <v>37200</v>
      </c>
      <c r="G359" s="215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141</v>
      </c>
      <c r="D360" s="213" t="s">
        <v>47</v>
      </c>
      <c r="E360" s="214" t="s">
        <v>24</v>
      </c>
      <c r="F360" s="215">
        <v>29600</v>
      </c>
      <c r="G360" s="215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142</v>
      </c>
      <c r="D361" s="213" t="s">
        <v>47</v>
      </c>
      <c r="E361" s="214" t="s">
        <v>24</v>
      </c>
      <c r="F361" s="215">
        <v>37144</v>
      </c>
      <c r="G361" s="215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143</v>
      </c>
      <c r="D362" s="213" t="s">
        <v>47</v>
      </c>
      <c r="E362" s="214" t="s">
        <v>24</v>
      </c>
      <c r="F362" s="215">
        <v>5700</v>
      </c>
      <c r="G362" s="215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144</v>
      </c>
      <c r="D363" s="213" t="s">
        <v>47</v>
      </c>
      <c r="E363" s="214" t="s">
        <v>24</v>
      </c>
      <c r="F363" s="215">
        <v>5700</v>
      </c>
      <c r="G363" s="215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145</v>
      </c>
      <c r="D364" s="213" t="s">
        <v>47</v>
      </c>
      <c r="E364" s="214" t="s">
        <v>24</v>
      </c>
      <c r="F364" s="215">
        <v>10700</v>
      </c>
      <c r="G364" s="215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148</v>
      </c>
      <c r="D365" s="213" t="s">
        <v>47</v>
      </c>
      <c r="E365" s="214" t="s">
        <v>24</v>
      </c>
      <c r="F365" s="215">
        <v>6200</v>
      </c>
      <c r="G365" s="215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149</v>
      </c>
      <c r="D366" s="213" t="s">
        <v>47</v>
      </c>
      <c r="E366" s="214" t="s">
        <v>103</v>
      </c>
      <c r="F366" s="215">
        <v>446100</v>
      </c>
      <c r="G366" s="215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591</v>
      </c>
      <c r="D367" s="213" t="s">
        <v>47</v>
      </c>
      <c r="E367" s="214" t="s">
        <v>103</v>
      </c>
      <c r="F367" s="215">
        <v>45796</v>
      </c>
      <c r="G367" s="215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94"/>
      <c r="C368" s="109" t="s">
        <v>50</v>
      </c>
      <c r="D368" s="213" t="s">
        <v>50</v>
      </c>
      <c r="E368" s="214"/>
      <c r="F368" s="215"/>
      <c r="G368" s="215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94" t="s">
        <v>592</v>
      </c>
      <c r="C369" s="109" t="s">
        <v>593</v>
      </c>
      <c r="D369" s="213" t="s">
        <v>50</v>
      </c>
      <c r="E369" s="214"/>
      <c r="F369" s="215"/>
      <c r="G369" s="215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150</v>
      </c>
      <c r="D370" s="213" t="s">
        <v>47</v>
      </c>
      <c r="E370" s="214" t="s">
        <v>24</v>
      </c>
      <c r="F370" s="215">
        <v>37000</v>
      </c>
      <c r="G370" s="215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151</v>
      </c>
      <c r="D371" s="213" t="s">
        <v>47</v>
      </c>
      <c r="E371" s="214" t="s">
        <v>24</v>
      </c>
      <c r="F371" s="215">
        <v>55500</v>
      </c>
      <c r="G371" s="215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152</v>
      </c>
      <c r="D372" s="213" t="s">
        <v>47</v>
      </c>
      <c r="E372" s="214" t="s">
        <v>24</v>
      </c>
      <c r="F372" s="215">
        <v>67800</v>
      </c>
      <c r="G372" s="215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153</v>
      </c>
      <c r="D373" s="213" t="s">
        <v>47</v>
      </c>
      <c r="E373" s="214" t="s">
        <v>24</v>
      </c>
      <c r="F373" s="215">
        <v>98600</v>
      </c>
      <c r="G373" s="215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154</v>
      </c>
      <c r="D374" s="213" t="s">
        <v>47</v>
      </c>
      <c r="E374" s="214" t="s">
        <v>24</v>
      </c>
      <c r="F374" s="215">
        <v>135199</v>
      </c>
      <c r="G374" s="215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155</v>
      </c>
      <c r="D375" s="213" t="s">
        <v>47</v>
      </c>
      <c r="E375" s="214" t="s">
        <v>7</v>
      </c>
      <c r="F375" s="215">
        <v>7789</v>
      </c>
      <c r="G375" s="215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13" t="s">
        <v>47</v>
      </c>
      <c r="E376" s="214" t="s">
        <v>8</v>
      </c>
      <c r="F376" s="215">
        <v>47459</v>
      </c>
      <c r="G376" s="215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156</v>
      </c>
      <c r="D377" s="213" t="s">
        <v>47</v>
      </c>
      <c r="E377" s="214" t="s">
        <v>8</v>
      </c>
      <c r="F377" s="215">
        <v>112500</v>
      </c>
      <c r="G377" s="215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157</v>
      </c>
      <c r="D378" s="213" t="s">
        <v>47</v>
      </c>
      <c r="E378" s="214" t="s">
        <v>8</v>
      </c>
      <c r="F378" s="215">
        <v>35800</v>
      </c>
      <c r="G378" s="215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158</v>
      </c>
      <c r="D379" s="213" t="s">
        <v>47</v>
      </c>
      <c r="E379" s="214" t="s">
        <v>8</v>
      </c>
      <c r="F379" s="215">
        <v>36000</v>
      </c>
      <c r="G379" s="215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159</v>
      </c>
      <c r="D380" s="213" t="s">
        <v>47</v>
      </c>
      <c r="E380" s="214" t="s">
        <v>8</v>
      </c>
      <c r="F380" s="215">
        <v>36000</v>
      </c>
      <c r="G380" s="215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160</v>
      </c>
      <c r="D381" s="213" t="s">
        <v>47</v>
      </c>
      <c r="E381" s="214" t="s">
        <v>8</v>
      </c>
      <c r="F381" s="215">
        <v>40000</v>
      </c>
      <c r="G381" s="215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161</v>
      </c>
      <c r="D382" s="213" t="s">
        <v>47</v>
      </c>
      <c r="E382" s="214" t="s">
        <v>8</v>
      </c>
      <c r="F382" s="215">
        <v>55000</v>
      </c>
      <c r="G382" s="215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162</v>
      </c>
      <c r="D383" s="213" t="s">
        <v>47</v>
      </c>
      <c r="E383" s="214" t="s">
        <v>8</v>
      </c>
      <c r="F383" s="215">
        <v>45500</v>
      </c>
      <c r="G383" s="215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163</v>
      </c>
      <c r="D384" s="213" t="s">
        <v>47</v>
      </c>
      <c r="E384" s="214" t="s">
        <v>8</v>
      </c>
      <c r="F384" s="215">
        <v>45500</v>
      </c>
      <c r="G384" s="215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164</v>
      </c>
      <c r="D385" s="213" t="s">
        <v>47</v>
      </c>
      <c r="E385" s="214" t="s">
        <v>8</v>
      </c>
      <c r="F385" s="215">
        <v>45500</v>
      </c>
      <c r="G385" s="215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165</v>
      </c>
      <c r="D386" s="213" t="s">
        <v>47</v>
      </c>
      <c r="E386" s="214" t="s">
        <v>8</v>
      </c>
      <c r="F386" s="215">
        <v>45500</v>
      </c>
      <c r="G386" s="215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166</v>
      </c>
      <c r="D387" s="213" t="s">
        <v>47</v>
      </c>
      <c r="E387" s="214" t="s">
        <v>8</v>
      </c>
      <c r="F387" s="215">
        <v>7938</v>
      </c>
      <c r="G387" s="215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167</v>
      </c>
      <c r="D388" s="213" t="s">
        <v>47</v>
      </c>
      <c r="E388" s="214" t="s">
        <v>8</v>
      </c>
      <c r="F388" s="215">
        <v>30000</v>
      </c>
      <c r="G388" s="215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13" t="s">
        <v>47</v>
      </c>
      <c r="E389" s="214" t="s">
        <v>8</v>
      </c>
      <c r="F389" s="215">
        <v>26500</v>
      </c>
      <c r="G389" s="215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168</v>
      </c>
      <c r="D390" s="213" t="s">
        <v>47</v>
      </c>
      <c r="E390" s="214" t="s">
        <v>8</v>
      </c>
      <c r="F390" s="215">
        <v>26500</v>
      </c>
      <c r="G390" s="215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169</v>
      </c>
      <c r="D391" s="213" t="s">
        <v>47</v>
      </c>
      <c r="E391" s="214" t="s">
        <v>8</v>
      </c>
      <c r="F391" s="215">
        <v>26500</v>
      </c>
      <c r="G391" s="215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170</v>
      </c>
      <c r="D392" s="213" t="s">
        <v>47</v>
      </c>
      <c r="E392" s="214" t="s">
        <v>8</v>
      </c>
      <c r="F392" s="215">
        <v>26500</v>
      </c>
      <c r="G392" s="215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171</v>
      </c>
      <c r="D393" s="213" t="s">
        <v>47</v>
      </c>
      <c r="E393" s="214" t="s">
        <v>8</v>
      </c>
      <c r="F393" s="215">
        <v>33600</v>
      </c>
      <c r="G393" s="215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172</v>
      </c>
      <c r="D394" s="213" t="s">
        <v>47</v>
      </c>
      <c r="E394" s="214" t="s">
        <v>8</v>
      </c>
      <c r="F394" s="215">
        <v>33600</v>
      </c>
      <c r="G394" s="215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173</v>
      </c>
      <c r="D395" s="213" t="s">
        <v>47</v>
      </c>
      <c r="E395" s="214" t="s">
        <v>8</v>
      </c>
      <c r="F395" s="215">
        <v>33600</v>
      </c>
      <c r="G395" s="215">
        <v>33600</v>
      </c>
      <c r="H395" s="171"/>
      <c r="I395" s="88">
        <f t="shared" ref="I395:I459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174</v>
      </c>
      <c r="D396" s="213" t="s">
        <v>47</v>
      </c>
      <c r="E396" s="214" t="s">
        <v>8</v>
      </c>
      <c r="F396" s="215">
        <v>33600</v>
      </c>
      <c r="G396" s="215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175</v>
      </c>
      <c r="D397" s="213" t="s">
        <v>47</v>
      </c>
      <c r="E397" s="214" t="s">
        <v>8</v>
      </c>
      <c r="F397" s="215">
        <v>32600</v>
      </c>
      <c r="G397" s="215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176</v>
      </c>
      <c r="D398" s="213" t="s">
        <v>47</v>
      </c>
      <c r="E398" s="214" t="s">
        <v>8</v>
      </c>
      <c r="F398" s="215">
        <v>45000</v>
      </c>
      <c r="G398" s="215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594</v>
      </c>
      <c r="D399" s="213" t="s">
        <v>47</v>
      </c>
      <c r="E399" s="214" t="s">
        <v>8</v>
      </c>
      <c r="F399" s="215">
        <v>92500</v>
      </c>
      <c r="G399" s="215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177</v>
      </c>
      <c r="D400" s="213" t="s">
        <v>47</v>
      </c>
      <c r="E400" s="214" t="s">
        <v>8</v>
      </c>
      <c r="F400" s="215">
        <v>67700</v>
      </c>
      <c r="G400" s="215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178</v>
      </c>
      <c r="D401" s="213" t="s">
        <v>47</v>
      </c>
      <c r="E401" s="214" t="s">
        <v>8</v>
      </c>
      <c r="F401" s="215">
        <v>13100</v>
      </c>
      <c r="G401" s="215">
        <v>13100</v>
      </c>
      <c r="H401" s="171"/>
      <c r="I401" s="88">
        <f t="shared" si="72"/>
        <v>13100</v>
      </c>
      <c r="J401" s="163">
        <f t="shared" ref="J401:J465" si="73">IF(D401="MDU-KD",1,0)</f>
        <v>0</v>
      </c>
      <c r="K401" s="155">
        <f t="shared" ref="K401:K465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75">IF(L401=0,M401,L401)</f>
        <v>201227266.79893059</v>
      </c>
      <c r="O401" s="155">
        <f t="shared" ref="O401:O465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179</v>
      </c>
      <c r="D402" s="213" t="s">
        <v>47</v>
      </c>
      <c r="E402" s="214" t="s">
        <v>8</v>
      </c>
      <c r="F402" s="215">
        <v>404600</v>
      </c>
      <c r="G402" s="215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595</v>
      </c>
      <c r="D403" s="213" t="s">
        <v>47</v>
      </c>
      <c r="E403" s="214" t="s">
        <v>8</v>
      </c>
      <c r="F403" s="215">
        <v>445573.55999999994</v>
      </c>
      <c r="G403" s="215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180</v>
      </c>
      <c r="D404" s="213" t="s">
        <v>47</v>
      </c>
      <c r="E404" s="214" t="s">
        <v>8</v>
      </c>
      <c r="F404" s="215">
        <v>89200</v>
      </c>
      <c r="G404" s="215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181</v>
      </c>
      <c r="D405" s="213" t="s">
        <v>47</v>
      </c>
      <c r="E405" s="214" t="s">
        <v>8</v>
      </c>
      <c r="F405" s="215">
        <v>95000</v>
      </c>
      <c r="G405" s="215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182</v>
      </c>
      <c r="D406" s="213" t="s">
        <v>47</v>
      </c>
      <c r="E406" s="214" t="s">
        <v>8</v>
      </c>
      <c r="F406" s="215">
        <v>15500</v>
      </c>
      <c r="G406" s="215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183</v>
      </c>
      <c r="D407" s="213" t="s">
        <v>47</v>
      </c>
      <c r="E407" s="214" t="s">
        <v>8</v>
      </c>
      <c r="F407" s="215">
        <v>37700</v>
      </c>
      <c r="G407" s="215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184</v>
      </c>
      <c r="D408" s="213" t="s">
        <v>47</v>
      </c>
      <c r="E408" s="214" t="s">
        <v>8</v>
      </c>
      <c r="F408" s="215">
        <v>28000</v>
      </c>
      <c r="G408" s="215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185</v>
      </c>
      <c r="D409" s="213" t="s">
        <v>47</v>
      </c>
      <c r="E409" s="214" t="s">
        <v>8</v>
      </c>
      <c r="F409" s="215">
        <v>22400</v>
      </c>
      <c r="G409" s="215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439" t="s">
        <v>1080</v>
      </c>
      <c r="D410" s="213" t="s">
        <v>47</v>
      </c>
      <c r="E410" s="214" t="s">
        <v>8</v>
      </c>
      <c r="F410" s="215">
        <v>22400</v>
      </c>
      <c r="G410" s="215">
        <v>22400</v>
      </c>
      <c r="H410" s="171"/>
      <c r="I410" s="88">
        <f t="shared" ref="I410" si="77">IF($I$5=$G$4,G410,(IF($I$5=$F$4,F410,0)))</f>
        <v>22400</v>
      </c>
      <c r="J410" s="163">
        <f t="shared" ref="J410" si="78">IF(D410="MDU-KD",1,0)</f>
        <v>0</v>
      </c>
      <c r="K410" s="155">
        <f t="shared" ref="K410" si="79"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ref="N410" si="80">IF(L410=0,M410,L410)</f>
        <v>201227275.79893059</v>
      </c>
      <c r="O410" s="155">
        <f t="shared" ref="O410" si="81"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187</v>
      </c>
      <c r="D411" s="213" t="s">
        <v>47</v>
      </c>
      <c r="E411" s="214" t="s">
        <v>8</v>
      </c>
      <c r="F411" s="215">
        <v>15800</v>
      </c>
      <c r="G411" s="215">
        <v>15900</v>
      </c>
      <c r="H411" s="171"/>
      <c r="I411" s="88">
        <f t="shared" si="72"/>
        <v>15900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186</v>
      </c>
      <c r="D412" s="213" t="s">
        <v>47</v>
      </c>
      <c r="E412" s="214" t="s">
        <v>8</v>
      </c>
      <c r="F412" s="215">
        <v>22400</v>
      </c>
      <c r="G412" s="215">
        <v>22500</v>
      </c>
      <c r="H412" s="171"/>
      <c r="I412" s="88">
        <f t="shared" si="72"/>
        <v>22500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1161</v>
      </c>
      <c r="D413" s="213" t="s">
        <v>47</v>
      </c>
      <c r="E413" s="214" t="s">
        <v>8</v>
      </c>
      <c r="F413" s="215">
        <v>36500</v>
      </c>
      <c r="G413" s="215">
        <v>36500</v>
      </c>
      <c r="H413" s="171"/>
      <c r="I413" s="88">
        <f t="shared" si="72"/>
        <v>36500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188</v>
      </c>
      <c r="D414" s="213" t="s">
        <v>47</v>
      </c>
      <c r="E414" s="214" t="s">
        <v>8</v>
      </c>
      <c r="F414" s="215">
        <v>10800</v>
      </c>
      <c r="G414" s="215">
        <v>10800</v>
      </c>
      <c r="H414" s="171"/>
      <c r="I414" s="88">
        <f t="shared" si="72"/>
        <v>10800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189</v>
      </c>
      <c r="D415" s="213" t="s">
        <v>47</v>
      </c>
      <c r="E415" s="214" t="s">
        <v>8</v>
      </c>
      <c r="F415" s="215">
        <v>13600</v>
      </c>
      <c r="G415" s="215">
        <v>13600</v>
      </c>
      <c r="H415" s="171"/>
      <c r="I415" s="88">
        <f t="shared" si="72"/>
        <v>13600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190</v>
      </c>
      <c r="D416" s="213" t="s">
        <v>47</v>
      </c>
      <c r="E416" s="214" t="s">
        <v>8</v>
      </c>
      <c r="F416" s="215">
        <v>17100</v>
      </c>
      <c r="G416" s="215">
        <v>17100</v>
      </c>
      <c r="H416" s="171"/>
      <c r="I416" s="88">
        <f t="shared" si="72"/>
        <v>17100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191</v>
      </c>
      <c r="D417" s="213" t="s">
        <v>47</v>
      </c>
      <c r="E417" s="214" t="s">
        <v>8</v>
      </c>
      <c r="F417" s="215">
        <v>32400</v>
      </c>
      <c r="G417" s="215">
        <v>32400</v>
      </c>
      <c r="H417" s="171"/>
      <c r="I417" s="88">
        <f t="shared" si="72"/>
        <v>32400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192</v>
      </c>
      <c r="D418" s="213" t="s">
        <v>47</v>
      </c>
      <c r="E418" s="214" t="s">
        <v>8</v>
      </c>
      <c r="F418" s="215">
        <v>40400</v>
      </c>
      <c r="G418" s="215">
        <v>40400</v>
      </c>
      <c r="H418" s="171"/>
      <c r="I418" s="88">
        <f t="shared" si="72"/>
        <v>40400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596</v>
      </c>
      <c r="D419" s="213" t="s">
        <v>47</v>
      </c>
      <c r="E419" s="214" t="s">
        <v>8</v>
      </c>
      <c r="F419" s="215">
        <v>282000</v>
      </c>
      <c r="G419" s="215">
        <v>283100</v>
      </c>
      <c r="H419" s="171"/>
      <c r="I419" s="88">
        <f t="shared" si="72"/>
        <v>283100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597</v>
      </c>
      <c r="D420" s="213" t="s">
        <v>47</v>
      </c>
      <c r="E420" s="214" t="s">
        <v>8</v>
      </c>
      <c r="F420" s="215">
        <v>379000</v>
      </c>
      <c r="G420" s="215">
        <v>380500</v>
      </c>
      <c r="H420" s="171"/>
      <c r="I420" s="88">
        <f t="shared" si="72"/>
        <v>380500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598</v>
      </c>
      <c r="D421" s="213" t="s">
        <v>47</v>
      </c>
      <c r="E421" s="214" t="s">
        <v>8</v>
      </c>
      <c r="F421" s="215">
        <v>557000</v>
      </c>
      <c r="G421" s="215">
        <v>559200</v>
      </c>
      <c r="H421" s="171"/>
      <c r="I421" s="88">
        <f t="shared" si="72"/>
        <v>559200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193</v>
      </c>
      <c r="D422" s="213" t="s">
        <v>47</v>
      </c>
      <c r="E422" s="214" t="s">
        <v>8</v>
      </c>
      <c r="F422" s="215">
        <v>41800</v>
      </c>
      <c r="G422" s="215">
        <v>41800</v>
      </c>
      <c r="H422" s="171"/>
      <c r="I422" s="88">
        <f t="shared" si="72"/>
        <v>41800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599</v>
      </c>
      <c r="D423" s="213" t="s">
        <v>47</v>
      </c>
      <c r="E423" s="214" t="s">
        <v>8</v>
      </c>
      <c r="F423" s="215">
        <v>78500</v>
      </c>
      <c r="G423" s="215">
        <v>78500</v>
      </c>
      <c r="H423" s="171"/>
      <c r="I423" s="88">
        <f t="shared" si="72"/>
        <v>78500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600</v>
      </c>
      <c r="D424" s="213" t="s">
        <v>47</v>
      </c>
      <c r="E424" s="214" t="s">
        <v>8</v>
      </c>
      <c r="F424" s="215">
        <v>120000</v>
      </c>
      <c r="G424" s="215">
        <v>120000</v>
      </c>
      <c r="H424" s="171"/>
      <c r="I424" s="88">
        <f t="shared" si="72"/>
        <v>120000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601</v>
      </c>
      <c r="D425" s="213" t="s">
        <v>47</v>
      </c>
      <c r="E425" s="214" t="s">
        <v>8</v>
      </c>
      <c r="F425" s="215">
        <v>120900</v>
      </c>
      <c r="G425" s="215">
        <v>120900</v>
      </c>
      <c r="H425" s="171"/>
      <c r="I425" s="88">
        <f t="shared" si="72"/>
        <v>120900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194</v>
      </c>
      <c r="D426" s="213" t="s">
        <v>47</v>
      </c>
      <c r="E426" s="214" t="s">
        <v>8</v>
      </c>
      <c r="F426" s="215">
        <v>78500</v>
      </c>
      <c r="G426" s="215">
        <v>78500</v>
      </c>
      <c r="H426" s="171"/>
      <c r="I426" s="88">
        <f t="shared" si="72"/>
        <v>78500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195</v>
      </c>
      <c r="D427" s="213" t="s">
        <v>47</v>
      </c>
      <c r="E427" s="214" t="s">
        <v>8</v>
      </c>
      <c r="F427" s="215">
        <v>85300</v>
      </c>
      <c r="G427" s="215">
        <v>85300</v>
      </c>
      <c r="H427" s="171"/>
      <c r="I427" s="88">
        <f t="shared" si="72"/>
        <v>85300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196</v>
      </c>
      <c r="D428" s="213" t="s">
        <v>47</v>
      </c>
      <c r="E428" s="214" t="s">
        <v>8</v>
      </c>
      <c r="F428" s="215">
        <v>107300</v>
      </c>
      <c r="G428" s="215">
        <v>107300</v>
      </c>
      <c r="H428" s="171"/>
      <c r="I428" s="88">
        <f t="shared" si="72"/>
        <v>107300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197</v>
      </c>
      <c r="D429" s="213" t="s">
        <v>47</v>
      </c>
      <c r="E429" s="214" t="s">
        <v>8</v>
      </c>
      <c r="F429" s="215">
        <v>112100</v>
      </c>
      <c r="G429" s="215">
        <v>112100</v>
      </c>
      <c r="H429" s="171"/>
      <c r="I429" s="88">
        <f t="shared" si="72"/>
        <v>112100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198</v>
      </c>
      <c r="D430" s="213" t="s">
        <v>47</v>
      </c>
      <c r="E430" s="214" t="s">
        <v>8</v>
      </c>
      <c r="F430" s="215">
        <v>75400</v>
      </c>
      <c r="G430" s="215">
        <v>75400</v>
      </c>
      <c r="H430" s="171"/>
      <c r="I430" s="88">
        <f t="shared" si="72"/>
        <v>75400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470</v>
      </c>
      <c r="D431" s="213" t="s">
        <v>47</v>
      </c>
      <c r="E431" s="214" t="s">
        <v>8</v>
      </c>
      <c r="F431" s="215">
        <v>23500</v>
      </c>
      <c r="G431" s="215">
        <v>23500</v>
      </c>
      <c r="H431" s="171"/>
      <c r="I431" s="88">
        <f t="shared" si="72"/>
        <v>23500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471</v>
      </c>
      <c r="D432" s="213" t="s">
        <v>47</v>
      </c>
      <c r="E432" s="214" t="s">
        <v>8</v>
      </c>
      <c r="F432" s="215">
        <v>26500</v>
      </c>
      <c r="G432" s="215">
        <v>26500</v>
      </c>
      <c r="H432" s="171"/>
      <c r="I432" s="88">
        <f t="shared" si="72"/>
        <v>26500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472</v>
      </c>
      <c r="D433" s="213" t="s">
        <v>47</v>
      </c>
      <c r="E433" s="214" t="s">
        <v>8</v>
      </c>
      <c r="F433" s="215">
        <v>34000</v>
      </c>
      <c r="G433" s="215">
        <v>34000</v>
      </c>
      <c r="H433" s="175"/>
      <c r="I433" s="88">
        <f t="shared" si="72"/>
        <v>34000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473</v>
      </c>
      <c r="D434" s="213" t="s">
        <v>47</v>
      </c>
      <c r="E434" s="214" t="s">
        <v>8</v>
      </c>
      <c r="F434" s="215">
        <v>49600</v>
      </c>
      <c r="G434" s="215">
        <v>49600</v>
      </c>
      <c r="H434" s="171"/>
      <c r="I434" s="88">
        <f t="shared" si="72"/>
        <v>49600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474</v>
      </c>
      <c r="D435" s="213" t="s">
        <v>47</v>
      </c>
      <c r="E435" s="214" t="s">
        <v>8</v>
      </c>
      <c r="F435" s="215">
        <v>56300</v>
      </c>
      <c r="G435" s="215">
        <v>56300</v>
      </c>
      <c r="H435" s="171"/>
      <c r="I435" s="88">
        <f t="shared" si="72"/>
        <v>56300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199</v>
      </c>
      <c r="D436" s="213" t="s">
        <v>47</v>
      </c>
      <c r="E436" s="214" t="s">
        <v>7</v>
      </c>
      <c r="F436" s="215">
        <v>33800</v>
      </c>
      <c r="G436" s="215">
        <v>33800</v>
      </c>
      <c r="H436" s="171"/>
      <c r="I436" s="88">
        <f t="shared" si="72"/>
        <v>33800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200</v>
      </c>
      <c r="D437" s="213" t="s">
        <v>47</v>
      </c>
      <c r="E437" s="214" t="s">
        <v>7</v>
      </c>
      <c r="F437" s="215">
        <v>40200</v>
      </c>
      <c r="G437" s="215">
        <v>40200</v>
      </c>
      <c r="H437" s="171"/>
      <c r="I437" s="88">
        <f t="shared" si="72"/>
        <v>40200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201</v>
      </c>
      <c r="D438" s="213" t="s">
        <v>47</v>
      </c>
      <c r="E438" s="214" t="s">
        <v>7</v>
      </c>
      <c r="F438" s="215">
        <v>46800</v>
      </c>
      <c r="G438" s="215">
        <v>46800</v>
      </c>
      <c r="H438" s="171"/>
      <c r="I438" s="88">
        <f t="shared" si="72"/>
        <v>46800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33</v>
      </c>
      <c r="D439" s="213" t="s">
        <v>47</v>
      </c>
      <c r="E439" s="214" t="s">
        <v>8</v>
      </c>
      <c r="F439" s="215">
        <v>9500</v>
      </c>
      <c r="G439" s="215">
        <v>9500</v>
      </c>
      <c r="H439" s="171"/>
      <c r="I439" s="88">
        <f t="shared" si="72"/>
        <v>9500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29</v>
      </c>
      <c r="D440" s="213" t="s">
        <v>47</v>
      </c>
      <c r="E440" s="214" t="s">
        <v>8</v>
      </c>
      <c r="F440" s="215">
        <v>184500</v>
      </c>
      <c r="G440" s="215">
        <v>185200</v>
      </c>
      <c r="H440" s="171"/>
      <c r="I440" s="88">
        <f t="shared" si="72"/>
        <v>185200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202</v>
      </c>
      <c r="D441" s="213" t="s">
        <v>47</v>
      </c>
      <c r="E441" s="214" t="s">
        <v>8</v>
      </c>
      <c r="F441" s="215">
        <v>175000</v>
      </c>
      <c r="G441" s="215">
        <v>175000</v>
      </c>
      <c r="H441" s="171"/>
      <c r="I441" s="88">
        <f t="shared" si="72"/>
        <v>175000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32</v>
      </c>
      <c r="D442" s="213" t="s">
        <v>47</v>
      </c>
      <c r="E442" s="214" t="s">
        <v>7</v>
      </c>
      <c r="F442" s="215">
        <v>30000</v>
      </c>
      <c r="G442" s="215">
        <v>30000</v>
      </c>
      <c r="H442" s="171"/>
      <c r="I442" s="88">
        <f t="shared" si="72"/>
        <v>30000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203</v>
      </c>
      <c r="D443" s="213" t="s">
        <v>47</v>
      </c>
      <c r="E443" s="214" t="s">
        <v>7</v>
      </c>
      <c r="F443" s="215">
        <v>49500</v>
      </c>
      <c r="G443" s="215">
        <v>49500</v>
      </c>
      <c r="H443" s="171"/>
      <c r="I443" s="88">
        <f t="shared" si="72"/>
        <v>49500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204</v>
      </c>
      <c r="D444" s="213" t="s">
        <v>47</v>
      </c>
      <c r="E444" s="214" t="s">
        <v>7</v>
      </c>
      <c r="F444" s="215">
        <v>120000</v>
      </c>
      <c r="G444" s="215">
        <v>120000</v>
      </c>
      <c r="H444" s="171"/>
      <c r="I444" s="88">
        <f t="shared" si="72"/>
        <v>120000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31</v>
      </c>
      <c r="D445" s="213" t="s">
        <v>47</v>
      </c>
      <c r="E445" s="214" t="s">
        <v>8</v>
      </c>
      <c r="F445" s="215">
        <v>4880</v>
      </c>
      <c r="G445" s="215">
        <v>4880</v>
      </c>
      <c r="H445" s="171"/>
      <c r="I445" s="88">
        <f t="shared" si="72"/>
        <v>4880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205</v>
      </c>
      <c r="D446" s="213" t="s">
        <v>47</v>
      </c>
      <c r="E446" s="214" t="s">
        <v>8</v>
      </c>
      <c r="F446" s="215">
        <v>1308700</v>
      </c>
      <c r="G446" s="215">
        <v>1308700</v>
      </c>
      <c r="H446" s="171"/>
      <c r="I446" s="88">
        <f t="shared" si="72"/>
        <v>1308700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206</v>
      </c>
      <c r="D447" s="213" t="s">
        <v>47</v>
      </c>
      <c r="E447" s="214" t="s">
        <v>8</v>
      </c>
      <c r="F447" s="215">
        <v>12500</v>
      </c>
      <c r="G447" s="215">
        <v>12500</v>
      </c>
      <c r="H447" s="171"/>
      <c r="I447" s="88">
        <f t="shared" si="72"/>
        <v>12500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207</v>
      </c>
      <c r="D448" s="213" t="s">
        <v>47</v>
      </c>
      <c r="E448" s="214" t="s">
        <v>7</v>
      </c>
      <c r="F448" s="215">
        <v>9700</v>
      </c>
      <c r="G448" s="215">
        <v>9700</v>
      </c>
      <c r="H448" s="171"/>
      <c r="I448" s="88">
        <f t="shared" si="72"/>
        <v>9700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208</v>
      </c>
      <c r="D449" s="213" t="s">
        <v>47</v>
      </c>
      <c r="E449" s="214" t="s">
        <v>7</v>
      </c>
      <c r="F449" s="215">
        <v>24300</v>
      </c>
      <c r="G449" s="215">
        <v>24300</v>
      </c>
      <c r="H449" s="171"/>
      <c r="I449" s="88">
        <f t="shared" si="72"/>
        <v>24300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209</v>
      </c>
      <c r="D450" s="213" t="s">
        <v>47</v>
      </c>
      <c r="E450" s="214" t="s">
        <v>7</v>
      </c>
      <c r="F450" s="215">
        <v>39204</v>
      </c>
      <c r="G450" s="215">
        <v>39204</v>
      </c>
      <c r="H450" s="171"/>
      <c r="I450" s="88">
        <f t="shared" si="72"/>
        <v>39204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1476</v>
      </c>
      <c r="D451" s="213" t="s">
        <v>47</v>
      </c>
      <c r="E451" s="214" t="s">
        <v>7</v>
      </c>
      <c r="F451" s="215">
        <v>491900</v>
      </c>
      <c r="G451" s="215">
        <v>547900</v>
      </c>
      <c r="H451" s="171"/>
      <c r="I451" s="88">
        <f t="shared" si="72"/>
        <v>547900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210</v>
      </c>
      <c r="D452" s="213" t="s">
        <v>47</v>
      </c>
      <c r="E452" s="214" t="s">
        <v>8</v>
      </c>
      <c r="F452" s="215">
        <v>78069</v>
      </c>
      <c r="G452" s="215">
        <v>87000</v>
      </c>
      <c r="H452" s="171"/>
      <c r="I452" s="88">
        <f t="shared" si="72"/>
        <v>87000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211</v>
      </c>
      <c r="D453" s="213" t="s">
        <v>47</v>
      </c>
      <c r="E453" s="214" t="s">
        <v>8</v>
      </c>
      <c r="F453" s="215">
        <v>155631</v>
      </c>
      <c r="G453" s="215">
        <v>173400</v>
      </c>
      <c r="H453" s="171"/>
      <c r="I453" s="88">
        <f t="shared" si="72"/>
        <v>173400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434" t="s">
        <v>602</v>
      </c>
      <c r="D454" s="213" t="s">
        <v>47</v>
      </c>
      <c r="E454" s="214" t="s">
        <v>8</v>
      </c>
      <c r="F454" s="215">
        <v>3965</v>
      </c>
      <c r="G454" s="215">
        <v>3965</v>
      </c>
      <c r="H454" s="171"/>
      <c r="I454" s="88">
        <f t="shared" si="72"/>
        <v>3965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212</v>
      </c>
      <c r="D455" s="213" t="s">
        <v>47</v>
      </c>
      <c r="E455" s="214" t="s">
        <v>8</v>
      </c>
      <c r="F455" s="215">
        <v>31800</v>
      </c>
      <c r="G455" s="215">
        <v>31800</v>
      </c>
      <c r="H455" s="171"/>
      <c r="I455" s="88">
        <f t="shared" si="72"/>
        <v>31800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213</v>
      </c>
      <c r="D456" s="213" t="s">
        <v>47</v>
      </c>
      <c r="E456" s="214" t="s">
        <v>8</v>
      </c>
      <c r="F456" s="215">
        <v>33800</v>
      </c>
      <c r="G456" s="215">
        <v>33800</v>
      </c>
      <c r="H456" s="171"/>
      <c r="I456" s="88">
        <f t="shared" si="72"/>
        <v>33800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214</v>
      </c>
      <c r="D457" s="213" t="s">
        <v>47</v>
      </c>
      <c r="E457" s="214" t="s">
        <v>8</v>
      </c>
      <c r="F457" s="215">
        <v>38500</v>
      </c>
      <c r="G457" s="215">
        <v>38600</v>
      </c>
      <c r="H457" s="171"/>
      <c r="I457" s="88">
        <f t="shared" si="72"/>
        <v>38600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215</v>
      </c>
      <c r="D458" s="213" t="s">
        <v>47</v>
      </c>
      <c r="E458" s="214" t="s">
        <v>8</v>
      </c>
      <c r="F458" s="215">
        <v>76000</v>
      </c>
      <c r="G458" s="215">
        <v>76300</v>
      </c>
      <c r="H458" s="171"/>
      <c r="I458" s="88">
        <f t="shared" si="72"/>
        <v>76300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216</v>
      </c>
      <c r="D459" s="213" t="s">
        <v>47</v>
      </c>
      <c r="E459" s="214" t="s">
        <v>8</v>
      </c>
      <c r="F459" s="215">
        <v>97000</v>
      </c>
      <c r="G459" s="215">
        <v>97400</v>
      </c>
      <c r="H459" s="171"/>
      <c r="I459" s="88">
        <f t="shared" si="72"/>
        <v>97400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1022</v>
      </c>
      <c r="D460" s="213" t="s">
        <v>47</v>
      </c>
      <c r="E460" s="214" t="s">
        <v>7</v>
      </c>
      <c r="F460" s="215">
        <v>4520</v>
      </c>
      <c r="G460" s="215">
        <v>4520</v>
      </c>
      <c r="H460" s="171"/>
      <c r="I460" s="88">
        <f t="shared" ref="I460:I523" si="82">IF($I$5=$G$4,G460,(IF($I$5=$F$4,F460,0)))</f>
        <v>4520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1023</v>
      </c>
      <c r="D461" s="213" t="s">
        <v>47</v>
      </c>
      <c r="E461" s="214" t="s">
        <v>8</v>
      </c>
      <c r="F461" s="215">
        <v>7290</v>
      </c>
      <c r="G461" s="215">
        <v>7290</v>
      </c>
      <c r="H461" s="171"/>
      <c r="I461" s="88">
        <f t="shared" si="82"/>
        <v>7290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217</v>
      </c>
      <c r="D462" s="213" t="s">
        <v>47</v>
      </c>
      <c r="E462" s="214" t="s">
        <v>8</v>
      </c>
      <c r="F462" s="215">
        <v>4500</v>
      </c>
      <c r="G462" s="215">
        <v>4500</v>
      </c>
      <c r="H462" s="171"/>
      <c r="I462" s="88">
        <f t="shared" si="82"/>
        <v>4500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218</v>
      </c>
      <c r="D463" s="213" t="s">
        <v>47</v>
      </c>
      <c r="E463" s="214" t="s">
        <v>8</v>
      </c>
      <c r="F463" s="215">
        <v>106300</v>
      </c>
      <c r="G463" s="215">
        <v>106300</v>
      </c>
      <c r="H463" s="171"/>
      <c r="I463" s="88">
        <f t="shared" si="82"/>
        <v>106300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219</v>
      </c>
      <c r="D464" s="213" t="s">
        <v>47</v>
      </c>
      <c r="E464" s="214" t="s">
        <v>8</v>
      </c>
      <c r="F464" s="215">
        <v>116800</v>
      </c>
      <c r="G464" s="215">
        <v>116800</v>
      </c>
      <c r="H464" s="171"/>
      <c r="I464" s="88">
        <f t="shared" si="82"/>
        <v>116800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220</v>
      </c>
      <c r="D465" s="213" t="s">
        <v>47</v>
      </c>
      <c r="E465" s="214" t="s">
        <v>8</v>
      </c>
      <c r="F465" s="215">
        <v>11400</v>
      </c>
      <c r="G465" s="215">
        <v>11400</v>
      </c>
      <c r="H465" s="171"/>
      <c r="I465" s="88">
        <f t="shared" si="82"/>
        <v>11400</v>
      </c>
      <c r="J465" s="163">
        <f t="shared" si="73"/>
        <v>0</v>
      </c>
      <c r="K465" s="155">
        <f t="shared" si="7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75"/>
        <v>201227330.79893059</v>
      </c>
      <c r="O465" s="155">
        <f t="shared" si="7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221</v>
      </c>
      <c r="D466" s="213" t="s">
        <v>47</v>
      </c>
      <c r="E466" s="214" t="s">
        <v>8</v>
      </c>
      <c r="F466" s="215">
        <v>29600</v>
      </c>
      <c r="G466" s="215">
        <v>29600</v>
      </c>
      <c r="H466" s="171"/>
      <c r="I466" s="88">
        <f t="shared" si="82"/>
        <v>29600</v>
      </c>
      <c r="J466" s="163">
        <f t="shared" ref="J466:J529" si="83">IF(D466="MDU-KD",1,0)</f>
        <v>0</v>
      </c>
      <c r="K466" s="155">
        <f t="shared" ref="K466:K529" si="84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85">IF(L466=0,M466,L466)</f>
        <v>201227331.79893059</v>
      </c>
      <c r="O466" s="155">
        <f t="shared" ref="O466:O529" si="86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603</v>
      </c>
      <c r="D467" s="213" t="s">
        <v>47</v>
      </c>
      <c r="E467" s="214" t="s">
        <v>8</v>
      </c>
      <c r="F467" s="215">
        <v>290142</v>
      </c>
      <c r="G467" s="215">
        <v>290142</v>
      </c>
      <c r="H467" s="171"/>
      <c r="I467" s="88">
        <f t="shared" si="82"/>
        <v>290142</v>
      </c>
      <c r="J467" s="163">
        <f t="shared" si="83"/>
        <v>0</v>
      </c>
      <c r="K467" s="155">
        <f t="shared" si="8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5"/>
        <v>201227332.79893059</v>
      </c>
      <c r="O467" s="155">
        <f t="shared" si="86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604</v>
      </c>
      <c r="D468" s="213" t="s">
        <v>47</v>
      </c>
      <c r="E468" s="214" t="s">
        <v>8</v>
      </c>
      <c r="F468" s="215">
        <v>265680</v>
      </c>
      <c r="G468" s="215">
        <v>265680</v>
      </c>
      <c r="H468" s="171"/>
      <c r="I468" s="88">
        <f t="shared" si="82"/>
        <v>265680</v>
      </c>
      <c r="J468" s="163">
        <f t="shared" si="83"/>
        <v>0</v>
      </c>
      <c r="K468" s="155">
        <f t="shared" si="8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5"/>
        <v>201227333.79893059</v>
      </c>
      <c r="O468" s="155">
        <f t="shared" si="86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605</v>
      </c>
      <c r="D469" s="213" t="s">
        <v>47</v>
      </c>
      <c r="E469" s="214" t="s">
        <v>8</v>
      </c>
      <c r="F469" s="215">
        <v>265680</v>
      </c>
      <c r="G469" s="215">
        <v>265680</v>
      </c>
      <c r="H469" s="171"/>
      <c r="I469" s="88">
        <f t="shared" si="82"/>
        <v>265680</v>
      </c>
      <c r="J469" s="163">
        <f t="shared" si="83"/>
        <v>0</v>
      </c>
      <c r="K469" s="155">
        <f t="shared" si="8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5"/>
        <v>201227334.79893059</v>
      </c>
      <c r="O469" s="155">
        <f t="shared" si="86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222</v>
      </c>
      <c r="D470" s="213" t="s">
        <v>47</v>
      </c>
      <c r="E470" s="214" t="s">
        <v>8</v>
      </c>
      <c r="F470" s="215">
        <v>20898</v>
      </c>
      <c r="G470" s="215">
        <v>20898</v>
      </c>
      <c r="H470" s="171"/>
      <c r="I470" s="88">
        <f t="shared" si="82"/>
        <v>20898</v>
      </c>
      <c r="J470" s="163">
        <f t="shared" si="83"/>
        <v>0</v>
      </c>
      <c r="K470" s="155">
        <f t="shared" si="8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5"/>
        <v>201227335.79893059</v>
      </c>
      <c r="O470" s="155">
        <f t="shared" si="86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223</v>
      </c>
      <c r="D471" s="213" t="s">
        <v>47</v>
      </c>
      <c r="E471" s="214" t="s">
        <v>8</v>
      </c>
      <c r="F471" s="215">
        <v>20700</v>
      </c>
      <c r="G471" s="215">
        <v>20700</v>
      </c>
      <c r="H471" s="171"/>
      <c r="I471" s="88">
        <f t="shared" si="82"/>
        <v>20700</v>
      </c>
      <c r="J471" s="163">
        <f t="shared" si="83"/>
        <v>0</v>
      </c>
      <c r="K471" s="155">
        <f t="shared" si="8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5"/>
        <v>201227336.79893059</v>
      </c>
      <c r="O471" s="155">
        <f t="shared" si="86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224</v>
      </c>
      <c r="D472" s="213" t="s">
        <v>47</v>
      </c>
      <c r="E472" s="214" t="s">
        <v>8</v>
      </c>
      <c r="F472" s="215">
        <v>13600</v>
      </c>
      <c r="G472" s="215">
        <v>13600</v>
      </c>
      <c r="H472" s="171"/>
      <c r="I472" s="88">
        <f t="shared" si="82"/>
        <v>13600</v>
      </c>
      <c r="J472" s="163">
        <f t="shared" si="83"/>
        <v>0</v>
      </c>
      <c r="K472" s="155">
        <f t="shared" si="8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5"/>
        <v>201227337.79893059</v>
      </c>
      <c r="O472" s="155">
        <f t="shared" si="86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225</v>
      </c>
      <c r="D473" s="213" t="s">
        <v>47</v>
      </c>
      <c r="E473" s="214" t="s">
        <v>8</v>
      </c>
      <c r="F473" s="215">
        <v>27900</v>
      </c>
      <c r="G473" s="215">
        <v>27900</v>
      </c>
      <c r="H473" s="171"/>
      <c r="I473" s="88">
        <f t="shared" si="82"/>
        <v>27900</v>
      </c>
      <c r="J473" s="163">
        <f t="shared" si="83"/>
        <v>0</v>
      </c>
      <c r="K473" s="155">
        <f t="shared" si="8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5"/>
        <v>201227338.79893059</v>
      </c>
      <c r="O473" s="155">
        <f t="shared" si="86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226</v>
      </c>
      <c r="D474" s="213" t="s">
        <v>47</v>
      </c>
      <c r="E474" s="214" t="s">
        <v>8</v>
      </c>
      <c r="F474" s="215">
        <v>27815</v>
      </c>
      <c r="G474" s="215">
        <v>27815</v>
      </c>
      <c r="H474" s="171"/>
      <c r="I474" s="88">
        <f t="shared" si="82"/>
        <v>27815</v>
      </c>
      <c r="J474" s="163">
        <f t="shared" si="83"/>
        <v>0</v>
      </c>
      <c r="K474" s="155">
        <f t="shared" si="8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5"/>
        <v>201227339.79893059</v>
      </c>
      <c r="O474" s="155">
        <f t="shared" si="86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227</v>
      </c>
      <c r="D475" s="213" t="s">
        <v>47</v>
      </c>
      <c r="E475" s="214" t="s">
        <v>8</v>
      </c>
      <c r="F475" s="215">
        <v>20800</v>
      </c>
      <c r="G475" s="215">
        <v>20800</v>
      </c>
      <c r="H475" s="171"/>
      <c r="I475" s="88">
        <f t="shared" si="82"/>
        <v>20800</v>
      </c>
      <c r="J475" s="163">
        <f t="shared" si="83"/>
        <v>0</v>
      </c>
      <c r="K475" s="155">
        <f t="shared" si="8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5"/>
        <v>201227340.79893059</v>
      </c>
      <c r="O475" s="155">
        <f t="shared" si="86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25</v>
      </c>
      <c r="D476" s="213" t="s">
        <v>47</v>
      </c>
      <c r="E476" s="214" t="s">
        <v>8</v>
      </c>
      <c r="F476" s="215">
        <v>23936</v>
      </c>
      <c r="G476" s="215">
        <v>23936</v>
      </c>
      <c r="H476" s="171"/>
      <c r="I476" s="88">
        <f t="shared" si="82"/>
        <v>23936</v>
      </c>
      <c r="J476" s="163">
        <f t="shared" si="83"/>
        <v>0</v>
      </c>
      <c r="K476" s="155">
        <f t="shared" si="8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5"/>
        <v>201227341.79893059</v>
      </c>
      <c r="O476" s="155">
        <f t="shared" si="86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228</v>
      </c>
      <c r="D477" s="213" t="s">
        <v>47</v>
      </c>
      <c r="E477" s="214" t="s">
        <v>8</v>
      </c>
      <c r="F477" s="215">
        <v>31590</v>
      </c>
      <c r="G477" s="215">
        <v>31590</v>
      </c>
      <c r="H477" s="171"/>
      <c r="I477" s="88">
        <f t="shared" si="82"/>
        <v>31590</v>
      </c>
      <c r="J477" s="163">
        <f t="shared" si="83"/>
        <v>0</v>
      </c>
      <c r="K477" s="155">
        <f t="shared" si="8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5"/>
        <v>201227342.79893059</v>
      </c>
      <c r="O477" s="155">
        <f t="shared" si="86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229</v>
      </c>
      <c r="D478" s="213" t="s">
        <v>47</v>
      </c>
      <c r="E478" s="214" t="s">
        <v>8</v>
      </c>
      <c r="F478" s="215">
        <v>32500</v>
      </c>
      <c r="G478" s="215">
        <v>32500</v>
      </c>
      <c r="H478" s="171"/>
      <c r="I478" s="88">
        <f t="shared" si="82"/>
        <v>32500</v>
      </c>
      <c r="J478" s="163">
        <f t="shared" si="83"/>
        <v>0</v>
      </c>
      <c r="K478" s="155">
        <f t="shared" si="8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5"/>
        <v>201227343.79893059</v>
      </c>
      <c r="O478" s="155">
        <f t="shared" si="86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230</v>
      </c>
      <c r="D479" s="213" t="s">
        <v>47</v>
      </c>
      <c r="E479" s="214" t="s">
        <v>8</v>
      </c>
      <c r="F479" s="215">
        <v>47300</v>
      </c>
      <c r="G479" s="215">
        <v>47300</v>
      </c>
      <c r="H479" s="171"/>
      <c r="I479" s="88">
        <f t="shared" si="82"/>
        <v>47300</v>
      </c>
      <c r="J479" s="163">
        <f t="shared" si="83"/>
        <v>0</v>
      </c>
      <c r="K479" s="155">
        <f t="shared" si="8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5"/>
        <v>201227344.79893059</v>
      </c>
      <c r="O479" s="155">
        <f t="shared" si="86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231</v>
      </c>
      <c r="D480" s="213" t="s">
        <v>47</v>
      </c>
      <c r="E480" s="214" t="s">
        <v>8</v>
      </c>
      <c r="F480" s="215">
        <v>61560</v>
      </c>
      <c r="G480" s="215">
        <v>61560</v>
      </c>
      <c r="H480" s="171"/>
      <c r="I480" s="88">
        <f t="shared" si="82"/>
        <v>61560</v>
      </c>
      <c r="J480" s="163">
        <f t="shared" si="83"/>
        <v>0</v>
      </c>
      <c r="K480" s="155">
        <f t="shared" si="8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5"/>
        <v>201227345.79893059</v>
      </c>
      <c r="O480" s="155">
        <f t="shared" si="86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1052</v>
      </c>
      <c r="D481" s="213" t="s">
        <v>47</v>
      </c>
      <c r="E481" s="214" t="s">
        <v>8</v>
      </c>
      <c r="F481" s="215">
        <v>79056</v>
      </c>
      <c r="G481" s="215">
        <v>79056</v>
      </c>
      <c r="H481" s="171"/>
      <c r="I481" s="88">
        <f t="shared" si="82"/>
        <v>79056</v>
      </c>
      <c r="J481" s="163">
        <f t="shared" si="83"/>
        <v>0</v>
      </c>
      <c r="K481" s="155">
        <f t="shared" si="8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5"/>
        <v>201227346.79893059</v>
      </c>
      <c r="O481" s="155">
        <f t="shared" si="86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1053</v>
      </c>
      <c r="D482" s="213" t="s">
        <v>47</v>
      </c>
      <c r="E482" s="214" t="s">
        <v>8</v>
      </c>
      <c r="F482" s="215">
        <v>81984</v>
      </c>
      <c r="G482" s="215">
        <v>81984</v>
      </c>
      <c r="H482" s="171"/>
      <c r="I482" s="88">
        <f t="shared" si="82"/>
        <v>81984</v>
      </c>
      <c r="J482" s="163">
        <f t="shared" si="83"/>
        <v>0</v>
      </c>
      <c r="K482" s="155">
        <f t="shared" si="8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5"/>
        <v>201227347.79893059</v>
      </c>
      <c r="O482" s="155">
        <f t="shared" si="86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1054</v>
      </c>
      <c r="D483" s="213" t="s">
        <v>47</v>
      </c>
      <c r="E483" s="214" t="s">
        <v>8</v>
      </c>
      <c r="F483" s="215">
        <v>7320</v>
      </c>
      <c r="G483" s="215">
        <v>7320</v>
      </c>
      <c r="H483" s="171"/>
      <c r="I483" s="88">
        <f t="shared" si="82"/>
        <v>7320</v>
      </c>
      <c r="J483" s="163">
        <f t="shared" si="83"/>
        <v>0</v>
      </c>
      <c r="K483" s="155">
        <f t="shared" si="8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5"/>
        <v>201227348.79893059</v>
      </c>
      <c r="O483" s="155">
        <f t="shared" si="86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1055</v>
      </c>
      <c r="D484" s="213" t="s">
        <v>47</v>
      </c>
      <c r="E484" s="214" t="s">
        <v>8</v>
      </c>
      <c r="F484" s="215">
        <v>8784</v>
      </c>
      <c r="G484" s="215">
        <v>8784</v>
      </c>
      <c r="H484" s="171"/>
      <c r="I484" s="88">
        <f t="shared" si="82"/>
        <v>8784</v>
      </c>
      <c r="J484" s="163">
        <f t="shared" si="83"/>
        <v>0</v>
      </c>
      <c r="K484" s="155">
        <f t="shared" si="8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5"/>
        <v>201227349.79893059</v>
      </c>
      <c r="O484" s="155">
        <f t="shared" si="86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1056</v>
      </c>
      <c r="D485" s="213" t="s">
        <v>47</v>
      </c>
      <c r="E485" s="214" t="s">
        <v>8</v>
      </c>
      <c r="F485" s="215">
        <v>52704</v>
      </c>
      <c r="G485" s="215">
        <v>52704</v>
      </c>
      <c r="H485" s="171"/>
      <c r="I485" s="88">
        <f t="shared" si="82"/>
        <v>52704</v>
      </c>
      <c r="J485" s="163">
        <f t="shared" si="83"/>
        <v>0</v>
      </c>
      <c r="K485" s="155">
        <f t="shared" si="8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5"/>
        <v>201227350.79893059</v>
      </c>
      <c r="O485" s="155">
        <f t="shared" si="86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1057</v>
      </c>
      <c r="D486" s="213" t="s">
        <v>47</v>
      </c>
      <c r="E486" s="214" t="s">
        <v>8</v>
      </c>
      <c r="F486" s="215">
        <v>67344</v>
      </c>
      <c r="G486" s="215">
        <v>67344</v>
      </c>
      <c r="H486" s="171"/>
      <c r="I486" s="88">
        <f t="shared" si="82"/>
        <v>67344</v>
      </c>
      <c r="J486" s="163">
        <f t="shared" si="83"/>
        <v>0</v>
      </c>
      <c r="K486" s="155">
        <f t="shared" si="8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5"/>
        <v>201227351.79893059</v>
      </c>
      <c r="O486" s="155">
        <f t="shared" si="86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606</v>
      </c>
      <c r="D487" s="213" t="s">
        <v>47</v>
      </c>
      <c r="E487" s="214" t="s">
        <v>8</v>
      </c>
      <c r="F487" s="215">
        <v>40000</v>
      </c>
      <c r="G487" s="215">
        <v>40000</v>
      </c>
      <c r="H487" s="171"/>
      <c r="I487" s="88">
        <f t="shared" si="82"/>
        <v>40000</v>
      </c>
      <c r="J487" s="163">
        <f t="shared" si="83"/>
        <v>0</v>
      </c>
      <c r="K487" s="155">
        <f t="shared" si="8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5"/>
        <v>201227352.79893059</v>
      </c>
      <c r="O487" s="155">
        <f t="shared" si="86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607</v>
      </c>
      <c r="D488" s="213" t="s">
        <v>47</v>
      </c>
      <c r="E488" s="214" t="s">
        <v>8</v>
      </c>
      <c r="F488" s="215">
        <v>150000</v>
      </c>
      <c r="G488" s="215">
        <v>150000</v>
      </c>
      <c r="H488" s="171"/>
      <c r="I488" s="88">
        <f t="shared" si="82"/>
        <v>150000</v>
      </c>
      <c r="J488" s="163">
        <f t="shared" si="83"/>
        <v>0</v>
      </c>
      <c r="K488" s="155">
        <f t="shared" si="8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5"/>
        <v>201227353.79893059</v>
      </c>
      <c r="O488" s="155">
        <f t="shared" si="86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232</v>
      </c>
      <c r="D489" s="213" t="s">
        <v>47</v>
      </c>
      <c r="E489" s="214" t="s">
        <v>8</v>
      </c>
      <c r="F489" s="215">
        <v>4212</v>
      </c>
      <c r="G489" s="215">
        <v>4212</v>
      </c>
      <c r="H489" s="171"/>
      <c r="I489" s="88">
        <f t="shared" si="82"/>
        <v>4212</v>
      </c>
      <c r="J489" s="163">
        <f t="shared" si="83"/>
        <v>0</v>
      </c>
      <c r="K489" s="155">
        <f t="shared" si="8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5"/>
        <v>201227354.79893059</v>
      </c>
      <c r="O489" s="155">
        <f t="shared" si="86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608</v>
      </c>
      <c r="D490" s="213" t="s">
        <v>47</v>
      </c>
      <c r="E490" s="214" t="s">
        <v>8</v>
      </c>
      <c r="F490" s="215">
        <v>50000</v>
      </c>
      <c r="G490" s="215">
        <v>50000</v>
      </c>
      <c r="H490" s="171"/>
      <c r="I490" s="88">
        <f t="shared" si="82"/>
        <v>50000</v>
      </c>
      <c r="J490" s="163">
        <f t="shared" si="83"/>
        <v>0</v>
      </c>
      <c r="K490" s="155">
        <f t="shared" si="8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5"/>
        <v>201227355.79893059</v>
      </c>
      <c r="O490" s="155">
        <f t="shared" si="86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233</v>
      </c>
      <c r="D491" s="213" t="s">
        <v>47</v>
      </c>
      <c r="E491" s="214" t="s">
        <v>8</v>
      </c>
      <c r="F491" s="215">
        <v>32500</v>
      </c>
      <c r="G491" s="215">
        <v>32500</v>
      </c>
      <c r="H491" s="171"/>
      <c r="I491" s="88">
        <f t="shared" si="82"/>
        <v>32500</v>
      </c>
      <c r="J491" s="163">
        <f t="shared" si="83"/>
        <v>0</v>
      </c>
      <c r="K491" s="155">
        <f t="shared" si="8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5"/>
        <v>201227356.79893059</v>
      </c>
      <c r="O491" s="155">
        <f t="shared" si="86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234</v>
      </c>
      <c r="D492" s="213" t="s">
        <v>47</v>
      </c>
      <c r="E492" s="214" t="s">
        <v>8</v>
      </c>
      <c r="F492" s="215">
        <v>37500</v>
      </c>
      <c r="G492" s="215">
        <v>37500</v>
      </c>
      <c r="H492" s="171"/>
      <c r="I492" s="88">
        <f t="shared" si="82"/>
        <v>37500</v>
      </c>
      <c r="J492" s="163">
        <f t="shared" si="83"/>
        <v>0</v>
      </c>
      <c r="K492" s="155">
        <f t="shared" si="8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5"/>
        <v>201227357.79893059</v>
      </c>
      <c r="O492" s="155">
        <f t="shared" si="86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235</v>
      </c>
      <c r="D493" s="213" t="s">
        <v>47</v>
      </c>
      <c r="E493" s="214" t="s">
        <v>8</v>
      </c>
      <c r="F493" s="215">
        <v>47800</v>
      </c>
      <c r="G493" s="215">
        <v>47800</v>
      </c>
      <c r="H493" s="171"/>
      <c r="I493" s="88">
        <f t="shared" si="82"/>
        <v>47800</v>
      </c>
      <c r="J493" s="163">
        <f t="shared" si="83"/>
        <v>0</v>
      </c>
      <c r="K493" s="155">
        <f t="shared" si="8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5"/>
        <v>201227358.79893059</v>
      </c>
      <c r="O493" s="155">
        <f t="shared" si="86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236</v>
      </c>
      <c r="D494" s="213" t="s">
        <v>47</v>
      </c>
      <c r="E494" s="214" t="s">
        <v>8</v>
      </c>
      <c r="F494" s="215">
        <v>52500</v>
      </c>
      <c r="G494" s="215">
        <v>52500</v>
      </c>
      <c r="H494" s="171"/>
      <c r="I494" s="88">
        <f t="shared" si="82"/>
        <v>52500</v>
      </c>
      <c r="J494" s="163">
        <f t="shared" si="83"/>
        <v>0</v>
      </c>
      <c r="K494" s="155">
        <f t="shared" si="8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5"/>
        <v>201227359.79893059</v>
      </c>
      <c r="O494" s="155">
        <f t="shared" si="86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38</v>
      </c>
      <c r="D495" s="213" t="s">
        <v>47</v>
      </c>
      <c r="E495" s="214" t="s">
        <v>8</v>
      </c>
      <c r="F495" s="215">
        <v>63500</v>
      </c>
      <c r="G495" s="215">
        <v>63500</v>
      </c>
      <c r="H495" s="171"/>
      <c r="I495" s="88">
        <f t="shared" si="82"/>
        <v>63500</v>
      </c>
      <c r="J495" s="163">
        <f t="shared" si="83"/>
        <v>0</v>
      </c>
      <c r="K495" s="155">
        <f t="shared" si="8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5"/>
        <v>201227360.79893059</v>
      </c>
      <c r="O495" s="155">
        <f t="shared" si="86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237</v>
      </c>
      <c r="D496" s="213" t="s">
        <v>47</v>
      </c>
      <c r="E496" s="214" t="s">
        <v>8</v>
      </c>
      <c r="F496" s="215">
        <v>67500</v>
      </c>
      <c r="G496" s="215">
        <v>67500</v>
      </c>
      <c r="H496" s="171"/>
      <c r="I496" s="88">
        <f t="shared" si="82"/>
        <v>67500</v>
      </c>
      <c r="J496" s="163">
        <f t="shared" si="83"/>
        <v>0</v>
      </c>
      <c r="K496" s="155">
        <f t="shared" si="8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5"/>
        <v>201227361.79893059</v>
      </c>
      <c r="O496" s="155">
        <f t="shared" si="86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238</v>
      </c>
      <c r="D497" s="213" t="s">
        <v>47</v>
      </c>
      <c r="E497" s="214" t="s">
        <v>8</v>
      </c>
      <c r="F497" s="215">
        <v>53000</v>
      </c>
      <c r="G497" s="215">
        <v>53000</v>
      </c>
      <c r="H497" s="171"/>
      <c r="I497" s="88">
        <f t="shared" si="82"/>
        <v>53000</v>
      </c>
      <c r="J497" s="163">
        <f t="shared" si="83"/>
        <v>0</v>
      </c>
      <c r="K497" s="155">
        <f t="shared" si="8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5"/>
        <v>201227362.79893059</v>
      </c>
      <c r="O497" s="155">
        <f t="shared" si="86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239</v>
      </c>
      <c r="D498" s="213" t="s">
        <v>47</v>
      </c>
      <c r="E498" s="214" t="s">
        <v>8</v>
      </c>
      <c r="F498" s="215">
        <v>34000</v>
      </c>
      <c r="G498" s="215">
        <v>34000</v>
      </c>
      <c r="H498" s="171"/>
      <c r="I498" s="88">
        <f t="shared" si="82"/>
        <v>34000</v>
      </c>
      <c r="J498" s="163">
        <f t="shared" si="83"/>
        <v>0</v>
      </c>
      <c r="K498" s="155">
        <f t="shared" si="8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5"/>
        <v>201227363.79893059</v>
      </c>
      <c r="O498" s="155">
        <f t="shared" si="86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240</v>
      </c>
      <c r="D499" s="213" t="s">
        <v>47</v>
      </c>
      <c r="E499" s="214" t="s">
        <v>8</v>
      </c>
      <c r="F499" s="215">
        <v>39500</v>
      </c>
      <c r="G499" s="215">
        <v>39500</v>
      </c>
      <c r="H499" s="171"/>
      <c r="I499" s="88">
        <f t="shared" si="82"/>
        <v>39500</v>
      </c>
      <c r="J499" s="163">
        <f t="shared" si="83"/>
        <v>0</v>
      </c>
      <c r="K499" s="155">
        <f t="shared" si="8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5"/>
        <v>201227364.79893059</v>
      </c>
      <c r="O499" s="155">
        <f t="shared" si="86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241</v>
      </c>
      <c r="D500" s="213" t="s">
        <v>47</v>
      </c>
      <c r="E500" s="214" t="s">
        <v>8</v>
      </c>
      <c r="F500" s="215">
        <v>41900</v>
      </c>
      <c r="G500" s="215">
        <v>41900</v>
      </c>
      <c r="H500" s="171"/>
      <c r="I500" s="88">
        <f t="shared" si="82"/>
        <v>41900</v>
      </c>
      <c r="J500" s="163">
        <f t="shared" si="83"/>
        <v>0</v>
      </c>
      <c r="K500" s="155">
        <f t="shared" si="8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5"/>
        <v>201227365.79893059</v>
      </c>
      <c r="O500" s="155">
        <f t="shared" si="86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242</v>
      </c>
      <c r="D501" s="213" t="s">
        <v>47</v>
      </c>
      <c r="E501" s="214" t="s">
        <v>8</v>
      </c>
      <c r="F501" s="215">
        <v>44400</v>
      </c>
      <c r="G501" s="215">
        <v>44400</v>
      </c>
      <c r="H501" s="171"/>
      <c r="I501" s="88">
        <f t="shared" si="82"/>
        <v>44400</v>
      </c>
      <c r="J501" s="163">
        <f t="shared" si="83"/>
        <v>0</v>
      </c>
      <c r="K501" s="155">
        <f t="shared" si="8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5"/>
        <v>201227366.79893059</v>
      </c>
      <c r="O501" s="155">
        <f t="shared" si="86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243</v>
      </c>
      <c r="D502" s="213" t="s">
        <v>47</v>
      </c>
      <c r="E502" s="214" t="s">
        <v>8</v>
      </c>
      <c r="F502" s="215">
        <v>61800</v>
      </c>
      <c r="G502" s="215">
        <v>61800</v>
      </c>
      <c r="H502" s="171"/>
      <c r="I502" s="88">
        <f t="shared" si="82"/>
        <v>61800</v>
      </c>
      <c r="J502" s="163">
        <f t="shared" si="83"/>
        <v>0</v>
      </c>
      <c r="K502" s="155">
        <f t="shared" si="8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5"/>
        <v>201227367.79893059</v>
      </c>
      <c r="O502" s="155">
        <f t="shared" si="86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244</v>
      </c>
      <c r="D503" s="213" t="s">
        <v>47</v>
      </c>
      <c r="E503" s="214" t="s">
        <v>8</v>
      </c>
      <c r="F503" s="215">
        <v>68600</v>
      </c>
      <c r="G503" s="215">
        <v>68600</v>
      </c>
      <c r="H503" s="171"/>
      <c r="I503" s="88">
        <f t="shared" si="82"/>
        <v>68600</v>
      </c>
      <c r="J503" s="163">
        <f t="shared" si="83"/>
        <v>0</v>
      </c>
      <c r="K503" s="155">
        <f t="shared" si="8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5"/>
        <v>201227368.79893059</v>
      </c>
      <c r="O503" s="155">
        <f t="shared" si="86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245</v>
      </c>
      <c r="D504" s="213" t="s">
        <v>47</v>
      </c>
      <c r="E504" s="214" t="s">
        <v>8</v>
      </c>
      <c r="F504" s="215">
        <v>68600</v>
      </c>
      <c r="G504" s="215">
        <v>68600</v>
      </c>
      <c r="H504" s="171"/>
      <c r="I504" s="88">
        <f t="shared" si="82"/>
        <v>68600</v>
      </c>
      <c r="J504" s="163">
        <f t="shared" si="83"/>
        <v>0</v>
      </c>
      <c r="K504" s="155">
        <f t="shared" si="8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5"/>
        <v>201227369.79893059</v>
      </c>
      <c r="O504" s="155">
        <f t="shared" si="86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246</v>
      </c>
      <c r="D505" s="213" t="s">
        <v>47</v>
      </c>
      <c r="E505" s="214" t="s">
        <v>8</v>
      </c>
      <c r="F505" s="215">
        <v>29600</v>
      </c>
      <c r="G505" s="215">
        <v>29600</v>
      </c>
      <c r="H505" s="171"/>
      <c r="I505" s="88">
        <f t="shared" si="82"/>
        <v>29600</v>
      </c>
      <c r="J505" s="163">
        <f t="shared" si="83"/>
        <v>0</v>
      </c>
      <c r="K505" s="155">
        <f t="shared" si="8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5"/>
        <v>201227370.79893059</v>
      </c>
      <c r="O505" s="155">
        <f t="shared" si="86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247</v>
      </c>
      <c r="D506" s="213" t="s">
        <v>47</v>
      </c>
      <c r="E506" s="214" t="s">
        <v>8</v>
      </c>
      <c r="F506" s="215">
        <v>34500</v>
      </c>
      <c r="G506" s="215">
        <v>34500</v>
      </c>
      <c r="H506" s="171"/>
      <c r="I506" s="88">
        <f t="shared" si="82"/>
        <v>34500</v>
      </c>
      <c r="J506" s="163">
        <f t="shared" si="83"/>
        <v>0</v>
      </c>
      <c r="K506" s="155">
        <f t="shared" si="8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5"/>
        <v>201227371.79893059</v>
      </c>
      <c r="O506" s="155">
        <f t="shared" si="86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248</v>
      </c>
      <c r="D507" s="213" t="s">
        <v>47</v>
      </c>
      <c r="E507" s="214" t="s">
        <v>8</v>
      </c>
      <c r="F507" s="215">
        <v>44800</v>
      </c>
      <c r="G507" s="215">
        <v>44800</v>
      </c>
      <c r="H507" s="175"/>
      <c r="I507" s="88">
        <f t="shared" si="82"/>
        <v>44800</v>
      </c>
      <c r="J507" s="163">
        <f t="shared" si="83"/>
        <v>0</v>
      </c>
      <c r="K507" s="155">
        <f t="shared" si="8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5"/>
        <v>201227372.79893059</v>
      </c>
      <c r="O507" s="155">
        <f t="shared" si="86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249</v>
      </c>
      <c r="D508" s="213" t="s">
        <v>47</v>
      </c>
      <c r="E508" s="214" t="s">
        <v>8</v>
      </c>
      <c r="F508" s="215">
        <v>49500</v>
      </c>
      <c r="G508" s="215">
        <v>49500</v>
      </c>
      <c r="H508" s="171"/>
      <c r="I508" s="88">
        <f t="shared" si="82"/>
        <v>49500</v>
      </c>
      <c r="J508" s="163">
        <f t="shared" si="83"/>
        <v>0</v>
      </c>
      <c r="K508" s="155">
        <f t="shared" si="8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5"/>
        <v>201227373.79893059</v>
      </c>
      <c r="O508" s="155">
        <f t="shared" si="86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250</v>
      </c>
      <c r="D509" s="213" t="s">
        <v>47</v>
      </c>
      <c r="E509" s="214" t="s">
        <v>8</v>
      </c>
      <c r="F509" s="215">
        <v>57690</v>
      </c>
      <c r="G509" s="215">
        <v>57690</v>
      </c>
      <c r="H509" s="171"/>
      <c r="I509" s="88">
        <f t="shared" si="82"/>
        <v>57690</v>
      </c>
      <c r="J509" s="163">
        <f t="shared" si="83"/>
        <v>0</v>
      </c>
      <c r="K509" s="155">
        <f t="shared" si="8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5"/>
        <v>201227374.79893059</v>
      </c>
      <c r="O509" s="155">
        <f t="shared" si="86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251</v>
      </c>
      <c r="D510" s="213" t="s">
        <v>47</v>
      </c>
      <c r="E510" s="214" t="s">
        <v>8</v>
      </c>
      <c r="F510" s="215">
        <v>60300</v>
      </c>
      <c r="G510" s="215">
        <v>60300</v>
      </c>
      <c r="H510" s="171"/>
      <c r="I510" s="88">
        <f t="shared" si="82"/>
        <v>60300</v>
      </c>
      <c r="J510" s="163">
        <f t="shared" si="83"/>
        <v>0</v>
      </c>
      <c r="K510" s="155">
        <f t="shared" si="8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5"/>
        <v>201227375.79893059</v>
      </c>
      <c r="O510" s="155">
        <f t="shared" si="86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252</v>
      </c>
      <c r="D511" s="213" t="s">
        <v>47</v>
      </c>
      <c r="E511" s="214" t="s">
        <v>8</v>
      </c>
      <c r="F511" s="215">
        <v>39900</v>
      </c>
      <c r="G511" s="215">
        <v>39900</v>
      </c>
      <c r="H511" s="171"/>
      <c r="I511" s="88">
        <f t="shared" si="82"/>
        <v>39900</v>
      </c>
      <c r="J511" s="163">
        <f t="shared" si="83"/>
        <v>0</v>
      </c>
      <c r="K511" s="155">
        <f t="shared" si="8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5"/>
        <v>201227376.79893059</v>
      </c>
      <c r="O511" s="155">
        <f t="shared" si="86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253</v>
      </c>
      <c r="D512" s="213" t="s">
        <v>47</v>
      </c>
      <c r="E512" s="214" t="s">
        <v>8</v>
      </c>
      <c r="F512" s="215">
        <v>34500</v>
      </c>
      <c r="G512" s="215">
        <v>34500</v>
      </c>
      <c r="H512" s="171"/>
      <c r="I512" s="88">
        <f t="shared" si="82"/>
        <v>34500</v>
      </c>
      <c r="J512" s="163">
        <f t="shared" si="83"/>
        <v>0</v>
      </c>
      <c r="K512" s="155">
        <f t="shared" si="8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5"/>
        <v>201227377.79893059</v>
      </c>
      <c r="O512" s="155">
        <f t="shared" si="86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254</v>
      </c>
      <c r="D513" s="213" t="s">
        <v>47</v>
      </c>
      <c r="E513" s="214" t="s">
        <v>8</v>
      </c>
      <c r="F513" s="215">
        <v>37000</v>
      </c>
      <c r="G513" s="215">
        <v>37000</v>
      </c>
      <c r="H513" s="171"/>
      <c r="I513" s="88">
        <f t="shared" si="82"/>
        <v>37000</v>
      </c>
      <c r="J513" s="163">
        <f t="shared" si="83"/>
        <v>0</v>
      </c>
      <c r="K513" s="155">
        <f t="shared" si="8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5"/>
        <v>201227378.79893059</v>
      </c>
      <c r="O513" s="155">
        <f t="shared" si="86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255</v>
      </c>
      <c r="D514" s="213" t="s">
        <v>47</v>
      </c>
      <c r="E514" s="214" t="s">
        <v>8</v>
      </c>
      <c r="F514" s="215">
        <v>39500</v>
      </c>
      <c r="G514" s="215">
        <v>39500</v>
      </c>
      <c r="H514" s="171"/>
      <c r="I514" s="88">
        <f t="shared" si="82"/>
        <v>39500</v>
      </c>
      <c r="J514" s="163">
        <f t="shared" si="83"/>
        <v>0</v>
      </c>
      <c r="K514" s="155">
        <f t="shared" si="8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5"/>
        <v>201227379.79893059</v>
      </c>
      <c r="O514" s="155">
        <f t="shared" si="86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256</v>
      </c>
      <c r="D515" s="213" t="s">
        <v>47</v>
      </c>
      <c r="E515" s="214" t="s">
        <v>8</v>
      </c>
      <c r="F515" s="215">
        <v>41900</v>
      </c>
      <c r="G515" s="215">
        <v>41900</v>
      </c>
      <c r="H515" s="171"/>
      <c r="I515" s="88">
        <f t="shared" si="82"/>
        <v>41900</v>
      </c>
      <c r="J515" s="163">
        <f t="shared" si="83"/>
        <v>0</v>
      </c>
      <c r="K515" s="155">
        <f t="shared" si="8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5"/>
        <v>201227380.79893059</v>
      </c>
      <c r="O515" s="155">
        <f t="shared" si="86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257</v>
      </c>
      <c r="D516" s="213" t="s">
        <v>47</v>
      </c>
      <c r="E516" s="214" t="s">
        <v>8</v>
      </c>
      <c r="F516" s="215">
        <v>51100</v>
      </c>
      <c r="G516" s="215">
        <v>51100</v>
      </c>
      <c r="H516" s="171"/>
      <c r="I516" s="88">
        <f t="shared" si="82"/>
        <v>51100</v>
      </c>
      <c r="J516" s="163">
        <f t="shared" si="83"/>
        <v>0</v>
      </c>
      <c r="K516" s="155">
        <f t="shared" si="8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5"/>
        <v>201227381.79893059</v>
      </c>
      <c r="O516" s="155">
        <f t="shared" si="86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258</v>
      </c>
      <c r="D517" s="213" t="s">
        <v>47</v>
      </c>
      <c r="E517" s="214" t="s">
        <v>8</v>
      </c>
      <c r="F517" s="215">
        <v>51800</v>
      </c>
      <c r="G517" s="215">
        <v>51800</v>
      </c>
      <c r="H517" s="171"/>
      <c r="I517" s="88">
        <f t="shared" si="82"/>
        <v>51800</v>
      </c>
      <c r="J517" s="163">
        <f t="shared" si="83"/>
        <v>0</v>
      </c>
      <c r="K517" s="155">
        <f t="shared" si="8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5"/>
        <v>201227382.79893059</v>
      </c>
      <c r="O517" s="155">
        <f t="shared" si="86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259</v>
      </c>
      <c r="D518" s="213" t="s">
        <v>47</v>
      </c>
      <c r="E518" s="214" t="s">
        <v>8</v>
      </c>
      <c r="F518" s="215">
        <v>51800</v>
      </c>
      <c r="G518" s="215">
        <v>51800</v>
      </c>
      <c r="H518" s="171"/>
      <c r="I518" s="88">
        <f t="shared" si="82"/>
        <v>51800</v>
      </c>
      <c r="J518" s="163">
        <f t="shared" si="83"/>
        <v>0</v>
      </c>
      <c r="K518" s="155">
        <f t="shared" si="8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5"/>
        <v>201227383.79893059</v>
      </c>
      <c r="O518" s="155">
        <f t="shared" si="86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260</v>
      </c>
      <c r="D519" s="213" t="s">
        <v>47</v>
      </c>
      <c r="E519" s="214" t="s">
        <v>8</v>
      </c>
      <c r="F519" s="215">
        <v>75420</v>
      </c>
      <c r="G519" s="215">
        <v>75420</v>
      </c>
      <c r="H519" s="171"/>
      <c r="I519" s="88">
        <f t="shared" si="82"/>
        <v>75420</v>
      </c>
      <c r="J519" s="163">
        <f t="shared" si="83"/>
        <v>0</v>
      </c>
      <c r="K519" s="155">
        <f t="shared" si="8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5"/>
        <v>201227384.79893059</v>
      </c>
      <c r="O519" s="155">
        <f t="shared" si="86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261</v>
      </c>
      <c r="D520" s="213" t="s">
        <v>47</v>
      </c>
      <c r="E520" s="214" t="s">
        <v>8</v>
      </c>
      <c r="F520" s="215">
        <v>118440</v>
      </c>
      <c r="G520" s="215">
        <v>118440</v>
      </c>
      <c r="H520" s="171"/>
      <c r="I520" s="88">
        <f t="shared" si="82"/>
        <v>118440</v>
      </c>
      <c r="J520" s="163">
        <f t="shared" si="83"/>
        <v>0</v>
      </c>
      <c r="K520" s="155">
        <f t="shared" si="8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5"/>
        <v>201227385.79893059</v>
      </c>
      <c r="O520" s="155">
        <f t="shared" si="86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262</v>
      </c>
      <c r="D521" s="213" t="s">
        <v>47</v>
      </c>
      <c r="E521" s="214" t="s">
        <v>8</v>
      </c>
      <c r="F521" s="215">
        <v>136980</v>
      </c>
      <c r="G521" s="215">
        <v>136980</v>
      </c>
      <c r="H521" s="171"/>
      <c r="I521" s="88">
        <f t="shared" si="82"/>
        <v>136980</v>
      </c>
      <c r="J521" s="163">
        <f t="shared" si="83"/>
        <v>0</v>
      </c>
      <c r="K521" s="155">
        <f t="shared" si="8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5"/>
        <v>201227386.79893059</v>
      </c>
      <c r="O521" s="155">
        <f t="shared" si="86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263</v>
      </c>
      <c r="D522" s="213" t="s">
        <v>47</v>
      </c>
      <c r="E522" s="214" t="s">
        <v>8</v>
      </c>
      <c r="F522" s="215">
        <v>172350</v>
      </c>
      <c r="G522" s="215">
        <v>172350</v>
      </c>
      <c r="H522" s="171"/>
      <c r="I522" s="88">
        <f t="shared" si="82"/>
        <v>172350</v>
      </c>
      <c r="J522" s="163">
        <f t="shared" si="83"/>
        <v>0</v>
      </c>
      <c r="K522" s="155">
        <f t="shared" si="8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5"/>
        <v>201227387.79893059</v>
      </c>
      <c r="O522" s="155">
        <f t="shared" si="86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36</v>
      </c>
      <c r="D523" s="213" t="s">
        <v>47</v>
      </c>
      <c r="E523" s="214" t="s">
        <v>8</v>
      </c>
      <c r="F523" s="215">
        <v>180000</v>
      </c>
      <c r="G523" s="215">
        <v>180000</v>
      </c>
      <c r="H523" s="171"/>
      <c r="I523" s="88">
        <f t="shared" si="82"/>
        <v>180000</v>
      </c>
      <c r="J523" s="163">
        <f t="shared" si="83"/>
        <v>0</v>
      </c>
      <c r="K523" s="155">
        <f t="shared" si="8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5"/>
        <v>201227388.79893059</v>
      </c>
      <c r="O523" s="155">
        <f t="shared" si="86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264</v>
      </c>
      <c r="D524" s="213" t="s">
        <v>47</v>
      </c>
      <c r="E524" s="214" t="s">
        <v>8</v>
      </c>
      <c r="F524" s="215">
        <v>135800</v>
      </c>
      <c r="G524" s="215">
        <v>135800</v>
      </c>
      <c r="H524" s="171"/>
      <c r="I524" s="88">
        <f t="shared" ref="I524:I589" si="87">IF($I$5=$G$4,G524,(IF($I$5=$F$4,F524,0)))</f>
        <v>135800</v>
      </c>
      <c r="J524" s="163">
        <f t="shared" si="83"/>
        <v>0</v>
      </c>
      <c r="K524" s="155">
        <f t="shared" si="8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5"/>
        <v>201227389.79893059</v>
      </c>
      <c r="O524" s="155">
        <f t="shared" si="86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265</v>
      </c>
      <c r="D525" s="213" t="s">
        <v>47</v>
      </c>
      <c r="E525" s="214" t="s">
        <v>8</v>
      </c>
      <c r="F525" s="215">
        <v>104200</v>
      </c>
      <c r="G525" s="215">
        <v>104200</v>
      </c>
      <c r="H525" s="171"/>
      <c r="I525" s="88">
        <f t="shared" si="87"/>
        <v>104200</v>
      </c>
      <c r="J525" s="163">
        <f t="shared" si="83"/>
        <v>0</v>
      </c>
      <c r="K525" s="155">
        <f t="shared" si="8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5"/>
        <v>201227390.79893059</v>
      </c>
      <c r="O525" s="155">
        <f t="shared" si="86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27</v>
      </c>
      <c r="D526" s="213" t="s">
        <v>47</v>
      </c>
      <c r="E526" s="214" t="s">
        <v>8</v>
      </c>
      <c r="F526" s="215">
        <v>16000</v>
      </c>
      <c r="G526" s="215">
        <v>16000</v>
      </c>
      <c r="H526" s="171"/>
      <c r="I526" s="88">
        <f t="shared" si="87"/>
        <v>16000</v>
      </c>
      <c r="J526" s="163">
        <f t="shared" si="83"/>
        <v>0</v>
      </c>
      <c r="K526" s="155">
        <f t="shared" si="8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5"/>
        <v>201227391.79893059</v>
      </c>
      <c r="O526" s="155">
        <f t="shared" si="86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266</v>
      </c>
      <c r="D527" s="213" t="s">
        <v>47</v>
      </c>
      <c r="E527" s="214" t="s">
        <v>8</v>
      </c>
      <c r="F527" s="215">
        <v>118530</v>
      </c>
      <c r="G527" s="215">
        <v>118530</v>
      </c>
      <c r="H527" s="171"/>
      <c r="I527" s="88">
        <f t="shared" si="87"/>
        <v>118530</v>
      </c>
      <c r="J527" s="163">
        <f t="shared" si="83"/>
        <v>0</v>
      </c>
      <c r="K527" s="155">
        <f t="shared" si="8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5"/>
        <v>201227392.79893059</v>
      </c>
      <c r="O527" s="155">
        <f t="shared" si="86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434" t="s">
        <v>477</v>
      </c>
      <c r="D528" s="213" t="s">
        <v>47</v>
      </c>
      <c r="E528" s="214" t="s">
        <v>8</v>
      </c>
      <c r="F528" s="215">
        <v>3711.24</v>
      </c>
      <c r="G528" s="215">
        <v>3711.24</v>
      </c>
      <c r="H528" s="171"/>
      <c r="I528" s="88">
        <f t="shared" si="87"/>
        <v>3711.24</v>
      </c>
      <c r="J528" s="163">
        <f t="shared" si="83"/>
        <v>0</v>
      </c>
      <c r="K528" s="155">
        <f t="shared" si="8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5"/>
        <v>201227393.79893059</v>
      </c>
      <c r="O528" s="155">
        <f t="shared" si="86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267</v>
      </c>
      <c r="D529" s="213" t="s">
        <v>47</v>
      </c>
      <c r="E529" s="214" t="s">
        <v>8</v>
      </c>
      <c r="F529" s="215">
        <v>28000</v>
      </c>
      <c r="G529" s="215">
        <v>28000</v>
      </c>
      <c r="H529" s="171"/>
      <c r="I529" s="88">
        <f t="shared" si="87"/>
        <v>28000</v>
      </c>
      <c r="J529" s="163">
        <f t="shared" si="83"/>
        <v>0</v>
      </c>
      <c r="K529" s="155">
        <f t="shared" si="8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85"/>
        <v>201227394.79893059</v>
      </c>
      <c r="O529" s="155">
        <f t="shared" si="86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268</v>
      </c>
      <c r="D530" s="213" t="s">
        <v>47</v>
      </c>
      <c r="E530" s="214" t="s">
        <v>8</v>
      </c>
      <c r="F530" s="215">
        <v>33501.866666666669</v>
      </c>
      <c r="G530" s="215">
        <v>33501.866666666669</v>
      </c>
      <c r="H530" s="171"/>
      <c r="I530" s="88">
        <f t="shared" si="87"/>
        <v>33501.866666666669</v>
      </c>
      <c r="J530" s="163">
        <f t="shared" ref="J530:J594" si="88">IF(D530="MDU-KD",1,0)</f>
        <v>0</v>
      </c>
      <c r="K530" s="155">
        <f t="shared" ref="K530:K594" si="89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90">IF(L530=0,M530,L530)</f>
        <v>201227395.79893059</v>
      </c>
      <c r="O530" s="155">
        <f t="shared" ref="O530:O594" si="91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269</v>
      </c>
      <c r="D531" s="213" t="s">
        <v>47</v>
      </c>
      <c r="E531" s="214" t="s">
        <v>7</v>
      </c>
      <c r="F531" s="215">
        <v>23310</v>
      </c>
      <c r="G531" s="215">
        <v>23310</v>
      </c>
      <c r="H531" s="171"/>
      <c r="I531" s="88">
        <f t="shared" si="87"/>
        <v>23310</v>
      </c>
      <c r="J531" s="163">
        <f t="shared" si="88"/>
        <v>0</v>
      </c>
      <c r="K531" s="155">
        <f t="shared" si="8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90"/>
        <v>201227396.79893059</v>
      </c>
      <c r="O531" s="155">
        <f t="shared" si="91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270</v>
      </c>
      <c r="D532" s="213" t="s">
        <v>47</v>
      </c>
      <c r="E532" s="214" t="s">
        <v>8</v>
      </c>
      <c r="F532" s="215">
        <v>129000</v>
      </c>
      <c r="G532" s="215">
        <v>129000</v>
      </c>
      <c r="H532" s="171"/>
      <c r="I532" s="88">
        <f t="shared" si="87"/>
        <v>129000</v>
      </c>
      <c r="J532" s="163">
        <f t="shared" si="88"/>
        <v>0</v>
      </c>
      <c r="K532" s="155">
        <f t="shared" si="8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90"/>
        <v>201227397.79893059</v>
      </c>
      <c r="O532" s="155">
        <f t="shared" si="91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609</v>
      </c>
      <c r="D533" s="213" t="s">
        <v>47</v>
      </c>
      <c r="E533" s="214" t="s">
        <v>8</v>
      </c>
      <c r="F533" s="215">
        <v>145400</v>
      </c>
      <c r="G533" s="215">
        <v>145400</v>
      </c>
      <c r="H533" s="171"/>
      <c r="I533" s="88">
        <f t="shared" si="87"/>
        <v>145400</v>
      </c>
      <c r="J533" s="163">
        <f t="shared" si="88"/>
        <v>0</v>
      </c>
      <c r="K533" s="155">
        <f t="shared" si="8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90"/>
        <v>201227398.79893059</v>
      </c>
      <c r="O533" s="155">
        <f t="shared" si="91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610</v>
      </c>
      <c r="D534" s="213" t="s">
        <v>47</v>
      </c>
      <c r="E534" s="214" t="s">
        <v>8</v>
      </c>
      <c r="F534" s="215">
        <v>351751.73281450948</v>
      </c>
      <c r="G534" s="215">
        <v>351751.73281450948</v>
      </c>
      <c r="H534" s="171"/>
      <c r="I534" s="88">
        <f t="shared" si="87"/>
        <v>351751.73281450948</v>
      </c>
      <c r="J534" s="163">
        <f t="shared" si="88"/>
        <v>0</v>
      </c>
      <c r="K534" s="155">
        <f t="shared" si="8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90"/>
        <v>201227399.79893059</v>
      </c>
      <c r="O534" s="155">
        <f t="shared" si="91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611</v>
      </c>
      <c r="D535" s="213" t="s">
        <v>47</v>
      </c>
      <c r="E535" s="214" t="s">
        <v>8</v>
      </c>
      <c r="F535" s="215">
        <v>250000</v>
      </c>
      <c r="G535" s="215">
        <v>250000</v>
      </c>
      <c r="H535" s="171"/>
      <c r="I535" s="88">
        <f t="shared" si="87"/>
        <v>250000</v>
      </c>
      <c r="J535" s="163">
        <f t="shared" si="88"/>
        <v>0</v>
      </c>
      <c r="K535" s="155">
        <f t="shared" si="8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90"/>
        <v>201227400.79893059</v>
      </c>
      <c r="O535" s="155">
        <f t="shared" si="91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612</v>
      </c>
      <c r="D536" s="213" t="s">
        <v>47</v>
      </c>
      <c r="E536" s="214" t="s">
        <v>8</v>
      </c>
      <c r="F536" s="215">
        <v>485097.76536861184</v>
      </c>
      <c r="G536" s="215">
        <v>485097.76536861184</v>
      </c>
      <c r="H536" s="171"/>
      <c r="I536" s="88">
        <f t="shared" si="87"/>
        <v>485097.76536861184</v>
      </c>
      <c r="J536" s="163">
        <f t="shared" si="88"/>
        <v>0</v>
      </c>
      <c r="K536" s="155">
        <f t="shared" si="8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90"/>
        <v>201227401.79893059</v>
      </c>
      <c r="O536" s="155">
        <f t="shared" si="91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271</v>
      </c>
      <c r="D537" s="213" t="s">
        <v>47</v>
      </c>
      <c r="E537" s="214" t="s">
        <v>8</v>
      </c>
      <c r="F537" s="215">
        <v>423009.82499999995</v>
      </c>
      <c r="G537" s="215">
        <v>423009.82499999995</v>
      </c>
      <c r="H537" s="171"/>
      <c r="I537" s="88">
        <f t="shared" si="87"/>
        <v>423009.82499999995</v>
      </c>
      <c r="J537" s="163">
        <f t="shared" si="88"/>
        <v>0</v>
      </c>
      <c r="K537" s="155">
        <f t="shared" si="8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90"/>
        <v>201227402.79893059</v>
      </c>
      <c r="O537" s="155">
        <f t="shared" si="91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272</v>
      </c>
      <c r="D538" s="213" t="s">
        <v>47</v>
      </c>
      <c r="E538" s="214" t="s">
        <v>8</v>
      </c>
      <c r="F538" s="215">
        <v>302149.875</v>
      </c>
      <c r="G538" s="215">
        <v>302149.875</v>
      </c>
      <c r="H538" s="171"/>
      <c r="I538" s="88">
        <f t="shared" si="87"/>
        <v>302149.875</v>
      </c>
      <c r="J538" s="163">
        <f t="shared" si="88"/>
        <v>0</v>
      </c>
      <c r="K538" s="155">
        <f t="shared" si="8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90"/>
        <v>201227403.79893059</v>
      </c>
      <c r="O538" s="155">
        <f t="shared" si="91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273</v>
      </c>
      <c r="D539" s="213" t="s">
        <v>47</v>
      </c>
      <c r="E539" s="214" t="s">
        <v>8</v>
      </c>
      <c r="F539" s="215">
        <v>335990.66099999991</v>
      </c>
      <c r="G539" s="215">
        <v>335990.66099999991</v>
      </c>
      <c r="H539" s="171"/>
      <c r="I539" s="88">
        <f t="shared" si="87"/>
        <v>335990.66099999991</v>
      </c>
      <c r="J539" s="163">
        <f t="shared" si="88"/>
        <v>0</v>
      </c>
      <c r="K539" s="155">
        <f t="shared" si="8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90"/>
        <v>201227404.79893059</v>
      </c>
      <c r="O539" s="155">
        <f t="shared" si="91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35</v>
      </c>
      <c r="D540" s="213" t="s">
        <v>47</v>
      </c>
      <c r="E540" s="214" t="s">
        <v>8</v>
      </c>
      <c r="F540" s="215">
        <v>2300</v>
      </c>
      <c r="G540" s="215">
        <v>2300</v>
      </c>
      <c r="H540" s="171"/>
      <c r="I540" s="88">
        <f t="shared" si="87"/>
        <v>2300</v>
      </c>
      <c r="J540" s="163">
        <f t="shared" si="88"/>
        <v>0</v>
      </c>
      <c r="K540" s="155">
        <f t="shared" si="8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90"/>
        <v>201227405.79893059</v>
      </c>
      <c r="O540" s="155">
        <f t="shared" si="91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274</v>
      </c>
      <c r="D541" s="213" t="s">
        <v>47</v>
      </c>
      <c r="E541" s="214" t="s">
        <v>8</v>
      </c>
      <c r="F541" s="215">
        <v>88000</v>
      </c>
      <c r="G541" s="215">
        <v>88000</v>
      </c>
      <c r="H541" s="171"/>
      <c r="I541" s="88">
        <f t="shared" si="87"/>
        <v>88000</v>
      </c>
      <c r="J541" s="163">
        <f t="shared" si="88"/>
        <v>0</v>
      </c>
      <c r="K541" s="155">
        <f t="shared" si="8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90"/>
        <v>201227406.79893059</v>
      </c>
      <c r="O541" s="155">
        <f t="shared" si="91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275</v>
      </c>
      <c r="D542" s="213" t="s">
        <v>47</v>
      </c>
      <c r="E542" s="214" t="s">
        <v>8</v>
      </c>
      <c r="F542" s="215">
        <v>72400</v>
      </c>
      <c r="G542" s="215">
        <v>72400</v>
      </c>
      <c r="H542" s="171"/>
      <c r="I542" s="88">
        <f t="shared" si="87"/>
        <v>72400</v>
      </c>
      <c r="J542" s="163">
        <f t="shared" si="88"/>
        <v>0</v>
      </c>
      <c r="K542" s="155">
        <f t="shared" si="8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90"/>
        <v>201227407.79893059</v>
      </c>
      <c r="O542" s="155">
        <f t="shared" si="91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276</v>
      </c>
      <c r="D543" s="213" t="s">
        <v>47</v>
      </c>
      <c r="E543" s="214" t="s">
        <v>8</v>
      </c>
      <c r="F543" s="215">
        <v>123500</v>
      </c>
      <c r="G543" s="215">
        <v>123500</v>
      </c>
      <c r="H543" s="171"/>
      <c r="I543" s="88">
        <f t="shared" si="87"/>
        <v>123500</v>
      </c>
      <c r="J543" s="163">
        <f t="shared" si="88"/>
        <v>0</v>
      </c>
      <c r="K543" s="155">
        <f t="shared" si="8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90"/>
        <v>201227408.79893059</v>
      </c>
      <c r="O543" s="155">
        <f t="shared" si="91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277</v>
      </c>
      <c r="D544" s="213" t="s">
        <v>47</v>
      </c>
      <c r="E544" s="214" t="s">
        <v>8</v>
      </c>
      <c r="F544" s="215">
        <v>225000</v>
      </c>
      <c r="G544" s="215">
        <v>225000</v>
      </c>
      <c r="H544" s="171"/>
      <c r="I544" s="88">
        <f>IF($I$5=$G$4,G544,(IF($I$5=$F$4,F544,0)))</f>
        <v>225000</v>
      </c>
      <c r="J544" s="163">
        <f t="shared" si="88"/>
        <v>0</v>
      </c>
      <c r="K544" s="155">
        <f t="shared" si="8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90"/>
        <v>201227409.79893059</v>
      </c>
      <c r="O544" s="155">
        <f t="shared" si="91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613</v>
      </c>
      <c r="D545" s="213" t="s">
        <v>47</v>
      </c>
      <c r="E545" s="214" t="s">
        <v>8</v>
      </c>
      <c r="F545" s="215">
        <v>71000</v>
      </c>
      <c r="G545" s="215">
        <v>71000</v>
      </c>
      <c r="H545" s="171"/>
      <c r="I545" s="88">
        <f t="shared" si="87"/>
        <v>71000</v>
      </c>
      <c r="J545" s="163">
        <f t="shared" si="88"/>
        <v>0</v>
      </c>
      <c r="K545" s="155">
        <f t="shared" si="8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90"/>
        <v>201227410.79893059</v>
      </c>
      <c r="O545" s="155">
        <f t="shared" si="91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278</v>
      </c>
      <c r="D546" s="213" t="s">
        <v>47</v>
      </c>
      <c r="E546" s="214" t="s">
        <v>8</v>
      </c>
      <c r="F546" s="215">
        <v>36000</v>
      </c>
      <c r="G546" s="215">
        <v>36000</v>
      </c>
      <c r="H546" s="171"/>
      <c r="I546" s="88">
        <f t="shared" si="87"/>
        <v>36000</v>
      </c>
      <c r="J546" s="163">
        <f t="shared" si="88"/>
        <v>0</v>
      </c>
      <c r="K546" s="155">
        <f t="shared" si="8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90"/>
        <v>201227411.79893059</v>
      </c>
      <c r="O546" s="155">
        <f t="shared" si="91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279</v>
      </c>
      <c r="D547" s="213" t="s">
        <v>47</v>
      </c>
      <c r="E547" s="214" t="s">
        <v>8</v>
      </c>
      <c r="F547" s="215">
        <v>17820</v>
      </c>
      <c r="G547" s="215">
        <v>17820</v>
      </c>
      <c r="H547" s="171"/>
      <c r="I547" s="88">
        <f t="shared" si="87"/>
        <v>17820</v>
      </c>
      <c r="J547" s="163">
        <f t="shared" si="88"/>
        <v>0</v>
      </c>
      <c r="K547" s="155">
        <f t="shared" si="8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90"/>
        <v>201227412.79893059</v>
      </c>
      <c r="O547" s="155">
        <f t="shared" si="91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280</v>
      </c>
      <c r="D548" s="213" t="s">
        <v>47</v>
      </c>
      <c r="E548" s="214" t="s">
        <v>8</v>
      </c>
      <c r="F548" s="215">
        <v>22900</v>
      </c>
      <c r="G548" s="215">
        <v>22900</v>
      </c>
      <c r="H548" s="171"/>
      <c r="I548" s="88">
        <f t="shared" si="87"/>
        <v>22900</v>
      </c>
      <c r="J548" s="163">
        <f t="shared" si="88"/>
        <v>0</v>
      </c>
      <c r="K548" s="155">
        <f t="shared" si="8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90"/>
        <v>201227413.79893059</v>
      </c>
      <c r="O548" s="155">
        <f t="shared" si="91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281</v>
      </c>
      <c r="D549" s="213" t="s">
        <v>47</v>
      </c>
      <c r="E549" s="214" t="s">
        <v>8</v>
      </c>
      <c r="F549" s="215">
        <v>30800</v>
      </c>
      <c r="G549" s="215">
        <v>30800</v>
      </c>
      <c r="H549" s="171"/>
      <c r="I549" s="88">
        <f t="shared" si="87"/>
        <v>30800</v>
      </c>
      <c r="J549" s="163">
        <f t="shared" si="88"/>
        <v>0</v>
      </c>
      <c r="K549" s="155">
        <f t="shared" si="8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90"/>
        <v>201227414.79893059</v>
      </c>
      <c r="O549" s="155">
        <f t="shared" si="91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282</v>
      </c>
      <c r="D550" s="213" t="s">
        <v>47</v>
      </c>
      <c r="E550" s="214" t="s">
        <v>8</v>
      </c>
      <c r="F550" s="215">
        <v>33900</v>
      </c>
      <c r="G550" s="215">
        <v>33900</v>
      </c>
      <c r="H550" s="171"/>
      <c r="I550" s="88">
        <f t="shared" si="87"/>
        <v>33900</v>
      </c>
      <c r="J550" s="163">
        <f t="shared" si="88"/>
        <v>0</v>
      </c>
      <c r="K550" s="155">
        <f t="shared" si="8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90"/>
        <v>201227415.79893059</v>
      </c>
      <c r="O550" s="155">
        <f t="shared" si="91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1477</v>
      </c>
      <c r="D551" s="213" t="s">
        <v>47</v>
      </c>
      <c r="E551" s="214" t="s">
        <v>8</v>
      </c>
      <c r="F551" s="215">
        <v>30800</v>
      </c>
      <c r="G551" s="215">
        <v>30800</v>
      </c>
      <c r="H551" s="171"/>
      <c r="I551" s="88">
        <f t="shared" si="87"/>
        <v>30800</v>
      </c>
      <c r="J551" s="163">
        <f t="shared" si="88"/>
        <v>0</v>
      </c>
      <c r="K551" s="155">
        <f t="shared" si="8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90"/>
        <v>201227416.79893059</v>
      </c>
      <c r="O551" s="155">
        <f t="shared" si="91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1478</v>
      </c>
      <c r="D552" s="213" t="s">
        <v>47</v>
      </c>
      <c r="E552" s="214" t="s">
        <v>8</v>
      </c>
      <c r="F552" s="215">
        <v>33900</v>
      </c>
      <c r="G552" s="215">
        <v>33900</v>
      </c>
      <c r="H552" s="171"/>
      <c r="I552" s="88">
        <f t="shared" si="87"/>
        <v>33900</v>
      </c>
      <c r="J552" s="163">
        <f t="shared" si="88"/>
        <v>0</v>
      </c>
      <c r="K552" s="155">
        <f t="shared" si="8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90"/>
        <v>201227417.79893059</v>
      </c>
      <c r="O552" s="155">
        <f t="shared" si="91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283</v>
      </c>
      <c r="D553" s="213" t="s">
        <v>47</v>
      </c>
      <c r="E553" s="214" t="s">
        <v>8</v>
      </c>
      <c r="F553" s="215">
        <v>12510</v>
      </c>
      <c r="G553" s="215">
        <v>12510</v>
      </c>
      <c r="H553" s="171"/>
      <c r="I553" s="88">
        <f t="shared" si="87"/>
        <v>12510</v>
      </c>
      <c r="J553" s="163">
        <f t="shared" si="88"/>
        <v>0</v>
      </c>
      <c r="K553" s="155">
        <f t="shared" si="8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90"/>
        <v>201227418.79893059</v>
      </c>
      <c r="O553" s="155">
        <f t="shared" si="91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284</v>
      </c>
      <c r="D554" s="213" t="s">
        <v>47</v>
      </c>
      <c r="E554" s="214" t="s">
        <v>8</v>
      </c>
      <c r="F554" s="215">
        <v>15500</v>
      </c>
      <c r="G554" s="215">
        <v>15500</v>
      </c>
      <c r="H554" s="171"/>
      <c r="I554" s="88">
        <f t="shared" si="87"/>
        <v>15500</v>
      </c>
      <c r="J554" s="163">
        <f t="shared" si="88"/>
        <v>0</v>
      </c>
      <c r="K554" s="155">
        <f t="shared" si="8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90"/>
        <v>201227419.79893059</v>
      </c>
      <c r="O554" s="155">
        <f t="shared" si="91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285</v>
      </c>
      <c r="D555" s="213" t="s">
        <v>47</v>
      </c>
      <c r="E555" s="214" t="s">
        <v>8</v>
      </c>
      <c r="F555" s="215">
        <v>19500</v>
      </c>
      <c r="G555" s="215">
        <v>19500</v>
      </c>
      <c r="H555" s="171"/>
      <c r="I555" s="88">
        <f t="shared" si="87"/>
        <v>19500</v>
      </c>
      <c r="J555" s="163">
        <f t="shared" si="88"/>
        <v>0</v>
      </c>
      <c r="K555" s="155">
        <f t="shared" si="8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90"/>
        <v>201227420.79893059</v>
      </c>
      <c r="O555" s="155">
        <f t="shared" si="91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286</v>
      </c>
      <c r="D556" s="213" t="s">
        <v>47</v>
      </c>
      <c r="E556" s="214" t="s">
        <v>8</v>
      </c>
      <c r="F556" s="215">
        <v>28400</v>
      </c>
      <c r="G556" s="215">
        <v>28400</v>
      </c>
      <c r="H556" s="171"/>
      <c r="I556" s="88">
        <f t="shared" si="87"/>
        <v>28400</v>
      </c>
      <c r="J556" s="163">
        <f t="shared" si="88"/>
        <v>0</v>
      </c>
      <c r="K556" s="155">
        <f t="shared" si="8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90"/>
        <v>201227421.79893059</v>
      </c>
      <c r="O556" s="155">
        <f t="shared" si="91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287</v>
      </c>
      <c r="D557" s="213" t="s">
        <v>47</v>
      </c>
      <c r="E557" s="214" t="s">
        <v>8</v>
      </c>
      <c r="F557" s="215">
        <v>28314</v>
      </c>
      <c r="G557" s="215">
        <v>28314</v>
      </c>
      <c r="H557" s="171"/>
      <c r="I557" s="88">
        <f t="shared" si="87"/>
        <v>28314</v>
      </c>
      <c r="J557" s="163">
        <f t="shared" si="88"/>
        <v>0</v>
      </c>
      <c r="K557" s="155">
        <f t="shared" si="8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90"/>
        <v>201227422.79893059</v>
      </c>
      <c r="O557" s="155">
        <f t="shared" si="91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288</v>
      </c>
      <c r="D558" s="213" t="s">
        <v>47</v>
      </c>
      <c r="E558" s="214" t="s">
        <v>8</v>
      </c>
      <c r="F558" s="215">
        <v>3510</v>
      </c>
      <c r="G558" s="215">
        <v>3510</v>
      </c>
      <c r="H558" s="171"/>
      <c r="I558" s="88">
        <f t="shared" si="87"/>
        <v>3510</v>
      </c>
      <c r="J558" s="163">
        <f t="shared" si="88"/>
        <v>0</v>
      </c>
      <c r="K558" s="155">
        <f t="shared" si="8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90"/>
        <v>201227423.79893059</v>
      </c>
      <c r="O558" s="155">
        <f t="shared" si="91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289</v>
      </c>
      <c r="D559" s="213" t="s">
        <v>47</v>
      </c>
      <c r="E559" s="214" t="s">
        <v>8</v>
      </c>
      <c r="F559" s="215">
        <v>2100</v>
      </c>
      <c r="G559" s="215">
        <v>2100</v>
      </c>
      <c r="H559" s="171"/>
      <c r="I559" s="88">
        <f t="shared" si="87"/>
        <v>2100</v>
      </c>
      <c r="J559" s="163">
        <f t="shared" si="88"/>
        <v>0</v>
      </c>
      <c r="K559" s="155">
        <f t="shared" si="8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90"/>
        <v>201227424.79893059</v>
      </c>
      <c r="O559" s="155">
        <f t="shared" si="91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290</v>
      </c>
      <c r="D560" s="213" t="s">
        <v>47</v>
      </c>
      <c r="E560" s="214" t="s">
        <v>8</v>
      </c>
      <c r="F560" s="215">
        <v>40000</v>
      </c>
      <c r="G560" s="215">
        <v>40000</v>
      </c>
      <c r="H560" s="171"/>
      <c r="I560" s="88">
        <f t="shared" si="87"/>
        <v>40000</v>
      </c>
      <c r="J560" s="163">
        <f t="shared" si="88"/>
        <v>0</v>
      </c>
      <c r="K560" s="155">
        <f t="shared" si="8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90"/>
        <v>201227425.79893059</v>
      </c>
      <c r="O560" s="155">
        <f t="shared" si="91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39</v>
      </c>
      <c r="D561" s="213" t="s">
        <v>47</v>
      </c>
      <c r="E561" s="214" t="s">
        <v>7</v>
      </c>
      <c r="F561" s="215">
        <v>8550</v>
      </c>
      <c r="G561" s="215">
        <v>8550</v>
      </c>
      <c r="H561" s="171"/>
      <c r="I561" s="88">
        <f t="shared" si="87"/>
        <v>8550</v>
      </c>
      <c r="J561" s="163">
        <f t="shared" si="88"/>
        <v>0</v>
      </c>
      <c r="K561" s="155">
        <f t="shared" si="89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90"/>
        <v>201227426.79893059</v>
      </c>
      <c r="O561" s="155">
        <f t="shared" si="91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614</v>
      </c>
      <c r="D562" s="213" t="s">
        <v>47</v>
      </c>
      <c r="E562" s="214" t="s">
        <v>8</v>
      </c>
      <c r="F562" s="215">
        <v>45000</v>
      </c>
      <c r="G562" s="215">
        <v>45000</v>
      </c>
      <c r="H562" s="171"/>
      <c r="I562" s="88">
        <f t="shared" si="87"/>
        <v>45000</v>
      </c>
      <c r="J562" s="163">
        <f t="shared" si="88"/>
        <v>0</v>
      </c>
      <c r="K562" s="155">
        <f t="shared" si="89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90"/>
        <v>201227427.79893059</v>
      </c>
      <c r="O562" s="155">
        <f t="shared" si="91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291</v>
      </c>
      <c r="D563" s="213" t="s">
        <v>47</v>
      </c>
      <c r="E563" s="214" t="s">
        <v>8</v>
      </c>
      <c r="F563" s="215">
        <v>2500</v>
      </c>
      <c r="G563" s="215">
        <v>2500</v>
      </c>
      <c r="H563" s="171"/>
      <c r="I563" s="88">
        <f t="shared" si="87"/>
        <v>2500</v>
      </c>
      <c r="J563" s="163">
        <f t="shared" si="88"/>
        <v>0</v>
      </c>
      <c r="K563" s="155">
        <f t="shared" si="89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90"/>
        <v>201227428.79893059</v>
      </c>
      <c r="O563" s="155">
        <f t="shared" si="91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26</v>
      </c>
      <c r="D564" s="213" t="s">
        <v>47</v>
      </c>
      <c r="E564" s="214" t="s">
        <v>8</v>
      </c>
      <c r="F564" s="215">
        <v>2500</v>
      </c>
      <c r="G564" s="215">
        <v>2500</v>
      </c>
      <c r="H564" s="171"/>
      <c r="I564" s="88">
        <f t="shared" si="87"/>
        <v>2500</v>
      </c>
      <c r="J564" s="163">
        <f t="shared" si="88"/>
        <v>0</v>
      </c>
      <c r="K564" s="155">
        <f t="shared" si="89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90"/>
        <v>201227429.79893059</v>
      </c>
      <c r="O564" s="155">
        <f t="shared" si="91"/>
        <v>0</v>
      </c>
      <c r="P564" s="155">
        <f>IF(O564=1,SUM($O$6:O564),0)</f>
        <v>0</v>
      </c>
    </row>
    <row r="565" spans="1:16" ht="15" customHeight="1">
      <c r="A565" s="15"/>
      <c r="B565" s="194"/>
      <c r="C565" s="109"/>
      <c r="D565" s="213" t="s">
        <v>50</v>
      </c>
      <c r="E565" s="214"/>
      <c r="F565" s="215"/>
      <c r="G565" s="215"/>
      <c r="H565" s="171"/>
      <c r="I565" s="88">
        <f t="shared" si="87"/>
        <v>0</v>
      </c>
      <c r="J565" s="163">
        <f t="shared" si="88"/>
        <v>0</v>
      </c>
      <c r="K565" s="155">
        <f t="shared" si="89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90"/>
        <v>0</v>
      </c>
      <c r="O565" s="155">
        <f t="shared" si="91"/>
        <v>0</v>
      </c>
      <c r="P565" s="155">
        <f>IF(O565=1,SUM($O$6:O565),0)</f>
        <v>0</v>
      </c>
    </row>
    <row r="566" spans="1:16" ht="15" customHeight="1">
      <c r="A566" s="15"/>
      <c r="B566" s="194" t="s">
        <v>615</v>
      </c>
      <c r="C566" s="109" t="s">
        <v>616</v>
      </c>
      <c r="D566" s="213" t="s">
        <v>50</v>
      </c>
      <c r="E566" s="214"/>
      <c r="F566" s="215"/>
      <c r="G566" s="215"/>
      <c r="H566" s="171"/>
      <c r="I566" s="88">
        <f t="shared" si="87"/>
        <v>0</v>
      </c>
      <c r="J566" s="163">
        <f t="shared" si="88"/>
        <v>0</v>
      </c>
      <c r="K566" s="155">
        <f t="shared" si="89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90"/>
        <v>0</v>
      </c>
      <c r="O566" s="155">
        <f t="shared" si="91"/>
        <v>0</v>
      </c>
      <c r="P566" s="155">
        <f>IF(O566=1,SUM($O$6:O566),0)</f>
        <v>0</v>
      </c>
    </row>
    <row r="567" spans="1:16" ht="15" customHeight="1">
      <c r="A567" s="15"/>
      <c r="B567" s="194">
        <v>1</v>
      </c>
      <c r="C567" s="109" t="s">
        <v>1479</v>
      </c>
      <c r="D567" s="213" t="s">
        <v>47</v>
      </c>
      <c r="E567" s="214" t="s">
        <v>24</v>
      </c>
      <c r="F567" s="215">
        <v>5950800</v>
      </c>
      <c r="G567" s="215">
        <v>6628600</v>
      </c>
      <c r="H567" s="171"/>
      <c r="I567" s="88">
        <f t="shared" si="87"/>
        <v>6628600</v>
      </c>
      <c r="J567" s="163">
        <f t="shared" si="88"/>
        <v>0</v>
      </c>
      <c r="K567" s="155">
        <f t="shared" si="8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90"/>
        <v>201227430.79893059</v>
      </c>
      <c r="O567" s="155">
        <f t="shared" si="91"/>
        <v>0</v>
      </c>
      <c r="P567" s="155">
        <f>IF(O567=1,SUM($O$6:O567),0)</f>
        <v>0</v>
      </c>
    </row>
    <row r="568" spans="1:16" ht="15" customHeight="1">
      <c r="A568" s="15"/>
      <c r="B568" s="194">
        <v>2</v>
      </c>
      <c r="C568" s="109" t="s">
        <v>1480</v>
      </c>
      <c r="D568" s="213" t="s">
        <v>47</v>
      </c>
      <c r="E568" s="214" t="s">
        <v>24</v>
      </c>
      <c r="F568" s="215">
        <v>5950800</v>
      </c>
      <c r="G568" s="215">
        <v>6628600</v>
      </c>
      <c r="H568" s="171"/>
      <c r="I568" s="88">
        <f t="shared" si="87"/>
        <v>6628600</v>
      </c>
      <c r="J568" s="163">
        <f t="shared" si="88"/>
        <v>0</v>
      </c>
      <c r="K568" s="155">
        <f t="shared" si="8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90"/>
        <v>201227431.79893059</v>
      </c>
      <c r="O568" s="155">
        <f t="shared" si="91"/>
        <v>0</v>
      </c>
      <c r="P568" s="155">
        <f>IF(O568=1,SUM($O$6:O568),0)</f>
        <v>0</v>
      </c>
    </row>
    <row r="569" spans="1:16" ht="15" customHeight="1">
      <c r="A569" s="15"/>
      <c r="B569" s="194">
        <v>3</v>
      </c>
      <c r="C569" s="109" t="s">
        <v>1481</v>
      </c>
      <c r="D569" s="213" t="s">
        <v>47</v>
      </c>
      <c r="E569" s="214" t="s">
        <v>24</v>
      </c>
      <c r="F569" s="215">
        <v>5950800</v>
      </c>
      <c r="G569" s="215">
        <v>6628600</v>
      </c>
      <c r="H569" s="171"/>
      <c r="I569" s="88">
        <f t="shared" si="87"/>
        <v>6628600</v>
      </c>
      <c r="J569" s="163">
        <f t="shared" si="88"/>
        <v>0</v>
      </c>
      <c r="K569" s="155">
        <f t="shared" si="8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90"/>
        <v>201227432.79893059</v>
      </c>
      <c r="O569" s="155">
        <f t="shared" si="91"/>
        <v>0</v>
      </c>
      <c r="P569" s="155">
        <f>IF(O569=1,SUM($O$6:O569),0)</f>
        <v>0</v>
      </c>
    </row>
    <row r="570" spans="1:16" ht="15" customHeight="1">
      <c r="A570" s="15"/>
      <c r="B570" s="194">
        <v>4</v>
      </c>
      <c r="C570" s="109" t="s">
        <v>1482</v>
      </c>
      <c r="D570" s="213" t="s">
        <v>47</v>
      </c>
      <c r="E570" s="214" t="s">
        <v>24</v>
      </c>
      <c r="F570" s="215">
        <v>6374600</v>
      </c>
      <c r="G570" s="215">
        <v>7100700</v>
      </c>
      <c r="H570" s="171"/>
      <c r="I570" s="88">
        <f t="shared" si="87"/>
        <v>7100700</v>
      </c>
      <c r="J570" s="163">
        <f t="shared" si="88"/>
        <v>0</v>
      </c>
      <c r="K570" s="155">
        <f t="shared" si="8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90"/>
        <v>201227433.79893059</v>
      </c>
      <c r="O570" s="155">
        <f t="shared" si="91"/>
        <v>0</v>
      </c>
      <c r="P570" s="155">
        <f>IF(O570=1,SUM($O$6:O570),0)</f>
        <v>0</v>
      </c>
    </row>
    <row r="571" spans="1:16" ht="15" customHeight="1">
      <c r="A571" s="15"/>
      <c r="B571" s="194">
        <v>5</v>
      </c>
      <c r="C571" s="109" t="s">
        <v>1483</v>
      </c>
      <c r="D571" s="213" t="s">
        <v>47</v>
      </c>
      <c r="E571" s="214" t="s">
        <v>24</v>
      </c>
      <c r="F571" s="215">
        <v>6374600</v>
      </c>
      <c r="G571" s="215">
        <v>7100700</v>
      </c>
      <c r="H571" s="171"/>
      <c r="I571" s="88">
        <f t="shared" si="87"/>
        <v>7100700</v>
      </c>
      <c r="J571" s="163">
        <f t="shared" si="88"/>
        <v>0</v>
      </c>
      <c r="K571" s="155">
        <f t="shared" si="8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90"/>
        <v>201227434.79893059</v>
      </c>
      <c r="O571" s="155">
        <f t="shared" si="91"/>
        <v>0</v>
      </c>
      <c r="P571" s="155">
        <f>IF(O571=1,SUM($O$6:O571),0)</f>
        <v>0</v>
      </c>
    </row>
    <row r="572" spans="1:16" ht="15" customHeight="1">
      <c r="A572" s="17"/>
      <c r="B572" s="194">
        <v>6</v>
      </c>
      <c r="C572" s="109" t="s">
        <v>1484</v>
      </c>
      <c r="D572" s="213" t="s">
        <v>47</v>
      </c>
      <c r="E572" s="214" t="s">
        <v>24</v>
      </c>
      <c r="F572" s="215">
        <v>6374600</v>
      </c>
      <c r="G572" s="215">
        <v>7100700</v>
      </c>
      <c r="H572" s="171"/>
      <c r="I572" s="88">
        <f t="shared" si="87"/>
        <v>7100700</v>
      </c>
      <c r="J572" s="163">
        <f t="shared" si="88"/>
        <v>0</v>
      </c>
      <c r="K572" s="155">
        <f t="shared" si="8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90"/>
        <v>201227435.79893059</v>
      </c>
      <c r="O572" s="155">
        <f t="shared" si="91"/>
        <v>0</v>
      </c>
      <c r="P572" s="155">
        <f>IF(O572=1,SUM($O$6:O572),0)</f>
        <v>0</v>
      </c>
    </row>
    <row r="573" spans="1:16" ht="15" customHeight="1">
      <c r="A573" s="17"/>
      <c r="B573" s="194">
        <v>7</v>
      </c>
      <c r="C573" s="109" t="s">
        <v>1485</v>
      </c>
      <c r="D573" s="213" t="s">
        <v>47</v>
      </c>
      <c r="E573" s="214" t="s">
        <v>24</v>
      </c>
      <c r="F573" s="215">
        <v>6374600</v>
      </c>
      <c r="G573" s="215">
        <v>7100700</v>
      </c>
      <c r="H573" s="171"/>
      <c r="I573" s="88">
        <f t="shared" si="87"/>
        <v>7100700</v>
      </c>
      <c r="J573" s="163">
        <f t="shared" si="88"/>
        <v>0</v>
      </c>
      <c r="K573" s="155">
        <f t="shared" si="8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90"/>
        <v>201227436.79893059</v>
      </c>
      <c r="O573" s="155">
        <f t="shared" si="91"/>
        <v>0</v>
      </c>
      <c r="P573" s="155">
        <f>IF(O573=1,SUM($O$6:O573),0)</f>
        <v>0</v>
      </c>
    </row>
    <row r="574" spans="1:16" ht="15" customHeight="1">
      <c r="A574" s="15"/>
      <c r="B574" s="194">
        <v>8</v>
      </c>
      <c r="C574" s="109" t="s">
        <v>1486</v>
      </c>
      <c r="D574" s="213" t="s">
        <v>47</v>
      </c>
      <c r="E574" s="214" t="s">
        <v>24</v>
      </c>
      <c r="F574" s="215">
        <v>4927200</v>
      </c>
      <c r="G574" s="215">
        <v>5488400</v>
      </c>
      <c r="H574" s="171"/>
      <c r="I574" s="88">
        <f t="shared" si="87"/>
        <v>5488400</v>
      </c>
      <c r="J574" s="163">
        <f t="shared" si="88"/>
        <v>0</v>
      </c>
      <c r="K574" s="155">
        <f t="shared" si="8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90"/>
        <v>201227437.79893059</v>
      </c>
      <c r="O574" s="155">
        <f t="shared" si="91"/>
        <v>0</v>
      </c>
      <c r="P574" s="155">
        <f>IF(O574=1,SUM($O$6:O574),0)</f>
        <v>0</v>
      </c>
    </row>
    <row r="575" spans="1:16" ht="15" customHeight="1">
      <c r="A575" s="15"/>
      <c r="B575" s="194">
        <v>9</v>
      </c>
      <c r="C575" s="109" t="s">
        <v>1487</v>
      </c>
      <c r="D575" s="213" t="s">
        <v>47</v>
      </c>
      <c r="E575" s="214" t="s">
        <v>24</v>
      </c>
      <c r="F575" s="215">
        <v>4927200</v>
      </c>
      <c r="G575" s="215">
        <v>5488400</v>
      </c>
      <c r="H575" s="171"/>
      <c r="I575" s="88">
        <f t="shared" si="87"/>
        <v>5488400</v>
      </c>
      <c r="J575" s="163">
        <f t="shared" si="88"/>
        <v>0</v>
      </c>
      <c r="K575" s="155">
        <f t="shared" si="8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90"/>
        <v>201227438.79893059</v>
      </c>
      <c r="O575" s="155">
        <f t="shared" si="91"/>
        <v>0</v>
      </c>
      <c r="P575" s="155">
        <f>IF(O575=1,SUM($O$6:O575),0)</f>
        <v>0</v>
      </c>
    </row>
    <row r="576" spans="1:16" ht="15" customHeight="1">
      <c r="A576" s="15"/>
      <c r="B576" s="194">
        <v>10</v>
      </c>
      <c r="C576" s="109" t="s">
        <v>1488</v>
      </c>
      <c r="D576" s="213" t="s">
        <v>47</v>
      </c>
      <c r="E576" s="214" t="s">
        <v>24</v>
      </c>
      <c r="F576" s="215">
        <v>4927200</v>
      </c>
      <c r="G576" s="215">
        <v>5488400</v>
      </c>
      <c r="H576" s="171"/>
      <c r="I576" s="88">
        <f t="shared" si="87"/>
        <v>5488400</v>
      </c>
      <c r="J576" s="163">
        <f t="shared" si="88"/>
        <v>0</v>
      </c>
      <c r="K576" s="155">
        <f t="shared" si="8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90"/>
        <v>201227439.79893059</v>
      </c>
      <c r="O576" s="155">
        <f t="shared" si="91"/>
        <v>0</v>
      </c>
      <c r="P576" s="155">
        <f>IF(O576=1,SUM($O$6:O576),0)</f>
        <v>0</v>
      </c>
    </row>
    <row r="577" spans="1:16" ht="15" customHeight="1">
      <c r="A577" s="15"/>
      <c r="B577" s="194">
        <v>11</v>
      </c>
      <c r="C577" s="109" t="s">
        <v>1489</v>
      </c>
      <c r="D577" s="213" t="s">
        <v>47</v>
      </c>
      <c r="E577" s="214" t="s">
        <v>24</v>
      </c>
      <c r="F577" s="215">
        <v>5602300</v>
      </c>
      <c r="G577" s="215">
        <v>6240400</v>
      </c>
      <c r="H577" s="171"/>
      <c r="I577" s="88">
        <f t="shared" si="87"/>
        <v>6240400</v>
      </c>
      <c r="J577" s="163">
        <f t="shared" si="88"/>
        <v>0</v>
      </c>
      <c r="K577" s="155">
        <f t="shared" si="8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90"/>
        <v>201227440.79893059</v>
      </c>
      <c r="O577" s="155">
        <f t="shared" si="91"/>
        <v>0</v>
      </c>
      <c r="P577" s="155">
        <f>IF(O577=1,SUM($O$6:O577),0)</f>
        <v>0</v>
      </c>
    </row>
    <row r="578" spans="1:16" ht="15" customHeight="1">
      <c r="A578" s="15"/>
      <c r="B578" s="194">
        <v>12</v>
      </c>
      <c r="C578" s="109" t="s">
        <v>1490</v>
      </c>
      <c r="D578" s="213" t="s">
        <v>47</v>
      </c>
      <c r="E578" s="214" t="s">
        <v>24</v>
      </c>
      <c r="F578" s="215">
        <v>5602300</v>
      </c>
      <c r="G578" s="215">
        <v>6240400</v>
      </c>
      <c r="H578" s="171"/>
      <c r="I578" s="88">
        <f t="shared" si="87"/>
        <v>6240400</v>
      </c>
      <c r="J578" s="163">
        <f t="shared" si="88"/>
        <v>0</v>
      </c>
      <c r="K578" s="155">
        <f t="shared" si="8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90"/>
        <v>201227441.79893059</v>
      </c>
      <c r="O578" s="155">
        <f t="shared" si="91"/>
        <v>0</v>
      </c>
      <c r="P578" s="155">
        <f>IF(O578=1,SUM($O$6:O578),0)</f>
        <v>0</v>
      </c>
    </row>
    <row r="579" spans="1:16" ht="15" customHeight="1">
      <c r="A579" s="15"/>
      <c r="B579" s="194">
        <v>13</v>
      </c>
      <c r="C579" s="109" t="s">
        <v>1491</v>
      </c>
      <c r="D579" s="213" t="s">
        <v>47</v>
      </c>
      <c r="E579" s="214" t="s">
        <v>24</v>
      </c>
      <c r="F579" s="215">
        <v>5602300</v>
      </c>
      <c r="G579" s="215">
        <v>6240400</v>
      </c>
      <c r="H579" s="171"/>
      <c r="I579" s="88">
        <f t="shared" si="87"/>
        <v>6240400</v>
      </c>
      <c r="J579" s="163">
        <f t="shared" si="88"/>
        <v>0</v>
      </c>
      <c r="K579" s="155">
        <f t="shared" si="8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90"/>
        <v>201227442.79893059</v>
      </c>
      <c r="O579" s="155">
        <f t="shared" si="91"/>
        <v>0</v>
      </c>
      <c r="P579" s="155">
        <f>IF(O579=1,SUM($O$6:O579),0)</f>
        <v>0</v>
      </c>
    </row>
    <row r="580" spans="1:16" ht="15" customHeight="1">
      <c r="A580" s="15"/>
      <c r="B580" s="194">
        <v>14</v>
      </c>
      <c r="C580" s="109" t="s">
        <v>1492</v>
      </c>
      <c r="D580" s="213" t="s">
        <v>47</v>
      </c>
      <c r="E580" s="214" t="s">
        <v>24</v>
      </c>
      <c r="F580" s="215">
        <v>5529300</v>
      </c>
      <c r="G580" s="215">
        <v>6159100</v>
      </c>
      <c r="H580" s="171"/>
      <c r="I580" s="88">
        <f t="shared" si="87"/>
        <v>6159100</v>
      </c>
      <c r="J580" s="163">
        <f t="shared" si="88"/>
        <v>0</v>
      </c>
      <c r="K580" s="155">
        <f t="shared" si="8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90"/>
        <v>201227443.79893059</v>
      </c>
      <c r="O580" s="155">
        <f t="shared" si="91"/>
        <v>0</v>
      </c>
      <c r="P580" s="155">
        <f>IF(O580=1,SUM($O$6:O580),0)</f>
        <v>0</v>
      </c>
    </row>
    <row r="581" spans="1:16" ht="15" customHeight="1">
      <c r="A581" s="15"/>
      <c r="B581" s="194">
        <v>15</v>
      </c>
      <c r="C581" s="109" t="s">
        <v>1493</v>
      </c>
      <c r="D581" s="213" t="s">
        <v>47</v>
      </c>
      <c r="E581" s="214" t="s">
        <v>24</v>
      </c>
      <c r="F581" s="215">
        <v>5529300</v>
      </c>
      <c r="G581" s="215">
        <v>6159100</v>
      </c>
      <c r="H581" s="171"/>
      <c r="I581" s="88">
        <f t="shared" si="87"/>
        <v>6159100</v>
      </c>
      <c r="J581" s="163">
        <f t="shared" si="88"/>
        <v>0</v>
      </c>
      <c r="K581" s="155">
        <f t="shared" si="8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90"/>
        <v>201227444.79893059</v>
      </c>
      <c r="O581" s="155">
        <f t="shared" si="91"/>
        <v>0</v>
      </c>
      <c r="P581" s="155">
        <f>IF(O581=1,SUM($O$6:O581),0)</f>
        <v>0</v>
      </c>
    </row>
    <row r="582" spans="1:16" ht="15" customHeight="1">
      <c r="A582" s="15"/>
      <c r="B582" s="194">
        <v>15</v>
      </c>
      <c r="C582" s="439" t="s">
        <v>1659</v>
      </c>
      <c r="D582" s="213" t="s">
        <v>47</v>
      </c>
      <c r="E582" s="214" t="s">
        <v>24</v>
      </c>
      <c r="F582" s="440">
        <v>5529300</v>
      </c>
      <c r="G582" s="440">
        <v>6159100</v>
      </c>
      <c r="H582" s="171"/>
      <c r="I582" s="88">
        <f t="shared" ref="I582" si="92">IF($I$5=$G$4,G582,(IF($I$5=$F$4,F582,0)))</f>
        <v>6159100</v>
      </c>
      <c r="J582" s="163">
        <f t="shared" ref="J582" si="93">IF(D582="MDU-KD",1,0)</f>
        <v>0</v>
      </c>
      <c r="K582" s="155">
        <f t="shared" ref="K582" si="94"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ref="N582" si="95">IF(L582=0,M582,L582)</f>
        <v>201227445.79893059</v>
      </c>
      <c r="O582" s="155">
        <f t="shared" ref="O582" si="96"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94">
        <v>16</v>
      </c>
      <c r="C583" s="109" t="s">
        <v>1494</v>
      </c>
      <c r="D583" s="213" t="s">
        <v>47</v>
      </c>
      <c r="E583" s="214" t="s">
        <v>24</v>
      </c>
      <c r="F583" s="215">
        <v>5529300</v>
      </c>
      <c r="G583" s="215">
        <v>6159100</v>
      </c>
      <c r="H583" s="171"/>
      <c r="I583" s="88">
        <f t="shared" si="87"/>
        <v>6159100</v>
      </c>
      <c r="J583" s="163">
        <f t="shared" si="88"/>
        <v>0</v>
      </c>
      <c r="K583" s="155">
        <f t="shared" si="8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90"/>
        <v>201227446.79893059</v>
      </c>
      <c r="O583" s="155">
        <f t="shared" si="91"/>
        <v>0</v>
      </c>
      <c r="P583" s="155">
        <f>IF(O583=1,SUM($O$6:O583),0)</f>
        <v>0</v>
      </c>
    </row>
    <row r="584" spans="1:16" ht="15" customHeight="1">
      <c r="A584" s="15"/>
      <c r="B584" s="194">
        <v>17</v>
      </c>
      <c r="C584" s="109" t="s">
        <v>1495</v>
      </c>
      <c r="D584" s="213" t="s">
        <v>47</v>
      </c>
      <c r="E584" s="214" t="s">
        <v>24</v>
      </c>
      <c r="F584" s="215">
        <v>5030000</v>
      </c>
      <c r="G584" s="215">
        <v>5602900</v>
      </c>
      <c r="H584" s="171"/>
      <c r="I584" s="88">
        <f t="shared" si="87"/>
        <v>5602900</v>
      </c>
      <c r="J584" s="163">
        <f t="shared" si="88"/>
        <v>0</v>
      </c>
      <c r="K584" s="155">
        <f t="shared" si="8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90"/>
        <v>201227447.79893059</v>
      </c>
      <c r="O584" s="155">
        <f t="shared" si="91"/>
        <v>0</v>
      </c>
      <c r="P584" s="155">
        <f>IF(O584=1,SUM($O$6:O584),0)</f>
        <v>0</v>
      </c>
    </row>
    <row r="585" spans="1:16" ht="15" customHeight="1">
      <c r="A585" s="15"/>
      <c r="B585" s="194">
        <v>18</v>
      </c>
      <c r="C585" s="109" t="s">
        <v>1496</v>
      </c>
      <c r="D585" s="213" t="s">
        <v>47</v>
      </c>
      <c r="E585" s="214" t="s">
        <v>24</v>
      </c>
      <c r="F585" s="215">
        <v>7223500</v>
      </c>
      <c r="G585" s="215">
        <v>8046300</v>
      </c>
      <c r="H585" s="171"/>
      <c r="I585" s="88">
        <f t="shared" si="87"/>
        <v>8046300</v>
      </c>
      <c r="J585" s="163">
        <f t="shared" si="88"/>
        <v>0</v>
      </c>
      <c r="K585" s="155">
        <f t="shared" si="8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90"/>
        <v>201227448.79893059</v>
      </c>
      <c r="O585" s="155">
        <f t="shared" si="91"/>
        <v>0</v>
      </c>
      <c r="P585" s="155">
        <f>IF(O585=1,SUM($O$6:O585),0)</f>
        <v>0</v>
      </c>
    </row>
    <row r="586" spans="1:16" ht="15" customHeight="1">
      <c r="A586" s="15"/>
      <c r="B586" s="194">
        <v>19</v>
      </c>
      <c r="C586" s="109" t="s">
        <v>1497</v>
      </c>
      <c r="D586" s="213" t="s">
        <v>47</v>
      </c>
      <c r="E586" s="214" t="s">
        <v>24</v>
      </c>
      <c r="F586" s="217">
        <v>7275900</v>
      </c>
      <c r="G586" s="217">
        <v>8104600</v>
      </c>
      <c r="H586" s="171"/>
      <c r="I586" s="88">
        <f t="shared" si="87"/>
        <v>8104600</v>
      </c>
      <c r="J586" s="163">
        <f t="shared" si="88"/>
        <v>0</v>
      </c>
      <c r="K586" s="155">
        <f t="shared" si="8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90"/>
        <v>201227449.79893059</v>
      </c>
      <c r="O586" s="155">
        <f t="shared" si="91"/>
        <v>0</v>
      </c>
      <c r="P586" s="155">
        <f>IF(O586=1,SUM($O$6:O586),0)</f>
        <v>0</v>
      </c>
    </row>
    <row r="587" spans="1:16" ht="15" customHeight="1">
      <c r="A587" s="15"/>
      <c r="B587" s="194">
        <v>20</v>
      </c>
      <c r="C587" s="109" t="s">
        <v>1498</v>
      </c>
      <c r="D587" s="213" t="s">
        <v>47</v>
      </c>
      <c r="E587" s="214" t="s">
        <v>24</v>
      </c>
      <c r="F587" s="215">
        <v>7275900</v>
      </c>
      <c r="G587" s="215">
        <v>8104600</v>
      </c>
      <c r="H587" s="171"/>
      <c r="I587" s="88">
        <f t="shared" si="87"/>
        <v>8104600</v>
      </c>
      <c r="J587" s="163">
        <f t="shared" si="88"/>
        <v>0</v>
      </c>
      <c r="K587" s="155">
        <f t="shared" si="8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90"/>
        <v>201227450.79893059</v>
      </c>
      <c r="O587" s="155">
        <f t="shared" si="91"/>
        <v>0</v>
      </c>
      <c r="P587" s="155">
        <f>IF(O587=1,SUM($O$6:O587),0)</f>
        <v>0</v>
      </c>
    </row>
    <row r="588" spans="1:16" ht="15" customHeight="1">
      <c r="A588" s="15"/>
      <c r="B588" s="194">
        <v>21</v>
      </c>
      <c r="C588" s="109" t="s">
        <v>1499</v>
      </c>
      <c r="D588" s="213" t="s">
        <v>47</v>
      </c>
      <c r="E588" s="214" t="s">
        <v>24</v>
      </c>
      <c r="F588" s="215">
        <v>5224600</v>
      </c>
      <c r="G588" s="215">
        <v>5819700</v>
      </c>
      <c r="H588" s="171"/>
      <c r="I588" s="88">
        <f t="shared" si="87"/>
        <v>5819700</v>
      </c>
      <c r="J588" s="163">
        <f t="shared" si="88"/>
        <v>0</v>
      </c>
      <c r="K588" s="155">
        <f t="shared" si="8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90"/>
        <v>201227451.79893059</v>
      </c>
      <c r="O588" s="155">
        <f t="shared" si="91"/>
        <v>0</v>
      </c>
      <c r="P588" s="155">
        <f>IF(O588=1,SUM($O$6:O588),0)</f>
        <v>0</v>
      </c>
    </row>
    <row r="589" spans="1:16" ht="15" customHeight="1">
      <c r="A589" s="15"/>
      <c r="B589" s="194">
        <v>22</v>
      </c>
      <c r="C589" s="109" t="s">
        <v>1500</v>
      </c>
      <c r="D589" s="213" t="s">
        <v>47</v>
      </c>
      <c r="E589" s="214" t="s">
        <v>24</v>
      </c>
      <c r="F589" s="215">
        <v>5224600</v>
      </c>
      <c r="G589" s="215">
        <v>5819700</v>
      </c>
      <c r="H589" s="171"/>
      <c r="I589" s="88">
        <f t="shared" si="87"/>
        <v>5819700</v>
      </c>
      <c r="J589" s="163">
        <f t="shared" si="88"/>
        <v>0</v>
      </c>
      <c r="K589" s="155">
        <f t="shared" si="8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90"/>
        <v>201227452.79893059</v>
      </c>
      <c r="O589" s="155">
        <f t="shared" si="91"/>
        <v>0</v>
      </c>
      <c r="P589" s="155">
        <f>IF(O589=1,SUM($O$6:O589),0)</f>
        <v>0</v>
      </c>
    </row>
    <row r="590" spans="1:16" ht="15" customHeight="1">
      <c r="A590" s="15"/>
      <c r="B590" s="194">
        <v>23</v>
      </c>
      <c r="C590" s="109" t="s">
        <v>1501</v>
      </c>
      <c r="D590" s="213" t="s">
        <v>47</v>
      </c>
      <c r="E590" s="214" t="s">
        <v>24</v>
      </c>
      <c r="F590" s="215">
        <v>2857700</v>
      </c>
      <c r="G590" s="215">
        <v>3183200</v>
      </c>
      <c r="H590" s="171"/>
      <c r="I590" s="88">
        <f t="shared" ref="I590:I691" si="97">IF($I$5=$G$4,G590,(IF($I$5=$F$4,F590,0)))</f>
        <v>3183200</v>
      </c>
      <c r="J590" s="163">
        <f t="shared" si="88"/>
        <v>0</v>
      </c>
      <c r="K590" s="155">
        <f t="shared" si="8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90"/>
        <v>201227453.79893059</v>
      </c>
      <c r="O590" s="155">
        <f t="shared" si="91"/>
        <v>0</v>
      </c>
      <c r="P590" s="155">
        <f>IF(O590=1,SUM($O$6:O590),0)</f>
        <v>0</v>
      </c>
    </row>
    <row r="591" spans="1:16" ht="15" customHeight="1">
      <c r="A591" s="15"/>
      <c r="B591" s="194">
        <v>24</v>
      </c>
      <c r="C591" s="109" t="s">
        <v>1502</v>
      </c>
      <c r="D591" s="213" t="s">
        <v>47</v>
      </c>
      <c r="E591" s="214" t="s">
        <v>24</v>
      </c>
      <c r="F591" s="215">
        <v>2857700</v>
      </c>
      <c r="G591" s="215">
        <v>3183200</v>
      </c>
      <c r="H591" s="171"/>
      <c r="I591" s="88">
        <f t="shared" si="97"/>
        <v>3183200</v>
      </c>
      <c r="J591" s="163">
        <f t="shared" si="88"/>
        <v>0</v>
      </c>
      <c r="K591" s="155">
        <f t="shared" si="8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90"/>
        <v>201227454.79893059</v>
      </c>
      <c r="O591" s="155">
        <f t="shared" si="91"/>
        <v>0</v>
      </c>
      <c r="P591" s="155">
        <f>IF(O591=1,SUM($O$6:O591),0)</f>
        <v>0</v>
      </c>
    </row>
    <row r="592" spans="1:16" ht="15" customHeight="1">
      <c r="A592" s="15"/>
      <c r="B592" s="194">
        <v>25</v>
      </c>
      <c r="C592" s="109" t="s">
        <v>1503</v>
      </c>
      <c r="D592" s="213" t="s">
        <v>47</v>
      </c>
      <c r="E592" s="214" t="s">
        <v>24</v>
      </c>
      <c r="F592" s="215">
        <v>3401800</v>
      </c>
      <c r="G592" s="215">
        <v>3789300</v>
      </c>
      <c r="H592" s="171"/>
      <c r="I592" s="88">
        <f t="shared" si="97"/>
        <v>3789300</v>
      </c>
      <c r="J592" s="163">
        <f t="shared" si="88"/>
        <v>0</v>
      </c>
      <c r="K592" s="155">
        <f t="shared" si="8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90"/>
        <v>201227455.79893059</v>
      </c>
      <c r="O592" s="155">
        <f t="shared" si="91"/>
        <v>0</v>
      </c>
      <c r="P592" s="155">
        <f>IF(O592=1,SUM($O$6:O592),0)</f>
        <v>0</v>
      </c>
    </row>
    <row r="593" spans="1:16" ht="15" customHeight="1">
      <c r="A593" s="15"/>
      <c r="B593" s="194">
        <v>26</v>
      </c>
      <c r="C593" s="109" t="s">
        <v>292</v>
      </c>
      <c r="D593" s="213" t="s">
        <v>47</v>
      </c>
      <c r="E593" s="214" t="s">
        <v>24</v>
      </c>
      <c r="F593" s="215">
        <v>2935500</v>
      </c>
      <c r="G593" s="215">
        <v>3269900</v>
      </c>
      <c r="H593" s="175"/>
      <c r="I593" s="88">
        <f t="shared" si="97"/>
        <v>3269900</v>
      </c>
      <c r="J593" s="163">
        <f t="shared" si="88"/>
        <v>0</v>
      </c>
      <c r="K593" s="155">
        <f t="shared" si="8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90"/>
        <v>201227456.79893059</v>
      </c>
      <c r="O593" s="155">
        <f t="shared" si="91"/>
        <v>0</v>
      </c>
      <c r="P593" s="155">
        <f>IF(O593=1,SUM($O$6:O593),0)</f>
        <v>0</v>
      </c>
    </row>
    <row r="594" spans="1:16" ht="15" customHeight="1">
      <c r="A594" s="15"/>
      <c r="B594" s="194">
        <v>27</v>
      </c>
      <c r="C594" s="109" t="s">
        <v>293</v>
      </c>
      <c r="D594" s="213" t="s">
        <v>47</v>
      </c>
      <c r="E594" s="214" t="s">
        <v>24</v>
      </c>
      <c r="F594" s="215">
        <v>4180700</v>
      </c>
      <c r="G594" s="215">
        <v>4656900</v>
      </c>
      <c r="H594" s="175"/>
      <c r="I594" s="88">
        <f t="shared" si="97"/>
        <v>4656900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94">
        <v>28</v>
      </c>
      <c r="C595" s="109" t="s">
        <v>294</v>
      </c>
      <c r="D595" s="213" t="s">
        <v>47</v>
      </c>
      <c r="E595" s="214" t="s">
        <v>24</v>
      </c>
      <c r="F595" s="215">
        <v>7316100</v>
      </c>
      <c r="G595" s="215">
        <v>8149400</v>
      </c>
      <c r="H595" s="175"/>
      <c r="I595" s="88">
        <f t="shared" si="97"/>
        <v>8149400</v>
      </c>
      <c r="J595" s="163">
        <f t="shared" ref="J595:J658" si="98">IF(D595="MDU-KD",1,0)</f>
        <v>0</v>
      </c>
      <c r="K595" s="155">
        <f t="shared" ref="K595:K658" si="9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100">IF(L595=0,M595,L595)</f>
        <v>201227458.79893059</v>
      </c>
      <c r="O595" s="155">
        <f t="shared" ref="O595:O658" si="10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94">
        <v>29</v>
      </c>
      <c r="C596" s="109" t="s">
        <v>295</v>
      </c>
      <c r="D596" s="213" t="s">
        <v>47</v>
      </c>
      <c r="E596" s="214" t="s">
        <v>8</v>
      </c>
      <c r="F596" s="215">
        <v>34800</v>
      </c>
      <c r="G596" s="215">
        <v>38800</v>
      </c>
      <c r="H596" s="175"/>
      <c r="I596" s="88">
        <f t="shared" si="97"/>
        <v>38800</v>
      </c>
      <c r="J596" s="163">
        <f t="shared" si="98"/>
        <v>0</v>
      </c>
      <c r="K596" s="155">
        <f t="shared" si="9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100"/>
        <v>201227459.79893059</v>
      </c>
      <c r="O596" s="155">
        <f t="shared" si="101"/>
        <v>0</v>
      </c>
      <c r="P596" s="155">
        <f>IF(O596=1,SUM($O$6:O596),0)</f>
        <v>0</v>
      </c>
    </row>
    <row r="597" spans="1:16" ht="15" customHeight="1">
      <c r="A597" s="15"/>
      <c r="B597" s="194">
        <v>30</v>
      </c>
      <c r="C597" s="109" t="s">
        <v>297</v>
      </c>
      <c r="D597" s="213" t="s">
        <v>47</v>
      </c>
      <c r="E597" s="214" t="s">
        <v>8</v>
      </c>
      <c r="F597" s="215">
        <v>11200</v>
      </c>
      <c r="G597" s="215">
        <v>12500</v>
      </c>
      <c r="H597" s="175"/>
      <c r="I597" s="88">
        <f t="shared" si="97"/>
        <v>12500</v>
      </c>
      <c r="J597" s="163">
        <f t="shared" si="98"/>
        <v>0</v>
      </c>
      <c r="K597" s="155">
        <f t="shared" si="9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100"/>
        <v>201227460.79893059</v>
      </c>
      <c r="O597" s="155">
        <f t="shared" si="101"/>
        <v>0</v>
      </c>
      <c r="P597" s="155">
        <f>IF(O597=1,SUM($O$6:O597),0)</f>
        <v>0</v>
      </c>
    </row>
    <row r="598" spans="1:16" ht="15" customHeight="1">
      <c r="A598" s="15"/>
      <c r="B598" s="194">
        <v>31</v>
      </c>
      <c r="C598" s="109" t="s">
        <v>34</v>
      </c>
      <c r="D598" s="213" t="s">
        <v>47</v>
      </c>
      <c r="E598" s="214" t="s">
        <v>8</v>
      </c>
      <c r="F598" s="215">
        <v>6100</v>
      </c>
      <c r="G598" s="215">
        <v>6100</v>
      </c>
      <c r="H598" s="175"/>
      <c r="I598" s="88">
        <f t="shared" si="97"/>
        <v>6100</v>
      </c>
      <c r="J598" s="163">
        <f t="shared" si="98"/>
        <v>0</v>
      </c>
      <c r="K598" s="155">
        <f t="shared" si="9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100"/>
        <v>201227461.79893059</v>
      </c>
      <c r="O598" s="155">
        <f t="shared" si="101"/>
        <v>0</v>
      </c>
      <c r="P598" s="155">
        <f>IF(O598=1,SUM($O$6:O598),0)</f>
        <v>0</v>
      </c>
    </row>
    <row r="599" spans="1:16" ht="15" customHeight="1">
      <c r="A599" s="15"/>
      <c r="B599" s="194">
        <v>32</v>
      </c>
      <c r="C599" s="109" t="s">
        <v>617</v>
      </c>
      <c r="D599" s="213" t="s">
        <v>47</v>
      </c>
      <c r="E599" s="214" t="s">
        <v>8</v>
      </c>
      <c r="F599" s="215">
        <v>18200</v>
      </c>
      <c r="G599" s="215">
        <v>38718.5</v>
      </c>
      <c r="H599" s="175"/>
      <c r="I599" s="88">
        <f t="shared" si="97"/>
        <v>38718.5</v>
      </c>
      <c r="J599" s="163">
        <f t="shared" si="98"/>
        <v>0</v>
      </c>
      <c r="K599" s="155">
        <f t="shared" si="9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100"/>
        <v>201227462.79893059</v>
      </c>
      <c r="O599" s="155">
        <f t="shared" si="101"/>
        <v>0</v>
      </c>
      <c r="P599" s="155">
        <f>IF(O599=1,SUM($O$6:O599),0)</f>
        <v>0</v>
      </c>
    </row>
    <row r="600" spans="1:16" ht="15" customHeight="1">
      <c r="A600" s="15"/>
      <c r="B600" s="194">
        <v>33</v>
      </c>
      <c r="C600" s="109" t="s">
        <v>618</v>
      </c>
      <c r="D600" s="213" t="s">
        <v>47</v>
      </c>
      <c r="E600" s="214" t="s">
        <v>8</v>
      </c>
      <c r="F600" s="215">
        <v>83900</v>
      </c>
      <c r="G600" s="215">
        <v>218596</v>
      </c>
      <c r="H600" s="175"/>
      <c r="I600" s="88">
        <f t="shared" si="97"/>
        <v>218596</v>
      </c>
      <c r="J600" s="163">
        <f t="shared" si="98"/>
        <v>0</v>
      </c>
      <c r="K600" s="155">
        <f t="shared" si="9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100"/>
        <v>201227463.79893059</v>
      </c>
      <c r="O600" s="155">
        <f t="shared" si="101"/>
        <v>0</v>
      </c>
      <c r="P600" s="155">
        <f>IF(O600=1,SUM($O$6:O600),0)</f>
        <v>0</v>
      </c>
    </row>
    <row r="601" spans="1:16" ht="15" customHeight="1">
      <c r="A601" s="15"/>
      <c r="B601" s="194">
        <v>34</v>
      </c>
      <c r="C601" s="109" t="s">
        <v>475</v>
      </c>
      <c r="D601" s="213" t="s">
        <v>47</v>
      </c>
      <c r="E601" s="214" t="s">
        <v>8</v>
      </c>
      <c r="F601" s="215">
        <v>148000</v>
      </c>
      <c r="G601" s="215">
        <v>680475</v>
      </c>
      <c r="H601" s="175"/>
      <c r="I601" s="88">
        <f t="shared" si="97"/>
        <v>680475</v>
      </c>
      <c r="J601" s="163">
        <f t="shared" si="98"/>
        <v>0</v>
      </c>
      <c r="K601" s="155">
        <f t="shared" si="9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100"/>
        <v>201227464.79893059</v>
      </c>
      <c r="O601" s="155">
        <f t="shared" si="101"/>
        <v>0</v>
      </c>
      <c r="P601" s="155">
        <f>IF(O601=1,SUM($O$6:O601),0)</f>
        <v>0</v>
      </c>
    </row>
    <row r="602" spans="1:16" ht="15" customHeight="1">
      <c r="A602" s="15"/>
      <c r="B602" s="194">
        <v>35</v>
      </c>
      <c r="C602" s="109" t="s">
        <v>1096</v>
      </c>
      <c r="D602" s="213" t="s">
        <v>47</v>
      </c>
      <c r="E602" s="214" t="s">
        <v>8</v>
      </c>
      <c r="F602" s="215">
        <v>1000000</v>
      </c>
      <c r="G602" s="215">
        <v>1000000</v>
      </c>
      <c r="H602" s="175"/>
      <c r="I602" s="88">
        <f t="shared" si="97"/>
        <v>1000000</v>
      </c>
      <c r="J602" s="163">
        <f t="shared" si="98"/>
        <v>0</v>
      </c>
      <c r="K602" s="155">
        <f t="shared" si="9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100"/>
        <v>201227465.79893059</v>
      </c>
      <c r="O602" s="155">
        <f t="shared" si="101"/>
        <v>0</v>
      </c>
      <c r="P602" s="155">
        <f>IF(O602=1,SUM($O$6:O602),0)</f>
        <v>0</v>
      </c>
    </row>
    <row r="603" spans="1:16" ht="15" customHeight="1">
      <c r="A603" s="15"/>
      <c r="B603" s="194">
        <v>36</v>
      </c>
      <c r="C603" s="109" t="s">
        <v>296</v>
      </c>
      <c r="D603" s="213" t="s">
        <v>47</v>
      </c>
      <c r="E603" s="214" t="s">
        <v>8</v>
      </c>
      <c r="F603" s="215">
        <v>22500</v>
      </c>
      <c r="G603" s="215">
        <v>25100</v>
      </c>
      <c r="H603" s="175"/>
      <c r="I603" s="88">
        <f t="shared" si="97"/>
        <v>25100</v>
      </c>
      <c r="J603" s="163">
        <f t="shared" si="98"/>
        <v>0</v>
      </c>
      <c r="K603" s="155">
        <f t="shared" si="9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100"/>
        <v>201227466.79893059</v>
      </c>
      <c r="O603" s="155">
        <f t="shared" si="101"/>
        <v>0</v>
      </c>
      <c r="P603" s="155">
        <f>IF(O603=1,SUM($O$6:O603),0)</f>
        <v>0</v>
      </c>
    </row>
    <row r="604" spans="1:16" ht="15" customHeight="1">
      <c r="A604" s="15"/>
      <c r="B604" s="194">
        <v>37</v>
      </c>
      <c r="C604" s="109" t="s">
        <v>619</v>
      </c>
      <c r="D604" s="213" t="s">
        <v>47</v>
      </c>
      <c r="E604" s="214" t="s">
        <v>8</v>
      </c>
      <c r="F604" s="215">
        <v>8000</v>
      </c>
      <c r="G604" s="215">
        <v>8900</v>
      </c>
      <c r="H604" s="175"/>
      <c r="I604" s="88">
        <f t="shared" si="97"/>
        <v>8900</v>
      </c>
      <c r="J604" s="163">
        <f t="shared" si="98"/>
        <v>0</v>
      </c>
      <c r="K604" s="155">
        <f t="shared" si="9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100"/>
        <v>201227467.79893059</v>
      </c>
      <c r="O604" s="155">
        <f t="shared" si="101"/>
        <v>0</v>
      </c>
      <c r="P604" s="155">
        <f>IF(O604=1,SUM($O$6:O604),0)</f>
        <v>0</v>
      </c>
    </row>
    <row r="605" spans="1:16" ht="15" customHeight="1">
      <c r="A605" s="15"/>
      <c r="B605" s="194">
        <v>38</v>
      </c>
      <c r="C605" s="109" t="s">
        <v>298</v>
      </c>
      <c r="D605" s="213" t="s">
        <v>47</v>
      </c>
      <c r="E605" s="214" t="s">
        <v>8</v>
      </c>
      <c r="F605" s="215">
        <v>3700</v>
      </c>
      <c r="G605" s="215">
        <v>4100</v>
      </c>
      <c r="H605" s="175"/>
      <c r="I605" s="88">
        <f t="shared" si="97"/>
        <v>4100</v>
      </c>
      <c r="J605" s="163">
        <f t="shared" si="98"/>
        <v>0</v>
      </c>
      <c r="K605" s="155">
        <f t="shared" si="9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100"/>
        <v>201227468.79893059</v>
      </c>
      <c r="O605" s="155">
        <f t="shared" si="101"/>
        <v>0</v>
      </c>
      <c r="P605" s="155">
        <f>IF(O605=1,SUM($O$6:O605),0)</f>
        <v>0</v>
      </c>
    </row>
    <row r="606" spans="1:16" ht="15" customHeight="1">
      <c r="A606" s="15"/>
      <c r="B606" s="194">
        <v>39</v>
      </c>
      <c r="C606" s="197" t="s">
        <v>1097</v>
      </c>
      <c r="D606" s="213" t="s">
        <v>47</v>
      </c>
      <c r="E606" s="214" t="s">
        <v>8</v>
      </c>
      <c r="F606" s="215">
        <v>200000</v>
      </c>
      <c r="G606" s="215">
        <v>200000</v>
      </c>
      <c r="H606" s="175"/>
      <c r="I606" s="88">
        <f t="shared" si="97"/>
        <v>200000</v>
      </c>
      <c r="J606" s="163">
        <f t="shared" si="98"/>
        <v>0</v>
      </c>
      <c r="K606" s="155">
        <f t="shared" si="9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100"/>
        <v>201227469.79893059</v>
      </c>
      <c r="O606" s="155">
        <f t="shared" si="101"/>
        <v>0</v>
      </c>
      <c r="P606" s="155">
        <f>IF(O606=1,SUM($O$6:O606),0)</f>
        <v>0</v>
      </c>
    </row>
    <row r="607" spans="1:16" ht="15" customHeight="1">
      <c r="A607" s="15"/>
      <c r="B607" s="194"/>
      <c r="C607" s="109" t="s">
        <v>50</v>
      </c>
      <c r="D607" s="213" t="s">
        <v>50</v>
      </c>
      <c r="E607" s="214"/>
      <c r="F607" s="215"/>
      <c r="G607" s="215"/>
      <c r="H607" s="175"/>
      <c r="I607" s="88">
        <f t="shared" si="97"/>
        <v>0</v>
      </c>
      <c r="J607" s="163">
        <f t="shared" si="98"/>
        <v>0</v>
      </c>
      <c r="K607" s="155">
        <f t="shared" si="9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100"/>
        <v>0</v>
      </c>
      <c r="O607" s="155">
        <f t="shared" si="101"/>
        <v>0</v>
      </c>
      <c r="P607" s="155">
        <f>IF(O607=1,SUM($O$6:O607),0)</f>
        <v>0</v>
      </c>
    </row>
    <row r="608" spans="1:16" ht="15" customHeight="1">
      <c r="A608" s="15"/>
      <c r="B608" s="194" t="s">
        <v>620</v>
      </c>
      <c r="C608" s="109" t="s">
        <v>1058</v>
      </c>
      <c r="D608" s="213" t="s">
        <v>50</v>
      </c>
      <c r="E608" s="214"/>
      <c r="F608" s="215"/>
      <c r="G608" s="215"/>
      <c r="H608" s="175"/>
      <c r="I608" s="88">
        <f t="shared" si="97"/>
        <v>0</v>
      </c>
      <c r="J608" s="163">
        <f t="shared" si="98"/>
        <v>0</v>
      </c>
      <c r="K608" s="155">
        <f t="shared" si="9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100"/>
        <v>0</v>
      </c>
      <c r="O608" s="155">
        <f t="shared" si="101"/>
        <v>0</v>
      </c>
      <c r="P608" s="155">
        <f>IF(O608=1,SUM($O$6:O608),0)</f>
        <v>0</v>
      </c>
    </row>
    <row r="609" spans="1:16" ht="15" customHeight="1">
      <c r="A609" s="15"/>
      <c r="B609" s="194">
        <v>1</v>
      </c>
      <c r="C609" s="109" t="s">
        <v>1059</v>
      </c>
      <c r="D609" s="213" t="s">
        <v>47</v>
      </c>
      <c r="E609" s="214" t="s">
        <v>1094</v>
      </c>
      <c r="F609" s="215">
        <v>200000</v>
      </c>
      <c r="G609" s="215">
        <v>200000</v>
      </c>
      <c r="H609" s="175"/>
      <c r="I609" s="88">
        <f t="shared" si="97"/>
        <v>200000</v>
      </c>
      <c r="J609" s="163">
        <f t="shared" si="98"/>
        <v>0</v>
      </c>
      <c r="K609" s="155">
        <f t="shared" si="9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100"/>
        <v>201227470.79893059</v>
      </c>
      <c r="O609" s="155">
        <f t="shared" si="101"/>
        <v>0</v>
      </c>
      <c r="P609" s="155">
        <f>IF(O609=1,SUM($O$6:O609),0)</f>
        <v>0</v>
      </c>
    </row>
    <row r="610" spans="1:16" ht="15" customHeight="1">
      <c r="A610" s="15"/>
      <c r="B610" s="194">
        <v>2</v>
      </c>
      <c r="C610" s="109" t="s">
        <v>1060</v>
      </c>
      <c r="D610" s="213" t="s">
        <v>47</v>
      </c>
      <c r="E610" s="214" t="s">
        <v>1094</v>
      </c>
      <c r="F610" s="215">
        <v>2172500</v>
      </c>
      <c r="G610" s="215">
        <v>2172500</v>
      </c>
      <c r="H610" s="175"/>
      <c r="I610" s="88">
        <f t="shared" si="97"/>
        <v>2172500</v>
      </c>
      <c r="J610" s="163">
        <f t="shared" si="98"/>
        <v>0</v>
      </c>
      <c r="K610" s="155">
        <f t="shared" si="9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100"/>
        <v>201227471.79893059</v>
      </c>
      <c r="O610" s="155">
        <f t="shared" si="101"/>
        <v>0</v>
      </c>
      <c r="P610" s="155">
        <f>IF(O610=1,SUM($O$6:O610),0)</f>
        <v>0</v>
      </c>
    </row>
    <row r="611" spans="1:16" ht="15" customHeight="1">
      <c r="A611" s="15"/>
      <c r="B611" s="194">
        <v>3</v>
      </c>
      <c r="C611" s="109" t="s">
        <v>1162</v>
      </c>
      <c r="D611" s="213" t="s">
        <v>47</v>
      </c>
      <c r="E611" s="214" t="s">
        <v>1094</v>
      </c>
      <c r="F611" s="215">
        <v>700000</v>
      </c>
      <c r="G611" s="215">
        <v>700000</v>
      </c>
      <c r="H611" s="175"/>
      <c r="I611" s="88">
        <f t="shared" si="97"/>
        <v>700000</v>
      </c>
      <c r="J611" s="163">
        <f t="shared" si="98"/>
        <v>0</v>
      </c>
      <c r="K611" s="155">
        <f t="shared" si="9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100"/>
        <v>201227472.79893059</v>
      </c>
      <c r="O611" s="155">
        <f t="shared" si="101"/>
        <v>0</v>
      </c>
      <c r="P611" s="155">
        <f>IF(O611=1,SUM($O$6:O611),0)</f>
        <v>0</v>
      </c>
    </row>
    <row r="612" spans="1:16" ht="15" customHeight="1">
      <c r="A612" s="15"/>
      <c r="B612" s="194">
        <v>4</v>
      </c>
      <c r="C612" s="109" t="s">
        <v>1163</v>
      </c>
      <c r="D612" s="213" t="s">
        <v>47</v>
      </c>
      <c r="E612" s="214" t="s">
        <v>1094</v>
      </c>
      <c r="F612" s="215">
        <v>490000</v>
      </c>
      <c r="G612" s="215">
        <v>490000</v>
      </c>
      <c r="H612" s="175"/>
      <c r="I612" s="88">
        <f t="shared" si="97"/>
        <v>490000</v>
      </c>
      <c r="J612" s="163">
        <f t="shared" si="98"/>
        <v>0</v>
      </c>
      <c r="K612" s="155">
        <f t="shared" si="9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100"/>
        <v>201227473.79893059</v>
      </c>
      <c r="O612" s="155">
        <f t="shared" si="101"/>
        <v>0</v>
      </c>
      <c r="P612" s="155">
        <f>IF(O612=1,SUM($O$6:O612),0)</f>
        <v>0</v>
      </c>
    </row>
    <row r="613" spans="1:16" ht="15" customHeight="1">
      <c r="A613" s="15"/>
      <c r="B613" s="194">
        <v>5</v>
      </c>
      <c r="C613" s="109" t="s">
        <v>1164</v>
      </c>
      <c r="D613" s="213" t="s">
        <v>47</v>
      </c>
      <c r="E613" s="214" t="s">
        <v>1094</v>
      </c>
      <c r="F613" s="215">
        <v>224000</v>
      </c>
      <c r="G613" s="215">
        <v>224000</v>
      </c>
      <c r="H613" s="175"/>
      <c r="I613" s="88">
        <f t="shared" si="97"/>
        <v>224000</v>
      </c>
      <c r="J613" s="163">
        <f t="shared" si="98"/>
        <v>0</v>
      </c>
      <c r="K613" s="155">
        <f t="shared" si="9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100"/>
        <v>201227474.79893059</v>
      </c>
      <c r="O613" s="155">
        <f t="shared" si="101"/>
        <v>0</v>
      </c>
      <c r="P613" s="155">
        <f>IF(O613=1,SUM($O$6:O613),0)</f>
        <v>0</v>
      </c>
    </row>
    <row r="614" spans="1:16" ht="15" customHeight="1">
      <c r="A614" s="15"/>
      <c r="B614" s="194">
        <v>6</v>
      </c>
      <c r="C614" s="109" t="s">
        <v>1061</v>
      </c>
      <c r="D614" s="213" t="s">
        <v>47</v>
      </c>
      <c r="E614" s="214" t="s">
        <v>14</v>
      </c>
      <c r="F614" s="215">
        <v>15000</v>
      </c>
      <c r="G614" s="215">
        <v>15000</v>
      </c>
      <c r="H614" s="175"/>
      <c r="I614" s="88">
        <f t="shared" si="97"/>
        <v>15000</v>
      </c>
      <c r="J614" s="163">
        <f t="shared" si="98"/>
        <v>0</v>
      </c>
      <c r="K614" s="155">
        <f t="shared" si="9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100"/>
        <v>201227475.79893059</v>
      </c>
      <c r="O614" s="155">
        <f t="shared" si="101"/>
        <v>0</v>
      </c>
      <c r="P614" s="155">
        <f>IF(O614=1,SUM($O$6:O614),0)</f>
        <v>0</v>
      </c>
    </row>
    <row r="615" spans="1:16" ht="15" customHeight="1">
      <c r="A615" s="15"/>
      <c r="B615" s="194">
        <v>7</v>
      </c>
      <c r="C615" s="109" t="s">
        <v>1165</v>
      </c>
      <c r="D615" s="213" t="s">
        <v>47</v>
      </c>
      <c r="E615" s="214" t="s">
        <v>1094</v>
      </c>
      <c r="F615" s="215">
        <v>1510245</v>
      </c>
      <c r="G615" s="215">
        <v>1510245</v>
      </c>
      <c r="H615" s="175"/>
      <c r="I615" s="88">
        <f t="shared" si="97"/>
        <v>1510245</v>
      </c>
      <c r="J615" s="163">
        <f t="shared" si="98"/>
        <v>0</v>
      </c>
      <c r="K615" s="155">
        <f t="shared" si="9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100"/>
        <v>201227476.79893059</v>
      </c>
      <c r="O615" s="155">
        <f t="shared" si="101"/>
        <v>0</v>
      </c>
      <c r="P615" s="155">
        <f>IF(O615=1,SUM($O$6:O615),0)</f>
        <v>0</v>
      </c>
    </row>
    <row r="616" spans="1:16" ht="15" customHeight="1">
      <c r="A616" s="15"/>
      <c r="B616" s="194"/>
      <c r="C616" s="109" t="s">
        <v>50</v>
      </c>
      <c r="D616" s="213" t="s">
        <v>50</v>
      </c>
      <c r="E616" s="214"/>
      <c r="F616" s="215"/>
      <c r="G616" s="215"/>
      <c r="H616" s="175"/>
      <c r="I616" s="88">
        <f t="shared" si="97"/>
        <v>0</v>
      </c>
      <c r="J616" s="163">
        <f t="shared" si="98"/>
        <v>0</v>
      </c>
      <c r="K616" s="155">
        <f t="shared" si="9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100"/>
        <v>0</v>
      </c>
      <c r="O616" s="155">
        <f t="shared" si="101"/>
        <v>0</v>
      </c>
      <c r="P616" s="155">
        <f>IF(O616=1,SUM($O$6:O616),0)</f>
        <v>0</v>
      </c>
    </row>
    <row r="617" spans="1:16" ht="15" customHeight="1">
      <c r="A617" s="15"/>
      <c r="B617" s="194" t="s">
        <v>805</v>
      </c>
      <c r="C617" s="109" t="s">
        <v>1063</v>
      </c>
      <c r="D617" s="213" t="s">
        <v>50</v>
      </c>
      <c r="E617" s="214"/>
      <c r="F617" s="215"/>
      <c r="G617" s="215"/>
      <c r="H617" s="175"/>
      <c r="I617" s="88">
        <f t="shared" si="97"/>
        <v>0</v>
      </c>
      <c r="J617" s="163">
        <f t="shared" si="98"/>
        <v>0</v>
      </c>
      <c r="K617" s="155">
        <f t="shared" si="9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100"/>
        <v>0</v>
      </c>
      <c r="O617" s="155">
        <f t="shared" si="101"/>
        <v>0</v>
      </c>
      <c r="P617" s="155">
        <f>IF(O617=1,SUM($O$6:O617),0)</f>
        <v>0</v>
      </c>
    </row>
    <row r="618" spans="1:16" ht="15" customHeight="1">
      <c r="A618" s="15"/>
      <c r="B618" s="194">
        <v>1</v>
      </c>
      <c r="C618" s="109" t="s">
        <v>1070</v>
      </c>
      <c r="D618" s="213" t="s">
        <v>47</v>
      </c>
      <c r="E618" s="214" t="s">
        <v>8</v>
      </c>
      <c r="F618" s="215">
        <v>16226</v>
      </c>
      <c r="G618" s="215">
        <v>16226</v>
      </c>
      <c r="H618" s="175"/>
      <c r="I618" s="88">
        <f t="shared" si="97"/>
        <v>16226</v>
      </c>
      <c r="J618" s="163">
        <f t="shared" si="98"/>
        <v>0</v>
      </c>
      <c r="K618" s="155">
        <f t="shared" si="9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100"/>
        <v>201227477.79893059</v>
      </c>
      <c r="O618" s="155">
        <f t="shared" si="101"/>
        <v>0</v>
      </c>
      <c r="P618" s="155">
        <f>IF(O618=1,SUM($O$6:O618),0)</f>
        <v>0</v>
      </c>
    </row>
    <row r="619" spans="1:16" ht="15" customHeight="1">
      <c r="A619" s="15"/>
      <c r="B619" s="194">
        <v>2</v>
      </c>
      <c r="C619" s="109" t="s">
        <v>1071</v>
      </c>
      <c r="D619" s="213" t="s">
        <v>47</v>
      </c>
      <c r="E619" s="214" t="s">
        <v>8</v>
      </c>
      <c r="F619" s="215">
        <v>19947</v>
      </c>
      <c r="G619" s="215">
        <v>19947</v>
      </c>
      <c r="H619" s="175"/>
      <c r="I619" s="88">
        <f t="shared" si="97"/>
        <v>19947</v>
      </c>
      <c r="J619" s="163">
        <f t="shared" si="98"/>
        <v>0</v>
      </c>
      <c r="K619" s="155">
        <f t="shared" si="9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100"/>
        <v>201227478.79893059</v>
      </c>
      <c r="O619" s="155">
        <f t="shared" si="101"/>
        <v>0</v>
      </c>
      <c r="P619" s="155">
        <f>IF(O619=1,SUM($O$6:O619),0)</f>
        <v>0</v>
      </c>
    </row>
    <row r="620" spans="1:16" ht="15" customHeight="1">
      <c r="A620" s="15"/>
      <c r="B620" s="194">
        <v>3</v>
      </c>
      <c r="C620" s="109" t="s">
        <v>1072</v>
      </c>
      <c r="D620" s="213" t="s">
        <v>47</v>
      </c>
      <c r="E620" s="214" t="s">
        <v>8</v>
      </c>
      <c r="F620" s="215">
        <v>26711.899999999998</v>
      </c>
      <c r="G620" s="215">
        <v>26711.899999999998</v>
      </c>
      <c r="H620" s="175"/>
      <c r="I620" s="88">
        <f t="shared" si="97"/>
        <v>26711.899999999998</v>
      </c>
      <c r="J620" s="163">
        <f t="shared" si="98"/>
        <v>0</v>
      </c>
      <c r="K620" s="155">
        <f t="shared" si="9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100"/>
        <v>201227479.79893059</v>
      </c>
      <c r="O620" s="155">
        <f t="shared" si="101"/>
        <v>0</v>
      </c>
      <c r="P620" s="155">
        <f>IF(O620=1,SUM($O$6:O620),0)</f>
        <v>0</v>
      </c>
    </row>
    <row r="621" spans="1:16" ht="15" customHeight="1">
      <c r="A621" s="15"/>
      <c r="B621" s="194">
        <v>4</v>
      </c>
      <c r="C621" s="109" t="s">
        <v>1073</v>
      </c>
      <c r="D621" s="213" t="s">
        <v>47</v>
      </c>
      <c r="E621" s="214" t="s">
        <v>8</v>
      </c>
      <c r="F621" s="215">
        <v>84820.5</v>
      </c>
      <c r="G621" s="215">
        <v>84820.5</v>
      </c>
      <c r="H621" s="175"/>
      <c r="I621" s="88">
        <f t="shared" si="97"/>
        <v>84820.5</v>
      </c>
      <c r="J621" s="163">
        <f t="shared" si="98"/>
        <v>0</v>
      </c>
      <c r="K621" s="155">
        <f t="shared" si="9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100"/>
        <v>201227480.79893059</v>
      </c>
      <c r="O621" s="155">
        <f t="shared" si="101"/>
        <v>0</v>
      </c>
      <c r="P621" s="155">
        <f>IF(O621=1,SUM($O$6:O621),0)</f>
        <v>0</v>
      </c>
    </row>
    <row r="622" spans="1:16" ht="15" customHeight="1">
      <c r="A622" s="15"/>
      <c r="B622" s="194">
        <v>5</v>
      </c>
      <c r="C622" s="109" t="s">
        <v>1074</v>
      </c>
      <c r="D622" s="213" t="s">
        <v>47</v>
      </c>
      <c r="E622" s="214" t="s">
        <v>8</v>
      </c>
      <c r="F622" s="215">
        <v>33550</v>
      </c>
      <c r="G622" s="215">
        <v>33550</v>
      </c>
      <c r="H622" s="175"/>
      <c r="I622" s="88">
        <f t="shared" si="97"/>
        <v>33550</v>
      </c>
      <c r="J622" s="163">
        <f t="shared" si="98"/>
        <v>0</v>
      </c>
      <c r="K622" s="155">
        <f t="shared" si="9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100"/>
        <v>201227481.79893059</v>
      </c>
      <c r="O622" s="155">
        <f t="shared" si="101"/>
        <v>0</v>
      </c>
      <c r="P622" s="155">
        <f>IF(O622=1,SUM($O$6:O622),0)</f>
        <v>0</v>
      </c>
    </row>
    <row r="623" spans="1:16" ht="15" customHeight="1">
      <c r="A623" s="15"/>
      <c r="B623" s="194">
        <v>6</v>
      </c>
      <c r="C623" s="109" t="s">
        <v>1075</v>
      </c>
      <c r="D623" s="213" t="s">
        <v>47</v>
      </c>
      <c r="E623" s="214" t="s">
        <v>8</v>
      </c>
      <c r="F623" s="215">
        <v>16833.560000000001</v>
      </c>
      <c r="G623" s="215">
        <v>16833.560000000001</v>
      </c>
      <c r="H623" s="175"/>
      <c r="I623" s="88">
        <f t="shared" si="97"/>
        <v>16833.560000000001</v>
      </c>
      <c r="J623" s="163">
        <f t="shared" si="98"/>
        <v>0</v>
      </c>
      <c r="K623" s="155">
        <f t="shared" si="9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100"/>
        <v>201227482.79893059</v>
      </c>
      <c r="O623" s="155">
        <f t="shared" si="101"/>
        <v>0</v>
      </c>
      <c r="P623" s="155">
        <f>IF(O623=1,SUM($O$6:O623),0)</f>
        <v>0</v>
      </c>
    </row>
    <row r="624" spans="1:16" ht="15" customHeight="1">
      <c r="A624" s="15"/>
      <c r="B624" s="194">
        <v>7</v>
      </c>
      <c r="C624" s="109" t="s">
        <v>1076</v>
      </c>
      <c r="D624" s="213" t="s">
        <v>47</v>
      </c>
      <c r="E624" s="214" t="s">
        <v>8</v>
      </c>
      <c r="F624" s="215">
        <v>72742.5</v>
      </c>
      <c r="G624" s="215">
        <v>72742.5</v>
      </c>
      <c r="H624" s="175"/>
      <c r="I624" s="88">
        <f t="shared" si="97"/>
        <v>72742.5</v>
      </c>
      <c r="J624" s="163">
        <f t="shared" si="98"/>
        <v>0</v>
      </c>
      <c r="K624" s="155">
        <f t="shared" si="9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100"/>
        <v>201227483.79893059</v>
      </c>
      <c r="O624" s="155">
        <f t="shared" si="101"/>
        <v>0</v>
      </c>
      <c r="P624" s="155">
        <f>IF(O624=1,SUM($O$6:O624),0)</f>
        <v>0</v>
      </c>
    </row>
    <row r="625" spans="1:16" ht="15" customHeight="1">
      <c r="A625" s="15"/>
      <c r="B625" s="194">
        <v>8</v>
      </c>
      <c r="C625" s="109" t="s">
        <v>1077</v>
      </c>
      <c r="D625" s="213" t="s">
        <v>47</v>
      </c>
      <c r="E625" s="214" t="s">
        <v>8</v>
      </c>
      <c r="F625" s="215">
        <v>45445</v>
      </c>
      <c r="G625" s="215">
        <v>45445</v>
      </c>
      <c r="H625" s="175"/>
      <c r="I625" s="88">
        <f t="shared" si="97"/>
        <v>45445</v>
      </c>
      <c r="J625" s="163">
        <f t="shared" si="98"/>
        <v>0</v>
      </c>
      <c r="K625" s="155">
        <f t="shared" si="9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100"/>
        <v>201227484.79893059</v>
      </c>
      <c r="O625" s="155">
        <f t="shared" si="101"/>
        <v>0</v>
      </c>
      <c r="P625" s="155">
        <f>IF(O625=1,SUM($O$6:O625),0)</f>
        <v>0</v>
      </c>
    </row>
    <row r="626" spans="1:16" ht="15" customHeight="1">
      <c r="A626" s="15"/>
      <c r="B626" s="194">
        <v>9</v>
      </c>
      <c r="C626" s="109" t="s">
        <v>1078</v>
      </c>
      <c r="D626" s="213" t="s">
        <v>47</v>
      </c>
      <c r="E626" s="214" t="s">
        <v>8</v>
      </c>
      <c r="F626" s="215">
        <v>84820.5</v>
      </c>
      <c r="G626" s="215">
        <v>84820.5</v>
      </c>
      <c r="H626" s="175"/>
      <c r="I626" s="88">
        <f t="shared" si="97"/>
        <v>84820.5</v>
      </c>
      <c r="J626" s="163">
        <f t="shared" si="98"/>
        <v>0</v>
      </c>
      <c r="K626" s="155">
        <f t="shared" si="9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100"/>
        <v>201227485.79893059</v>
      </c>
      <c r="O626" s="155">
        <f t="shared" si="101"/>
        <v>0</v>
      </c>
      <c r="P626" s="155">
        <f>IF(O626=1,SUM($O$6:O626),0)</f>
        <v>0</v>
      </c>
    </row>
    <row r="627" spans="1:16" ht="15" customHeight="1">
      <c r="A627" s="15"/>
      <c r="B627" s="194">
        <v>10</v>
      </c>
      <c r="C627" s="109" t="s">
        <v>1079</v>
      </c>
      <c r="D627" s="213" t="s">
        <v>47</v>
      </c>
      <c r="E627" s="214" t="s">
        <v>8</v>
      </c>
      <c r="F627" s="215">
        <v>53866.659999999996</v>
      </c>
      <c r="G627" s="215">
        <v>53866.659999999996</v>
      </c>
      <c r="H627" s="175"/>
      <c r="I627" s="88">
        <f t="shared" si="97"/>
        <v>53866.659999999996</v>
      </c>
      <c r="J627" s="163">
        <f t="shared" si="98"/>
        <v>0</v>
      </c>
      <c r="K627" s="155">
        <f t="shared" si="9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100"/>
        <v>201227486.79893059</v>
      </c>
      <c r="O627" s="155">
        <f t="shared" si="101"/>
        <v>0</v>
      </c>
      <c r="P627" s="155">
        <f>IF(O627=1,SUM($O$6:O627),0)</f>
        <v>0</v>
      </c>
    </row>
    <row r="628" spans="1:16" ht="15" customHeight="1">
      <c r="A628" s="15"/>
      <c r="B628" s="194">
        <v>11</v>
      </c>
      <c r="C628" s="109" t="s">
        <v>1080</v>
      </c>
      <c r="D628" s="213" t="s">
        <v>47</v>
      </c>
      <c r="E628" s="214" t="s">
        <v>8</v>
      </c>
      <c r="F628" s="215">
        <v>38499.54</v>
      </c>
      <c r="G628" s="215">
        <v>38499.54</v>
      </c>
      <c r="H628" s="175"/>
      <c r="I628" s="88">
        <f t="shared" si="97"/>
        <v>38499.54</v>
      </c>
      <c r="J628" s="163">
        <f t="shared" si="98"/>
        <v>0</v>
      </c>
      <c r="K628" s="155">
        <f t="shared" si="9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100"/>
        <v>201227487.79893059</v>
      </c>
      <c r="O628" s="155">
        <f t="shared" si="101"/>
        <v>0</v>
      </c>
      <c r="P628" s="155">
        <f>IF(O628=1,SUM($O$6:O628),0)</f>
        <v>0</v>
      </c>
    </row>
    <row r="629" spans="1:16" ht="15" customHeight="1">
      <c r="A629" s="15"/>
      <c r="B629" s="194">
        <v>12</v>
      </c>
      <c r="C629" s="109" t="s">
        <v>1081</v>
      </c>
      <c r="D629" s="213" t="s">
        <v>47</v>
      </c>
      <c r="E629" s="214" t="s">
        <v>7</v>
      </c>
      <c r="F629" s="215">
        <v>31720</v>
      </c>
      <c r="G629" s="215">
        <v>31720</v>
      </c>
      <c r="H629" s="175"/>
      <c r="I629" s="88">
        <f t="shared" si="97"/>
        <v>31720</v>
      </c>
      <c r="J629" s="163">
        <f t="shared" si="98"/>
        <v>0</v>
      </c>
      <c r="K629" s="155">
        <f t="shared" si="9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100"/>
        <v>201227488.79893059</v>
      </c>
      <c r="O629" s="155">
        <f t="shared" si="101"/>
        <v>0</v>
      </c>
      <c r="P629" s="155">
        <f>IF(O629=1,SUM($O$6:O629),0)</f>
        <v>0</v>
      </c>
    </row>
    <row r="630" spans="1:16" ht="15" customHeight="1">
      <c r="A630" s="15"/>
      <c r="B630" s="194">
        <v>13</v>
      </c>
      <c r="C630" s="109" t="s">
        <v>1082</v>
      </c>
      <c r="D630" s="213" t="s">
        <v>47</v>
      </c>
      <c r="E630" s="214" t="s">
        <v>7</v>
      </c>
      <c r="F630" s="215">
        <v>51240</v>
      </c>
      <c r="G630" s="215">
        <v>51240</v>
      </c>
      <c r="H630" s="175"/>
      <c r="I630" s="88">
        <f t="shared" si="97"/>
        <v>51240</v>
      </c>
      <c r="J630" s="163">
        <f t="shared" si="98"/>
        <v>0</v>
      </c>
      <c r="K630" s="155">
        <f t="shared" si="9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100"/>
        <v>201227489.79893059</v>
      </c>
      <c r="O630" s="155">
        <f t="shared" si="101"/>
        <v>0</v>
      </c>
      <c r="P630" s="155">
        <f>IF(O630=1,SUM($O$6:O630),0)</f>
        <v>0</v>
      </c>
    </row>
    <row r="631" spans="1:16" ht="15" customHeight="1">
      <c r="A631" s="15"/>
      <c r="B631" s="194">
        <v>14</v>
      </c>
      <c r="C631" s="109" t="s">
        <v>1083</v>
      </c>
      <c r="D631" s="213" t="s">
        <v>47</v>
      </c>
      <c r="E631" s="214" t="s">
        <v>8</v>
      </c>
      <c r="F631" s="215">
        <v>3477</v>
      </c>
      <c r="G631" s="215">
        <v>3477</v>
      </c>
      <c r="H631" s="175"/>
      <c r="I631" s="88">
        <f t="shared" si="97"/>
        <v>3477</v>
      </c>
      <c r="J631" s="163">
        <f t="shared" si="98"/>
        <v>0</v>
      </c>
      <c r="K631" s="155">
        <f t="shared" si="9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100"/>
        <v>201227490.79893059</v>
      </c>
      <c r="O631" s="155">
        <f t="shared" si="101"/>
        <v>0</v>
      </c>
      <c r="P631" s="155">
        <f>IF(O631=1,SUM($O$6:O631),0)</f>
        <v>0</v>
      </c>
    </row>
    <row r="632" spans="1:16" ht="15" customHeight="1">
      <c r="A632" s="15"/>
      <c r="B632" s="194">
        <v>15</v>
      </c>
      <c r="C632" s="109" t="s">
        <v>1084</v>
      </c>
      <c r="D632" s="213" t="s">
        <v>47</v>
      </c>
      <c r="E632" s="214" t="s">
        <v>8</v>
      </c>
      <c r="F632" s="215">
        <v>3477</v>
      </c>
      <c r="G632" s="215">
        <v>3477</v>
      </c>
      <c r="H632" s="175"/>
      <c r="I632" s="88">
        <f t="shared" si="97"/>
        <v>3477</v>
      </c>
      <c r="J632" s="163">
        <f t="shared" si="98"/>
        <v>0</v>
      </c>
      <c r="K632" s="155">
        <f t="shared" si="9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100"/>
        <v>201227491.79893059</v>
      </c>
      <c r="O632" s="155">
        <f t="shared" si="101"/>
        <v>0</v>
      </c>
      <c r="P632" s="155">
        <f>IF(O632=1,SUM($O$6:O632),0)</f>
        <v>0</v>
      </c>
    </row>
    <row r="633" spans="1:16" ht="15" customHeight="1">
      <c r="A633" s="15"/>
      <c r="B633" s="194">
        <v>16</v>
      </c>
      <c r="C633" s="109" t="s">
        <v>1085</v>
      </c>
      <c r="D633" s="213" t="s">
        <v>47</v>
      </c>
      <c r="E633" s="214" t="s">
        <v>8</v>
      </c>
      <c r="F633" s="176">
        <v>5531.48</v>
      </c>
      <c r="G633" s="176">
        <v>5531.48</v>
      </c>
      <c r="H633" s="175"/>
      <c r="I633" s="88">
        <f t="shared" si="97"/>
        <v>5531.48</v>
      </c>
      <c r="J633" s="163">
        <f t="shared" si="98"/>
        <v>0</v>
      </c>
      <c r="K633" s="155">
        <f t="shared" si="9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100"/>
        <v>201227492.79893059</v>
      </c>
      <c r="O633" s="155">
        <f t="shared" si="101"/>
        <v>0</v>
      </c>
      <c r="P633" s="155">
        <f>IF(O633=1,SUM($O$6:O633),0)</f>
        <v>0</v>
      </c>
    </row>
    <row r="634" spans="1:16" ht="15" customHeight="1">
      <c r="A634" s="15"/>
      <c r="B634" s="194">
        <v>17</v>
      </c>
      <c r="C634" s="109" t="s">
        <v>1168</v>
      </c>
      <c r="D634" s="213" t="s">
        <v>47</v>
      </c>
      <c r="E634" s="214" t="s">
        <v>7</v>
      </c>
      <c r="F634" s="176">
        <v>15000</v>
      </c>
      <c r="G634" s="176">
        <v>15000</v>
      </c>
      <c r="H634" s="175"/>
      <c r="I634" s="88">
        <f t="shared" si="97"/>
        <v>15000</v>
      </c>
      <c r="J634" s="163">
        <f t="shared" si="98"/>
        <v>0</v>
      </c>
      <c r="K634" s="155">
        <f t="shared" si="9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100"/>
        <v>201227493.79893059</v>
      </c>
      <c r="O634" s="155">
        <f t="shared" si="101"/>
        <v>0</v>
      </c>
      <c r="P634" s="155">
        <f>IF(O634=1,SUM($O$6:O634),0)</f>
        <v>0</v>
      </c>
    </row>
    <row r="635" spans="1:16" ht="15" customHeight="1">
      <c r="A635" s="15"/>
      <c r="B635" s="194">
        <v>18</v>
      </c>
      <c r="C635" s="109" t="s">
        <v>1086</v>
      </c>
      <c r="D635" s="213" t="s">
        <v>47</v>
      </c>
      <c r="E635" s="214" t="s">
        <v>8</v>
      </c>
      <c r="F635" s="215">
        <v>154106.74</v>
      </c>
      <c r="G635" s="215">
        <v>154106.74</v>
      </c>
      <c r="H635" s="175"/>
      <c r="I635" s="88">
        <f t="shared" si="97"/>
        <v>154106.74</v>
      </c>
      <c r="J635" s="163">
        <f t="shared" si="98"/>
        <v>0</v>
      </c>
      <c r="K635" s="155">
        <f t="shared" si="9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100"/>
        <v>201227494.79893059</v>
      </c>
      <c r="O635" s="155">
        <f t="shared" si="101"/>
        <v>0</v>
      </c>
      <c r="P635" s="155">
        <f>IF(O635=1,SUM($O$6:O635),0)</f>
        <v>0</v>
      </c>
    </row>
    <row r="636" spans="1:16" ht="15" customHeight="1">
      <c r="A636" s="15"/>
      <c r="B636" s="194">
        <v>19</v>
      </c>
      <c r="C636" s="109" t="s">
        <v>1087</v>
      </c>
      <c r="D636" s="213" t="s">
        <v>47</v>
      </c>
      <c r="E636" s="214" t="s">
        <v>8</v>
      </c>
      <c r="F636" s="215">
        <v>16226</v>
      </c>
      <c r="G636" s="215">
        <v>16226</v>
      </c>
      <c r="H636" s="175"/>
      <c r="I636" s="88">
        <f t="shared" si="97"/>
        <v>16226</v>
      </c>
      <c r="J636" s="163">
        <f t="shared" si="98"/>
        <v>0</v>
      </c>
      <c r="K636" s="155">
        <f t="shared" si="9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100"/>
        <v>201227495.79893059</v>
      </c>
      <c r="O636" s="155">
        <f t="shared" si="101"/>
        <v>0</v>
      </c>
      <c r="P636" s="155">
        <f>IF(O636=1,SUM($O$6:O636),0)</f>
        <v>0</v>
      </c>
    </row>
    <row r="637" spans="1:16" ht="15" customHeight="1">
      <c r="A637" s="15"/>
      <c r="B637" s="194">
        <v>20</v>
      </c>
      <c r="C637" s="109" t="s">
        <v>1088</v>
      </c>
      <c r="D637" s="213" t="s">
        <v>47</v>
      </c>
      <c r="E637" s="214" t="s">
        <v>8</v>
      </c>
      <c r="F637" s="215">
        <v>61732</v>
      </c>
      <c r="G637" s="215">
        <v>61732</v>
      </c>
      <c r="H637" s="175"/>
      <c r="I637" s="88">
        <f t="shared" si="97"/>
        <v>61732</v>
      </c>
      <c r="J637" s="163">
        <f t="shared" si="98"/>
        <v>0</v>
      </c>
      <c r="K637" s="155">
        <f t="shared" si="9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100"/>
        <v>201227496.79893059</v>
      </c>
      <c r="O637" s="155">
        <f t="shared" si="101"/>
        <v>0</v>
      </c>
      <c r="P637" s="155">
        <f>IF(O637=1,SUM($O$6:O637),0)</f>
        <v>0</v>
      </c>
    </row>
    <row r="638" spans="1:16" ht="15" customHeight="1">
      <c r="A638" s="15"/>
      <c r="B638" s="194">
        <v>21</v>
      </c>
      <c r="C638" s="109" t="s">
        <v>1089</v>
      </c>
      <c r="D638" s="213" t="s">
        <v>47</v>
      </c>
      <c r="E638" s="214" t="s">
        <v>8</v>
      </c>
      <c r="F638" s="215">
        <v>34299.08</v>
      </c>
      <c r="G638" s="215">
        <v>34299.08</v>
      </c>
      <c r="H638" s="175"/>
      <c r="I638" s="88">
        <f t="shared" si="97"/>
        <v>34299.08</v>
      </c>
      <c r="J638" s="163">
        <f t="shared" si="98"/>
        <v>0</v>
      </c>
      <c r="K638" s="155">
        <f t="shared" si="9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100"/>
        <v>201227497.79893059</v>
      </c>
      <c r="O638" s="155">
        <f t="shared" si="101"/>
        <v>0</v>
      </c>
      <c r="P638" s="155">
        <f>IF(O638=1,SUM($O$6:O638),0)</f>
        <v>0</v>
      </c>
    </row>
    <row r="639" spans="1:16" ht="15" customHeight="1">
      <c r="A639" s="15"/>
      <c r="B639" s="194">
        <v>22</v>
      </c>
      <c r="C639" s="109" t="s">
        <v>1090</v>
      </c>
      <c r="D639" s="213" t="s">
        <v>47</v>
      </c>
      <c r="E639" s="214" t="s">
        <v>8</v>
      </c>
      <c r="F639" s="215">
        <v>19825</v>
      </c>
      <c r="G639" s="215">
        <v>19825</v>
      </c>
      <c r="H639" s="175"/>
      <c r="I639" s="88">
        <f t="shared" si="97"/>
        <v>19825</v>
      </c>
      <c r="J639" s="163">
        <f t="shared" si="98"/>
        <v>0</v>
      </c>
      <c r="K639" s="155">
        <f t="shared" si="9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100"/>
        <v>201227498.79893059</v>
      </c>
      <c r="O639" s="155">
        <f t="shared" si="101"/>
        <v>0</v>
      </c>
      <c r="P639" s="155">
        <f>IF(O639=1,SUM($O$6:O639),0)</f>
        <v>0</v>
      </c>
    </row>
    <row r="640" spans="1:16" ht="15" customHeight="1">
      <c r="A640" s="15"/>
      <c r="B640" s="194">
        <v>23</v>
      </c>
      <c r="C640" s="109" t="s">
        <v>1091</v>
      </c>
      <c r="D640" s="213" t="s">
        <v>47</v>
      </c>
      <c r="E640" s="214" t="s">
        <v>8</v>
      </c>
      <c r="F640" s="215">
        <v>5874300</v>
      </c>
      <c r="G640" s="215">
        <v>5874300</v>
      </c>
      <c r="H640" s="175"/>
      <c r="I640" s="88">
        <f>IF($I$5=$G$4,G640,(IF($I$5=$F$4,F640,0)))</f>
        <v>5874300</v>
      </c>
      <c r="J640" s="163">
        <f t="shared" si="98"/>
        <v>0</v>
      </c>
      <c r="K640" s="155">
        <f t="shared" si="9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100"/>
        <v>201227499.79893059</v>
      </c>
      <c r="O640" s="155">
        <f t="shared" si="101"/>
        <v>0</v>
      </c>
      <c r="P640" s="155">
        <f>IF(O640=1,SUM($O$6:O640),0)</f>
        <v>0</v>
      </c>
    </row>
    <row r="641" spans="1:16" ht="15" customHeight="1">
      <c r="A641" s="15"/>
      <c r="B641" s="194">
        <v>24</v>
      </c>
      <c r="C641" s="109" t="s">
        <v>1092</v>
      </c>
      <c r="D641" s="213" t="s">
        <v>47</v>
      </c>
      <c r="E641" s="214" t="s">
        <v>8</v>
      </c>
      <c r="F641" s="215">
        <v>23180</v>
      </c>
      <c r="G641" s="215">
        <v>23180</v>
      </c>
      <c r="H641" s="171"/>
      <c r="I641" s="88">
        <f t="shared" si="97"/>
        <v>23180</v>
      </c>
      <c r="J641" s="163">
        <f t="shared" si="98"/>
        <v>0</v>
      </c>
      <c r="K641" s="155">
        <f t="shared" si="9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100"/>
        <v>201227500.79893059</v>
      </c>
      <c r="O641" s="155">
        <f t="shared" si="101"/>
        <v>0</v>
      </c>
      <c r="P641" s="155">
        <f>IF(O641=1,SUM($O$6:O641),0)</f>
        <v>0</v>
      </c>
    </row>
    <row r="642" spans="1:16" ht="15" customHeight="1">
      <c r="A642" s="15"/>
      <c r="B642" s="194">
        <v>25</v>
      </c>
      <c r="C642" s="109" t="s">
        <v>1093</v>
      </c>
      <c r="D642" s="213" t="s">
        <v>47</v>
      </c>
      <c r="E642" s="214" t="s">
        <v>8</v>
      </c>
      <c r="F642" s="215">
        <v>482893.08</v>
      </c>
      <c r="G642" s="215">
        <v>482893.08</v>
      </c>
      <c r="H642" s="171"/>
      <c r="I642" s="88">
        <f t="shared" si="97"/>
        <v>482893.08</v>
      </c>
      <c r="J642" s="163">
        <f t="shared" si="98"/>
        <v>0</v>
      </c>
      <c r="K642" s="155">
        <f t="shared" si="9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100"/>
        <v>201227501.79893059</v>
      </c>
      <c r="O642" s="155">
        <f t="shared" si="101"/>
        <v>0</v>
      </c>
      <c r="P642" s="155">
        <f>IF(O642=1,SUM($O$6:O642),0)</f>
        <v>0</v>
      </c>
    </row>
    <row r="643" spans="1:16" ht="15" customHeight="1">
      <c r="A643" s="15"/>
      <c r="B643" s="194"/>
      <c r="C643" s="109"/>
      <c r="D643" s="213" t="s">
        <v>50</v>
      </c>
      <c r="E643" s="214"/>
      <c r="F643" s="215"/>
      <c r="G643" s="215"/>
      <c r="H643" s="171"/>
      <c r="I643" s="88">
        <f t="shared" si="97"/>
        <v>0</v>
      </c>
      <c r="J643" s="163">
        <f t="shared" si="98"/>
        <v>0</v>
      </c>
      <c r="K643" s="155">
        <f t="shared" si="9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100"/>
        <v>0</v>
      </c>
      <c r="O643" s="155">
        <f t="shared" si="101"/>
        <v>0</v>
      </c>
      <c r="P643" s="155">
        <f>IF(O643=1,SUM($O$6:O643),0)</f>
        <v>0</v>
      </c>
    </row>
    <row r="644" spans="1:16" ht="15" customHeight="1">
      <c r="A644" s="15"/>
      <c r="B644" s="194" t="s">
        <v>1006</v>
      </c>
      <c r="C644" s="109" t="s">
        <v>1108</v>
      </c>
      <c r="D644" s="213" t="s">
        <v>50</v>
      </c>
      <c r="E644" s="214"/>
      <c r="F644" s="215" t="s">
        <v>50</v>
      </c>
      <c r="G644" s="215" t="s">
        <v>50</v>
      </c>
      <c r="H644" s="171"/>
      <c r="I644" s="88" t="str">
        <f t="shared" si="97"/>
        <v/>
      </c>
      <c r="J644" s="163">
        <f t="shared" si="98"/>
        <v>0</v>
      </c>
      <c r="K644" s="155">
        <f t="shared" si="9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100"/>
        <v>0</v>
      </c>
      <c r="O644" s="155">
        <f t="shared" si="101"/>
        <v>0</v>
      </c>
      <c r="P644" s="155">
        <f>IF(O644=1,SUM($O$6:O644),0)</f>
        <v>0</v>
      </c>
    </row>
    <row r="645" spans="1:16" ht="15" customHeight="1">
      <c r="A645" s="15"/>
      <c r="B645" s="194" t="s">
        <v>1194</v>
      </c>
      <c r="C645" s="109" t="s">
        <v>1351</v>
      </c>
      <c r="D645" s="213" t="s">
        <v>50</v>
      </c>
      <c r="E645" s="214"/>
      <c r="F645" s="215" t="s">
        <v>50</v>
      </c>
      <c r="G645" s="215" t="s">
        <v>50</v>
      </c>
      <c r="H645" s="171"/>
      <c r="I645" s="88" t="str">
        <f t="shared" si="97"/>
        <v/>
      </c>
      <c r="J645" s="163">
        <f t="shared" si="98"/>
        <v>0</v>
      </c>
      <c r="K645" s="155">
        <f t="shared" si="9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100"/>
        <v>0</v>
      </c>
      <c r="O645" s="155">
        <f t="shared" si="101"/>
        <v>0</v>
      </c>
      <c r="P645" s="155">
        <f>IF(O645=1,SUM($O$6:O645),0)</f>
        <v>0</v>
      </c>
    </row>
    <row r="646" spans="1:16" ht="15" customHeight="1">
      <c r="A646" s="15"/>
      <c r="B646" s="194">
        <v>1</v>
      </c>
      <c r="C646" s="109" t="s">
        <v>1109</v>
      </c>
      <c r="D646" s="213" t="s">
        <v>49</v>
      </c>
      <c r="E646" s="214" t="s">
        <v>1125</v>
      </c>
      <c r="F646" s="215">
        <v>300000</v>
      </c>
      <c r="G646" s="215">
        <v>300000</v>
      </c>
      <c r="H646" s="171"/>
      <c r="I646" s="88">
        <f t="shared" si="97"/>
        <v>300000</v>
      </c>
      <c r="J646" s="163">
        <f t="shared" si="98"/>
        <v>0</v>
      </c>
      <c r="K646" s="155">
        <f t="shared" si="9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100"/>
        <v>0</v>
      </c>
      <c r="O646" s="155">
        <f t="shared" si="101"/>
        <v>0</v>
      </c>
      <c r="P646" s="155">
        <f>IF(O646=1,SUM($O$6:O646),0)</f>
        <v>0</v>
      </c>
    </row>
    <row r="647" spans="1:16" ht="15" customHeight="1">
      <c r="A647" s="15"/>
      <c r="B647" s="194">
        <v>2</v>
      </c>
      <c r="C647" s="109" t="s">
        <v>1110</v>
      </c>
      <c r="D647" s="213" t="s">
        <v>49</v>
      </c>
      <c r="E647" s="214" t="s">
        <v>1126</v>
      </c>
      <c r="F647" s="215">
        <v>95147.5</v>
      </c>
      <c r="G647" s="215">
        <v>95147.5</v>
      </c>
      <c r="H647" s="171"/>
      <c r="I647" s="88">
        <f t="shared" si="97"/>
        <v>95147.5</v>
      </c>
      <c r="J647" s="163">
        <f t="shared" si="98"/>
        <v>0</v>
      </c>
      <c r="K647" s="155">
        <f t="shared" si="9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100"/>
        <v>0</v>
      </c>
      <c r="O647" s="155">
        <f t="shared" si="101"/>
        <v>0</v>
      </c>
      <c r="P647" s="155">
        <f>IF(O647=1,SUM($O$6:O647),0)</f>
        <v>0</v>
      </c>
    </row>
    <row r="648" spans="1:16" ht="15" customHeight="1">
      <c r="A648" s="15"/>
      <c r="B648" s="194">
        <v>3</v>
      </c>
      <c r="C648" s="109" t="s">
        <v>1111</v>
      </c>
      <c r="D648" s="213" t="s">
        <v>49</v>
      </c>
      <c r="E648" s="214" t="s">
        <v>1127</v>
      </c>
      <c r="F648" s="215">
        <v>74125</v>
      </c>
      <c r="G648" s="215">
        <v>74125</v>
      </c>
      <c r="H648" s="171"/>
      <c r="I648" s="88">
        <f t="shared" si="97"/>
        <v>74125</v>
      </c>
      <c r="J648" s="163">
        <f t="shared" si="98"/>
        <v>0</v>
      </c>
      <c r="K648" s="155">
        <f t="shared" si="9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100"/>
        <v>0</v>
      </c>
      <c r="O648" s="155">
        <f t="shared" si="101"/>
        <v>0</v>
      </c>
      <c r="P648" s="155">
        <f>IF(O648=1,SUM($O$6:O648),0)</f>
        <v>0</v>
      </c>
    </row>
    <row r="649" spans="1:16" ht="15" customHeight="1">
      <c r="A649" s="15"/>
      <c r="B649" s="194">
        <v>4</v>
      </c>
      <c r="C649" s="109" t="s">
        <v>1112</v>
      </c>
      <c r="D649" s="213" t="s">
        <v>49</v>
      </c>
      <c r="E649" s="214" t="s">
        <v>1127</v>
      </c>
      <c r="F649" s="215">
        <v>150000</v>
      </c>
      <c r="G649" s="215">
        <v>150000</v>
      </c>
      <c r="H649" s="171"/>
      <c r="I649" s="88">
        <f t="shared" si="97"/>
        <v>150000</v>
      </c>
      <c r="J649" s="163">
        <f t="shared" si="98"/>
        <v>0</v>
      </c>
      <c r="K649" s="155">
        <f t="shared" si="9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100"/>
        <v>0</v>
      </c>
      <c r="O649" s="155">
        <f t="shared" si="101"/>
        <v>0</v>
      </c>
      <c r="P649" s="155">
        <f>IF(O649=1,SUM($O$6:O649),0)</f>
        <v>0</v>
      </c>
    </row>
    <row r="650" spans="1:16" ht="15" customHeight="1">
      <c r="A650" s="15"/>
      <c r="B650" s="194">
        <v>5</v>
      </c>
      <c r="C650" s="109" t="s">
        <v>1113</v>
      </c>
      <c r="D650" s="213" t="s">
        <v>47</v>
      </c>
      <c r="E650" s="214" t="s">
        <v>1127</v>
      </c>
      <c r="F650" s="215">
        <v>242999.99999999997</v>
      </c>
      <c r="G650" s="215">
        <v>242999.99999999997</v>
      </c>
      <c r="H650" s="171"/>
      <c r="I650" s="88">
        <f t="shared" si="97"/>
        <v>242999.99999999997</v>
      </c>
      <c r="J650" s="163">
        <f t="shared" si="98"/>
        <v>0</v>
      </c>
      <c r="K650" s="155">
        <f t="shared" si="9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100"/>
        <v>201227502.79893059</v>
      </c>
      <c r="O650" s="155">
        <f t="shared" si="101"/>
        <v>0</v>
      </c>
      <c r="P650" s="155">
        <f>IF(O650=1,SUM($O$6:O650),0)</f>
        <v>0</v>
      </c>
    </row>
    <row r="651" spans="1:16" ht="15" customHeight="1">
      <c r="A651" s="15"/>
      <c r="B651" s="194">
        <v>6</v>
      </c>
      <c r="C651" s="109" t="s">
        <v>1114</v>
      </c>
      <c r="D651" s="213" t="s">
        <v>47</v>
      </c>
      <c r="E651" s="214" t="s">
        <v>1127</v>
      </c>
      <c r="F651" s="215">
        <v>1124962.5</v>
      </c>
      <c r="G651" s="215">
        <v>1124962.5</v>
      </c>
      <c r="H651" s="171"/>
      <c r="I651" s="88">
        <f t="shared" si="97"/>
        <v>1124962.5</v>
      </c>
      <c r="J651" s="163">
        <f t="shared" si="98"/>
        <v>0</v>
      </c>
      <c r="K651" s="155">
        <f t="shared" si="9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100"/>
        <v>201227503.79893059</v>
      </c>
      <c r="O651" s="155">
        <f t="shared" si="101"/>
        <v>0</v>
      </c>
      <c r="P651" s="155">
        <f>IF(O651=1,SUM($O$6:O651),0)</f>
        <v>0</v>
      </c>
    </row>
    <row r="652" spans="1:16" ht="15" customHeight="1">
      <c r="A652" s="15"/>
      <c r="B652" s="194">
        <v>7</v>
      </c>
      <c r="C652" s="109" t="s">
        <v>1115</v>
      </c>
      <c r="D652" s="213" t="s">
        <v>47</v>
      </c>
      <c r="E652" s="214" t="s">
        <v>1127</v>
      </c>
      <c r="F652" s="215">
        <v>5065452.75</v>
      </c>
      <c r="G652" s="215">
        <v>5065452.75</v>
      </c>
      <c r="H652" s="171"/>
      <c r="I652" s="88">
        <f t="shared" si="97"/>
        <v>5065452.75</v>
      </c>
      <c r="J652" s="163">
        <f t="shared" si="98"/>
        <v>0</v>
      </c>
      <c r="K652" s="155">
        <f t="shared" si="9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100"/>
        <v>201227504.79893059</v>
      </c>
      <c r="O652" s="155">
        <f t="shared" si="101"/>
        <v>0</v>
      </c>
      <c r="P652" s="155">
        <f>IF(O652=1,SUM($O$6:O652),0)</f>
        <v>0</v>
      </c>
    </row>
    <row r="653" spans="1:16" ht="15" customHeight="1">
      <c r="A653" s="15"/>
      <c r="B653" s="194">
        <v>8</v>
      </c>
      <c r="C653" s="109" t="s">
        <v>1116</v>
      </c>
      <c r="D653" s="213" t="s">
        <v>47</v>
      </c>
      <c r="E653" s="214" t="s">
        <v>1127</v>
      </c>
      <c r="F653" s="215">
        <v>5065452.75</v>
      </c>
      <c r="G653" s="215">
        <v>5065452.75</v>
      </c>
      <c r="H653" s="171"/>
      <c r="I653" s="88">
        <f t="shared" si="97"/>
        <v>5065452.75</v>
      </c>
      <c r="J653" s="163">
        <f t="shared" si="98"/>
        <v>0</v>
      </c>
      <c r="K653" s="155">
        <f t="shared" si="9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100"/>
        <v>201227505.79893059</v>
      </c>
      <c r="O653" s="155">
        <f t="shared" si="101"/>
        <v>0</v>
      </c>
      <c r="P653" s="155">
        <f>IF(O653=1,SUM($O$6:O653),0)</f>
        <v>0</v>
      </c>
    </row>
    <row r="654" spans="1:16" ht="15" customHeight="1">
      <c r="A654" s="15"/>
      <c r="B654" s="194">
        <v>9</v>
      </c>
      <c r="C654" s="109" t="s">
        <v>1117</v>
      </c>
      <c r="D654" s="213" t="s">
        <v>47</v>
      </c>
      <c r="E654" s="214" t="s">
        <v>1128</v>
      </c>
      <c r="F654" s="215">
        <v>185000</v>
      </c>
      <c r="G654" s="215">
        <v>185000</v>
      </c>
      <c r="H654" s="171"/>
      <c r="I654" s="88">
        <f t="shared" si="97"/>
        <v>185000</v>
      </c>
      <c r="J654" s="163">
        <f t="shared" si="98"/>
        <v>0</v>
      </c>
      <c r="K654" s="155">
        <f t="shared" si="9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100"/>
        <v>201227506.79893059</v>
      </c>
      <c r="O654" s="155">
        <f t="shared" si="101"/>
        <v>0</v>
      </c>
      <c r="P654" s="155">
        <f>IF(O654=1,SUM($O$6:O654),0)</f>
        <v>0</v>
      </c>
    </row>
    <row r="655" spans="1:16" ht="15" customHeight="1">
      <c r="A655" s="15"/>
      <c r="B655" s="194"/>
      <c r="C655" s="109" t="s">
        <v>50</v>
      </c>
      <c r="D655" s="213" t="s">
        <v>50</v>
      </c>
      <c r="E655" s="214"/>
      <c r="F655" s="215"/>
      <c r="G655" s="215"/>
      <c r="H655" s="171"/>
      <c r="I655" s="88">
        <f t="shared" si="97"/>
        <v>0</v>
      </c>
      <c r="J655" s="163">
        <f t="shared" si="98"/>
        <v>0</v>
      </c>
      <c r="K655" s="155">
        <f t="shared" si="9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100"/>
        <v>0</v>
      </c>
      <c r="O655" s="155">
        <f t="shared" si="101"/>
        <v>0</v>
      </c>
      <c r="P655" s="155">
        <f>IF(O655=1,SUM($O$6:O655),0)</f>
        <v>0</v>
      </c>
    </row>
    <row r="656" spans="1:16" ht="15" customHeight="1">
      <c r="A656" s="15"/>
      <c r="B656" s="194" t="s">
        <v>1195</v>
      </c>
      <c r="C656" s="109" t="s">
        <v>1118</v>
      </c>
      <c r="D656" s="213" t="s">
        <v>50</v>
      </c>
      <c r="E656" s="214"/>
      <c r="F656" s="215"/>
      <c r="G656" s="215"/>
      <c r="H656" s="171"/>
      <c r="I656" s="88">
        <f t="shared" si="97"/>
        <v>0</v>
      </c>
      <c r="J656" s="163">
        <f t="shared" si="98"/>
        <v>0</v>
      </c>
      <c r="K656" s="155">
        <f t="shared" si="9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100"/>
        <v>0</v>
      </c>
      <c r="O656" s="155">
        <f t="shared" si="101"/>
        <v>0</v>
      </c>
      <c r="P656" s="155">
        <f>IF(O656=1,SUM($O$6:O656),0)</f>
        <v>0</v>
      </c>
    </row>
    <row r="657" spans="1:16" ht="15" customHeight="1">
      <c r="A657" s="15"/>
      <c r="B657" s="194">
        <v>1</v>
      </c>
      <c r="C657" s="109" t="s">
        <v>1119</v>
      </c>
      <c r="D657" s="213" t="s">
        <v>49</v>
      </c>
      <c r="E657" s="214" t="s">
        <v>7</v>
      </c>
      <c r="F657" s="215">
        <v>200000</v>
      </c>
      <c r="G657" s="215">
        <v>200000</v>
      </c>
      <c r="H657" s="171"/>
      <c r="I657" s="88">
        <f t="shared" si="97"/>
        <v>200000</v>
      </c>
      <c r="J657" s="163">
        <f t="shared" si="98"/>
        <v>0</v>
      </c>
      <c r="K657" s="155">
        <f t="shared" si="9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100"/>
        <v>0</v>
      </c>
      <c r="O657" s="155">
        <f t="shared" si="101"/>
        <v>0</v>
      </c>
      <c r="P657" s="155">
        <f>IF(O657=1,SUM($O$6:O657),0)</f>
        <v>0</v>
      </c>
    </row>
    <row r="658" spans="1:16" ht="15" customHeight="1">
      <c r="A658" s="15"/>
      <c r="B658" s="194">
        <v>2</v>
      </c>
      <c r="C658" s="109" t="s">
        <v>1120</v>
      </c>
      <c r="D658" s="213" t="s">
        <v>49</v>
      </c>
      <c r="E658" s="214" t="s">
        <v>1127</v>
      </c>
      <c r="F658" s="215">
        <v>230000</v>
      </c>
      <c r="G658" s="215">
        <v>230000</v>
      </c>
      <c r="H658" s="171"/>
      <c r="I658" s="88">
        <f t="shared" si="97"/>
        <v>230000</v>
      </c>
      <c r="J658" s="163">
        <f t="shared" si="98"/>
        <v>0</v>
      </c>
      <c r="K658" s="155">
        <f t="shared" si="9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100"/>
        <v>0</v>
      </c>
      <c r="O658" s="155">
        <f t="shared" si="101"/>
        <v>0</v>
      </c>
      <c r="P658" s="155">
        <f>IF(O658=1,SUM($O$6:O658),0)</f>
        <v>0</v>
      </c>
    </row>
    <row r="659" spans="1:16" ht="15" customHeight="1">
      <c r="A659" s="15"/>
      <c r="B659" s="194">
        <v>3</v>
      </c>
      <c r="C659" s="109" t="s">
        <v>1121</v>
      </c>
      <c r="D659" s="213" t="s">
        <v>49</v>
      </c>
      <c r="E659" s="214" t="s">
        <v>1127</v>
      </c>
      <c r="F659" s="215">
        <v>55000</v>
      </c>
      <c r="G659" s="215">
        <v>55000</v>
      </c>
      <c r="H659" s="171"/>
      <c r="I659" s="88">
        <f t="shared" si="97"/>
        <v>55000</v>
      </c>
      <c r="J659" s="163">
        <f t="shared" ref="J659:J722" si="102">IF(D659="MDU-KD",1,0)</f>
        <v>0</v>
      </c>
      <c r="K659" s="155">
        <f t="shared" ref="K659:K722" si="10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104">IF(L659=0,M659,L659)</f>
        <v>0</v>
      </c>
      <c r="O659" s="155">
        <f t="shared" ref="O659:O722" si="10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94">
        <v>4</v>
      </c>
      <c r="C660" s="109" t="s">
        <v>1122</v>
      </c>
      <c r="D660" s="213" t="s">
        <v>49</v>
      </c>
      <c r="E660" s="214" t="s">
        <v>7</v>
      </c>
      <c r="F660" s="215">
        <v>93000</v>
      </c>
      <c r="G660" s="215">
        <v>93000</v>
      </c>
      <c r="H660" s="171"/>
      <c r="I660" s="88">
        <f t="shared" si="97"/>
        <v>93000</v>
      </c>
      <c r="J660" s="163">
        <f t="shared" si="102"/>
        <v>0</v>
      </c>
      <c r="K660" s="155">
        <f t="shared" si="10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104"/>
        <v>0</v>
      </c>
      <c r="O660" s="155">
        <f t="shared" si="105"/>
        <v>0</v>
      </c>
      <c r="P660" s="155">
        <f>IF(O660=1,SUM($O$6:O660),0)</f>
        <v>0</v>
      </c>
    </row>
    <row r="661" spans="1:16" ht="15" customHeight="1">
      <c r="A661" s="15"/>
      <c r="B661" s="194">
        <v>5</v>
      </c>
      <c r="C661" s="109" t="s">
        <v>1123</v>
      </c>
      <c r="D661" s="213" t="s">
        <v>49</v>
      </c>
      <c r="E661" s="214" t="s">
        <v>7</v>
      </c>
      <c r="F661" s="215">
        <v>85000</v>
      </c>
      <c r="G661" s="215">
        <v>85000</v>
      </c>
      <c r="H661" s="171"/>
      <c r="I661" s="88">
        <f t="shared" si="97"/>
        <v>85000</v>
      </c>
      <c r="J661" s="163">
        <f t="shared" si="102"/>
        <v>0</v>
      </c>
      <c r="K661" s="155">
        <f t="shared" si="10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104"/>
        <v>0</v>
      </c>
      <c r="O661" s="155">
        <f t="shared" si="105"/>
        <v>0</v>
      </c>
      <c r="P661" s="155">
        <f>IF(O661=1,SUM($O$6:O661),0)</f>
        <v>0</v>
      </c>
    </row>
    <row r="662" spans="1:16" ht="15" customHeight="1">
      <c r="A662" s="15"/>
      <c r="B662" s="194"/>
      <c r="C662" s="109" t="s">
        <v>50</v>
      </c>
      <c r="D662" s="213" t="s">
        <v>50</v>
      </c>
      <c r="E662" s="214"/>
      <c r="F662" s="215"/>
      <c r="G662" s="215"/>
      <c r="H662" s="171"/>
      <c r="I662" s="88">
        <f t="shared" si="97"/>
        <v>0</v>
      </c>
      <c r="J662" s="163">
        <f t="shared" si="102"/>
        <v>0</v>
      </c>
      <c r="K662" s="155">
        <f t="shared" si="10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104"/>
        <v>0</v>
      </c>
      <c r="O662" s="155">
        <f t="shared" si="105"/>
        <v>0</v>
      </c>
      <c r="P662" s="155">
        <f>IF(O662=1,SUM($O$6:O662),0)</f>
        <v>0</v>
      </c>
    </row>
    <row r="663" spans="1:16" ht="15" customHeight="1">
      <c r="A663" s="15"/>
      <c r="B663" s="194" t="s">
        <v>1196</v>
      </c>
      <c r="C663" s="109" t="s">
        <v>1124</v>
      </c>
      <c r="D663" s="213" t="s">
        <v>47</v>
      </c>
      <c r="E663" s="214" t="s">
        <v>8</v>
      </c>
      <c r="F663" s="215">
        <v>12000</v>
      </c>
      <c r="G663" s="215">
        <v>12000</v>
      </c>
      <c r="H663" s="171"/>
      <c r="I663" s="88">
        <f t="shared" si="97"/>
        <v>12000</v>
      </c>
      <c r="J663" s="163">
        <f t="shared" si="102"/>
        <v>0</v>
      </c>
      <c r="K663" s="155">
        <f t="shared" si="10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104"/>
        <v>201227507.79893059</v>
      </c>
      <c r="O663" s="155">
        <f t="shared" si="105"/>
        <v>0</v>
      </c>
      <c r="P663" s="155">
        <f>IF(O663=1,SUM($O$6:O663),0)</f>
        <v>0</v>
      </c>
    </row>
    <row r="664" spans="1:16" ht="15" customHeight="1">
      <c r="A664" s="15"/>
      <c r="B664" s="194"/>
      <c r="C664" s="109" t="s">
        <v>50</v>
      </c>
      <c r="D664" s="213" t="s">
        <v>50</v>
      </c>
      <c r="E664" s="214"/>
      <c r="F664" s="215"/>
      <c r="G664" s="215"/>
      <c r="H664" s="171"/>
      <c r="I664" s="88">
        <f t="shared" si="97"/>
        <v>0</v>
      </c>
      <c r="J664" s="163">
        <f t="shared" si="102"/>
        <v>0</v>
      </c>
      <c r="K664" s="155">
        <f t="shared" si="10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104"/>
        <v>0</v>
      </c>
      <c r="O664" s="155">
        <f t="shared" si="105"/>
        <v>0</v>
      </c>
      <c r="P664" s="155">
        <f>IF(O664=1,SUM($O$6:O664),0)</f>
        <v>0</v>
      </c>
    </row>
    <row r="665" spans="1:16" ht="15" customHeight="1">
      <c r="A665" s="15"/>
      <c r="B665" s="194" t="s">
        <v>1062</v>
      </c>
      <c r="C665" s="109" t="s">
        <v>621</v>
      </c>
      <c r="D665" s="213" t="s">
        <v>50</v>
      </c>
      <c r="E665" s="214"/>
      <c r="F665" s="215"/>
      <c r="G665" s="215"/>
      <c r="H665" s="171"/>
      <c r="I665" s="88">
        <f t="shared" si="97"/>
        <v>0</v>
      </c>
      <c r="J665" s="163">
        <f t="shared" si="102"/>
        <v>0</v>
      </c>
      <c r="K665" s="155">
        <f t="shared" si="10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104"/>
        <v>0</v>
      </c>
      <c r="O665" s="155">
        <f t="shared" si="105"/>
        <v>0</v>
      </c>
      <c r="P665" s="155">
        <f>IF(O665=1,SUM($O$6:O665),0)</f>
        <v>0</v>
      </c>
    </row>
    <row r="666" spans="1:16" ht="15" customHeight="1">
      <c r="A666" s="15"/>
      <c r="B666" s="194" t="s">
        <v>1035</v>
      </c>
      <c r="C666" s="109" t="s">
        <v>622</v>
      </c>
      <c r="D666" s="213" t="s">
        <v>50</v>
      </c>
      <c r="E666" s="214"/>
      <c r="F666" s="215"/>
      <c r="G666" s="215"/>
      <c r="H666" s="171"/>
      <c r="I666" s="88">
        <f t="shared" si="97"/>
        <v>0</v>
      </c>
      <c r="J666" s="163">
        <f t="shared" si="102"/>
        <v>0</v>
      </c>
      <c r="K666" s="155">
        <f t="shared" si="10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104"/>
        <v>0</v>
      </c>
      <c r="O666" s="155">
        <f t="shared" si="10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623</v>
      </c>
      <c r="D667" s="213" t="s">
        <v>49</v>
      </c>
      <c r="E667" s="214" t="s">
        <v>14</v>
      </c>
      <c r="F667" s="215">
        <v>19800</v>
      </c>
      <c r="G667" s="215">
        <v>19800</v>
      </c>
      <c r="H667" s="171"/>
      <c r="I667" s="88">
        <f t="shared" si="97"/>
        <v>19800</v>
      </c>
      <c r="J667" s="163">
        <f t="shared" si="102"/>
        <v>0</v>
      </c>
      <c r="K667" s="155">
        <f t="shared" si="10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104"/>
        <v>0</v>
      </c>
      <c r="O667" s="155">
        <f t="shared" si="10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624</v>
      </c>
      <c r="D668" s="213" t="s">
        <v>49</v>
      </c>
      <c r="E668" s="214" t="s">
        <v>14</v>
      </c>
      <c r="F668" s="215">
        <v>20500</v>
      </c>
      <c r="G668" s="215">
        <v>20500</v>
      </c>
      <c r="H668" s="171"/>
      <c r="I668" s="88">
        <f t="shared" si="97"/>
        <v>20500</v>
      </c>
      <c r="J668" s="163">
        <f t="shared" si="102"/>
        <v>0</v>
      </c>
      <c r="K668" s="155">
        <f t="shared" si="10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104"/>
        <v>0</v>
      </c>
      <c r="O668" s="155">
        <f t="shared" si="10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625</v>
      </c>
      <c r="D669" s="213" t="s">
        <v>49</v>
      </c>
      <c r="E669" s="214" t="s">
        <v>14</v>
      </c>
      <c r="F669" s="215">
        <v>27500</v>
      </c>
      <c r="G669" s="215">
        <v>27500</v>
      </c>
      <c r="H669" s="171"/>
      <c r="I669" s="88">
        <f t="shared" si="97"/>
        <v>27500</v>
      </c>
      <c r="J669" s="163">
        <f t="shared" si="102"/>
        <v>0</v>
      </c>
      <c r="K669" s="155">
        <f t="shared" si="10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104"/>
        <v>0</v>
      </c>
      <c r="O669" s="155">
        <f t="shared" si="10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626</v>
      </c>
      <c r="D670" s="213" t="s">
        <v>49</v>
      </c>
      <c r="E670" s="214" t="s">
        <v>14</v>
      </c>
      <c r="F670" s="215">
        <v>14900</v>
      </c>
      <c r="G670" s="215">
        <v>14900</v>
      </c>
      <c r="H670" s="171"/>
      <c r="I670" s="88">
        <f t="shared" si="97"/>
        <v>14900</v>
      </c>
      <c r="J670" s="163">
        <f t="shared" si="102"/>
        <v>0</v>
      </c>
      <c r="K670" s="155">
        <f t="shared" si="10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104"/>
        <v>0</v>
      </c>
      <c r="O670" s="155">
        <f t="shared" si="10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627</v>
      </c>
      <c r="D671" s="213" t="s">
        <v>49</v>
      </c>
      <c r="E671" s="214" t="s">
        <v>14</v>
      </c>
      <c r="F671" s="215">
        <v>27900</v>
      </c>
      <c r="G671" s="215">
        <v>33200</v>
      </c>
      <c r="H671" s="171"/>
      <c r="I671" s="88">
        <f t="shared" si="97"/>
        <v>33200</v>
      </c>
      <c r="J671" s="163">
        <f t="shared" si="102"/>
        <v>0</v>
      </c>
      <c r="K671" s="155">
        <f t="shared" si="10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104"/>
        <v>0</v>
      </c>
      <c r="O671" s="155">
        <f t="shared" si="10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628</v>
      </c>
      <c r="D672" s="213" t="s">
        <v>49</v>
      </c>
      <c r="E672" s="214" t="s">
        <v>14</v>
      </c>
      <c r="F672" s="215">
        <v>33000</v>
      </c>
      <c r="G672" s="215">
        <v>35700</v>
      </c>
      <c r="H672" s="171"/>
      <c r="I672" s="88">
        <f t="shared" si="97"/>
        <v>35700</v>
      </c>
      <c r="J672" s="163">
        <f t="shared" si="102"/>
        <v>0</v>
      </c>
      <c r="K672" s="155">
        <f t="shared" si="10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104"/>
        <v>0</v>
      </c>
      <c r="O672" s="155">
        <f t="shared" si="10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629</v>
      </c>
      <c r="D673" s="213" t="s">
        <v>49</v>
      </c>
      <c r="E673" s="214" t="s">
        <v>14</v>
      </c>
      <c r="F673" s="215">
        <v>27900</v>
      </c>
      <c r="G673" s="215">
        <v>33200</v>
      </c>
      <c r="H673" s="171"/>
      <c r="I673" s="88">
        <f t="shared" si="97"/>
        <v>33200</v>
      </c>
      <c r="J673" s="163">
        <f t="shared" si="102"/>
        <v>0</v>
      </c>
      <c r="K673" s="155">
        <f t="shared" si="10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104"/>
        <v>0</v>
      </c>
      <c r="O673" s="155">
        <f t="shared" si="10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630</v>
      </c>
      <c r="D674" s="213" t="s">
        <v>49</v>
      </c>
      <c r="E674" s="214" t="s">
        <v>14</v>
      </c>
      <c r="F674" s="215">
        <v>37600</v>
      </c>
      <c r="G674" s="215">
        <v>37600</v>
      </c>
      <c r="H674" s="171"/>
      <c r="I674" s="88">
        <f t="shared" si="97"/>
        <v>37600</v>
      </c>
      <c r="J674" s="163">
        <f t="shared" si="102"/>
        <v>0</v>
      </c>
      <c r="K674" s="155">
        <f t="shared" si="10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104"/>
        <v>0</v>
      </c>
      <c r="O674" s="155">
        <f t="shared" si="10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631</v>
      </c>
      <c r="D675" s="213" t="s">
        <v>49</v>
      </c>
      <c r="E675" s="214" t="s">
        <v>14</v>
      </c>
      <c r="F675" s="215">
        <v>27900</v>
      </c>
      <c r="G675" s="215">
        <v>33200</v>
      </c>
      <c r="H675" s="171"/>
      <c r="I675" s="88">
        <f t="shared" si="97"/>
        <v>33200</v>
      </c>
      <c r="J675" s="163">
        <f t="shared" si="102"/>
        <v>0</v>
      </c>
      <c r="K675" s="155">
        <f t="shared" si="10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104"/>
        <v>0</v>
      </c>
      <c r="O675" s="155">
        <f t="shared" si="10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632</v>
      </c>
      <c r="D676" s="213" t="s">
        <v>49</v>
      </c>
      <c r="E676" s="214" t="s">
        <v>14</v>
      </c>
      <c r="F676" s="215">
        <v>39800</v>
      </c>
      <c r="G676" s="215">
        <v>39800</v>
      </c>
      <c r="H676" s="171"/>
      <c r="I676" s="88">
        <f t="shared" si="97"/>
        <v>39800</v>
      </c>
      <c r="J676" s="163">
        <f t="shared" si="102"/>
        <v>0</v>
      </c>
      <c r="K676" s="155">
        <f t="shared" si="10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104"/>
        <v>0</v>
      </c>
      <c r="O676" s="155">
        <f t="shared" si="10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633</v>
      </c>
      <c r="D677" s="213" t="s">
        <v>49</v>
      </c>
      <c r="E677" s="214" t="s">
        <v>14</v>
      </c>
      <c r="F677" s="215">
        <v>24700</v>
      </c>
      <c r="G677" s="215">
        <v>29400</v>
      </c>
      <c r="H677" s="171"/>
      <c r="I677" s="88">
        <f t="shared" si="97"/>
        <v>29400</v>
      </c>
      <c r="J677" s="163">
        <f t="shared" si="102"/>
        <v>0</v>
      </c>
      <c r="K677" s="155">
        <f t="shared" si="10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104"/>
        <v>0</v>
      </c>
      <c r="O677" s="155">
        <f t="shared" si="10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634</v>
      </c>
      <c r="D678" s="213" t="s">
        <v>49</v>
      </c>
      <c r="E678" s="214" t="s">
        <v>14</v>
      </c>
      <c r="F678" s="215">
        <v>33700</v>
      </c>
      <c r="G678" s="215">
        <v>35700</v>
      </c>
      <c r="H678" s="171"/>
      <c r="I678" s="88">
        <f t="shared" si="97"/>
        <v>35700</v>
      </c>
      <c r="J678" s="163">
        <f t="shared" si="102"/>
        <v>0</v>
      </c>
      <c r="K678" s="155">
        <f t="shared" si="10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104"/>
        <v>0</v>
      </c>
      <c r="O678" s="155">
        <f t="shared" si="10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635</v>
      </c>
      <c r="D679" s="213" t="s">
        <v>49</v>
      </c>
      <c r="E679" s="214" t="s">
        <v>14</v>
      </c>
      <c r="F679" s="215">
        <v>25800</v>
      </c>
      <c r="G679" s="215">
        <v>30700</v>
      </c>
      <c r="H679" s="171"/>
      <c r="I679" s="88">
        <f t="shared" si="97"/>
        <v>30700</v>
      </c>
      <c r="J679" s="163">
        <f t="shared" si="102"/>
        <v>0</v>
      </c>
      <c r="K679" s="155">
        <f t="shared" si="10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104"/>
        <v>0</v>
      </c>
      <c r="O679" s="155">
        <f t="shared" si="10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636</v>
      </c>
      <c r="D680" s="213" t="s">
        <v>49</v>
      </c>
      <c r="E680" s="214" t="s">
        <v>14</v>
      </c>
      <c r="F680" s="215">
        <v>19100</v>
      </c>
      <c r="G680" s="215">
        <v>22700</v>
      </c>
      <c r="H680" s="171"/>
      <c r="I680" s="88">
        <f t="shared" si="97"/>
        <v>22700</v>
      </c>
      <c r="J680" s="163">
        <f t="shared" si="102"/>
        <v>0</v>
      </c>
      <c r="K680" s="155">
        <f t="shared" si="10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104"/>
        <v>0</v>
      </c>
      <c r="O680" s="155">
        <f t="shared" si="10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637</v>
      </c>
      <c r="D681" s="213" t="s">
        <v>49</v>
      </c>
      <c r="E681" s="214" t="s">
        <v>14</v>
      </c>
      <c r="F681" s="215">
        <v>19800</v>
      </c>
      <c r="G681" s="215">
        <v>19800</v>
      </c>
      <c r="H681" s="171"/>
      <c r="I681" s="88">
        <f t="shared" si="97"/>
        <v>19800</v>
      </c>
      <c r="J681" s="163">
        <f t="shared" si="102"/>
        <v>0</v>
      </c>
      <c r="K681" s="155">
        <f t="shared" si="10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104"/>
        <v>0</v>
      </c>
      <c r="O681" s="155">
        <f t="shared" si="10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638</v>
      </c>
      <c r="D682" s="213" t="s">
        <v>49</v>
      </c>
      <c r="E682" s="214" t="s">
        <v>14</v>
      </c>
      <c r="F682" s="215">
        <v>19800</v>
      </c>
      <c r="G682" s="215">
        <v>19800</v>
      </c>
      <c r="H682" s="171"/>
      <c r="I682" s="88">
        <f t="shared" si="97"/>
        <v>19800</v>
      </c>
      <c r="J682" s="163">
        <f t="shared" si="102"/>
        <v>0</v>
      </c>
      <c r="K682" s="155">
        <f t="shared" si="10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104"/>
        <v>0</v>
      </c>
      <c r="O682" s="155">
        <f t="shared" si="10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639</v>
      </c>
      <c r="D683" s="213" t="s">
        <v>49</v>
      </c>
      <c r="E683" s="214" t="s">
        <v>14</v>
      </c>
      <c r="F683" s="215">
        <v>20500</v>
      </c>
      <c r="G683" s="215">
        <v>20500</v>
      </c>
      <c r="H683" s="171"/>
      <c r="I683" s="88">
        <f t="shared" si="97"/>
        <v>20500</v>
      </c>
      <c r="J683" s="163">
        <f t="shared" si="102"/>
        <v>0</v>
      </c>
      <c r="K683" s="155">
        <f t="shared" si="10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104"/>
        <v>0</v>
      </c>
      <c r="O683" s="155">
        <f t="shared" si="10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640</v>
      </c>
      <c r="D684" s="213" t="s">
        <v>49</v>
      </c>
      <c r="E684" s="214" t="s">
        <v>14</v>
      </c>
      <c r="F684" s="215">
        <v>20500</v>
      </c>
      <c r="G684" s="215">
        <v>20500</v>
      </c>
      <c r="H684" s="171"/>
      <c r="I684" s="88">
        <f t="shared" si="97"/>
        <v>20500</v>
      </c>
      <c r="J684" s="163">
        <f t="shared" si="102"/>
        <v>0</v>
      </c>
      <c r="K684" s="155">
        <f t="shared" si="10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104"/>
        <v>0</v>
      </c>
      <c r="O684" s="155">
        <f t="shared" si="10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641</v>
      </c>
      <c r="D685" s="213" t="s">
        <v>49</v>
      </c>
      <c r="E685" s="214" t="s">
        <v>14</v>
      </c>
      <c r="F685" s="215">
        <v>27500</v>
      </c>
      <c r="G685" s="215">
        <v>27500</v>
      </c>
      <c r="H685" s="171"/>
      <c r="I685" s="88">
        <f t="shared" si="97"/>
        <v>27500</v>
      </c>
      <c r="J685" s="163">
        <f t="shared" si="102"/>
        <v>0</v>
      </c>
      <c r="K685" s="155">
        <f t="shared" si="10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104"/>
        <v>0</v>
      </c>
      <c r="O685" s="155">
        <f t="shared" si="10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642</v>
      </c>
      <c r="D686" s="213" t="s">
        <v>49</v>
      </c>
      <c r="E686" s="214" t="s">
        <v>14</v>
      </c>
      <c r="F686" s="215">
        <v>27500</v>
      </c>
      <c r="G686" s="215">
        <v>27500</v>
      </c>
      <c r="H686" s="171"/>
      <c r="I686" s="88">
        <f t="shared" si="97"/>
        <v>27500</v>
      </c>
      <c r="J686" s="163">
        <f t="shared" si="102"/>
        <v>0</v>
      </c>
      <c r="K686" s="155">
        <f t="shared" si="10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104"/>
        <v>0</v>
      </c>
      <c r="O686" s="155">
        <f t="shared" si="10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643</v>
      </c>
      <c r="D687" s="213" t="s">
        <v>49</v>
      </c>
      <c r="E687" s="214" t="s">
        <v>14</v>
      </c>
      <c r="F687" s="215">
        <v>22100</v>
      </c>
      <c r="G687" s="215">
        <v>22100</v>
      </c>
      <c r="H687" s="171"/>
      <c r="I687" s="88">
        <f t="shared" si="97"/>
        <v>22100</v>
      </c>
      <c r="J687" s="163">
        <f t="shared" si="102"/>
        <v>0</v>
      </c>
      <c r="K687" s="155">
        <f t="shared" si="10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104"/>
        <v>0</v>
      </c>
      <c r="O687" s="155">
        <f t="shared" si="105"/>
        <v>0</v>
      </c>
      <c r="P687" s="155">
        <f>IF(O687=1,SUM($O$6:O687),0)</f>
        <v>0</v>
      </c>
    </row>
    <row r="688" spans="1:16" ht="15" customHeight="1">
      <c r="A688" s="15"/>
      <c r="B688" s="194"/>
      <c r="C688" s="109" t="s">
        <v>50</v>
      </c>
      <c r="D688" s="213" t="s">
        <v>50</v>
      </c>
      <c r="E688" s="214"/>
      <c r="F688" s="215"/>
      <c r="G688" s="215"/>
      <c r="H688" s="171"/>
      <c r="I688" s="88">
        <f t="shared" si="97"/>
        <v>0</v>
      </c>
      <c r="J688" s="163">
        <f t="shared" si="102"/>
        <v>0</v>
      </c>
      <c r="K688" s="155">
        <f t="shared" si="10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104"/>
        <v>0</v>
      </c>
      <c r="O688" s="155">
        <f t="shared" si="105"/>
        <v>0</v>
      </c>
      <c r="P688" s="155">
        <f>IF(O688=1,SUM($O$6:O688),0)</f>
        <v>0</v>
      </c>
    </row>
    <row r="689" spans="1:16" ht="15" customHeight="1">
      <c r="A689" s="15"/>
      <c r="B689" s="194" t="s">
        <v>1035</v>
      </c>
      <c r="C689" s="109" t="s">
        <v>644</v>
      </c>
      <c r="D689" s="213" t="s">
        <v>50</v>
      </c>
      <c r="E689" s="214"/>
      <c r="F689" s="215"/>
      <c r="G689" s="215"/>
      <c r="H689" s="171"/>
      <c r="I689" s="88">
        <f t="shared" si="97"/>
        <v>0</v>
      </c>
      <c r="J689" s="163">
        <f t="shared" si="102"/>
        <v>0</v>
      </c>
      <c r="K689" s="155">
        <f t="shared" si="10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104"/>
        <v>0</v>
      </c>
      <c r="O689" s="155">
        <f t="shared" si="10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645</v>
      </c>
      <c r="D690" s="213" t="s">
        <v>49</v>
      </c>
      <c r="E690" s="214" t="s">
        <v>14</v>
      </c>
      <c r="F690" s="215">
        <v>53200</v>
      </c>
      <c r="G690" s="215">
        <v>53200</v>
      </c>
      <c r="H690" s="171"/>
      <c r="I690" s="88">
        <f t="shared" si="97"/>
        <v>53200</v>
      </c>
      <c r="J690" s="163">
        <f t="shared" si="102"/>
        <v>0</v>
      </c>
      <c r="K690" s="155">
        <f t="shared" si="10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104"/>
        <v>0</v>
      </c>
      <c r="O690" s="155">
        <f t="shared" si="10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646</v>
      </c>
      <c r="D691" s="213" t="s">
        <v>49</v>
      </c>
      <c r="E691" s="214" t="s">
        <v>14</v>
      </c>
      <c r="F691" s="215">
        <v>57800</v>
      </c>
      <c r="G691" s="215">
        <v>61300</v>
      </c>
      <c r="H691" s="171"/>
      <c r="I691" s="88">
        <f t="shared" si="97"/>
        <v>61300</v>
      </c>
      <c r="J691" s="163">
        <f t="shared" si="102"/>
        <v>0</v>
      </c>
      <c r="K691" s="155">
        <f t="shared" si="10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104"/>
        <v>0</v>
      </c>
      <c r="O691" s="155">
        <f t="shared" si="10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647</v>
      </c>
      <c r="D692" s="213" t="s">
        <v>49</v>
      </c>
      <c r="E692" s="214" t="s">
        <v>14</v>
      </c>
      <c r="F692" s="215">
        <v>57800</v>
      </c>
      <c r="G692" s="215">
        <v>61300</v>
      </c>
      <c r="H692" s="171"/>
      <c r="I692" s="88">
        <f t="shared" ref="I692:I755" si="106">IF($I$5=$G$4,G692,(IF($I$5=$F$4,F692,0)))</f>
        <v>61300</v>
      </c>
      <c r="J692" s="163">
        <f t="shared" si="102"/>
        <v>0</v>
      </c>
      <c r="K692" s="155">
        <f t="shared" si="10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104"/>
        <v>0</v>
      </c>
      <c r="O692" s="155">
        <f t="shared" si="10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648</v>
      </c>
      <c r="D693" s="213" t="s">
        <v>49</v>
      </c>
      <c r="E693" s="214" t="s">
        <v>14</v>
      </c>
      <c r="F693" s="215">
        <v>80100</v>
      </c>
      <c r="G693" s="215">
        <v>80100</v>
      </c>
      <c r="H693" s="171"/>
      <c r="I693" s="88">
        <f t="shared" si="106"/>
        <v>80100</v>
      </c>
      <c r="J693" s="163">
        <f t="shared" si="102"/>
        <v>0</v>
      </c>
      <c r="K693" s="155">
        <f t="shared" si="10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104"/>
        <v>0</v>
      </c>
      <c r="O693" s="155">
        <f t="shared" si="10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649</v>
      </c>
      <c r="D694" s="213" t="s">
        <v>49</v>
      </c>
      <c r="E694" s="214" t="s">
        <v>14</v>
      </c>
      <c r="F694" s="215">
        <v>30000</v>
      </c>
      <c r="G694" s="215">
        <v>35700</v>
      </c>
      <c r="H694" s="171"/>
      <c r="I694" s="88">
        <f t="shared" si="106"/>
        <v>35700</v>
      </c>
      <c r="J694" s="163">
        <f t="shared" si="102"/>
        <v>0</v>
      </c>
      <c r="K694" s="155">
        <f t="shared" si="10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104"/>
        <v>0</v>
      </c>
      <c r="O694" s="155">
        <f t="shared" si="10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650</v>
      </c>
      <c r="D695" s="213" t="s">
        <v>49</v>
      </c>
      <c r="E695" s="214" t="s">
        <v>14</v>
      </c>
      <c r="F695" s="215">
        <v>80100</v>
      </c>
      <c r="G695" s="215">
        <v>80100</v>
      </c>
      <c r="H695" s="171"/>
      <c r="I695" s="88">
        <f t="shared" si="106"/>
        <v>80100</v>
      </c>
      <c r="J695" s="163">
        <f t="shared" si="102"/>
        <v>0</v>
      </c>
      <c r="K695" s="155">
        <f t="shared" si="10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104"/>
        <v>0</v>
      </c>
      <c r="O695" s="155">
        <f t="shared" si="10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651</v>
      </c>
      <c r="D696" s="213" t="s">
        <v>49</v>
      </c>
      <c r="E696" s="214" t="s">
        <v>14</v>
      </c>
      <c r="F696" s="215">
        <v>84000</v>
      </c>
      <c r="G696" s="215">
        <v>84000</v>
      </c>
      <c r="H696" s="171"/>
      <c r="I696" s="88">
        <f t="shared" si="106"/>
        <v>84000</v>
      </c>
      <c r="J696" s="163">
        <f t="shared" si="102"/>
        <v>0</v>
      </c>
      <c r="K696" s="155">
        <f t="shared" si="10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104"/>
        <v>0</v>
      </c>
      <c r="O696" s="155">
        <f t="shared" si="10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652</v>
      </c>
      <c r="D697" s="213" t="s">
        <v>49</v>
      </c>
      <c r="E697" s="214" t="s">
        <v>14</v>
      </c>
      <c r="F697" s="215">
        <v>44000</v>
      </c>
      <c r="G697" s="215">
        <v>44000</v>
      </c>
      <c r="H697" s="171"/>
      <c r="I697" s="88">
        <f t="shared" si="106"/>
        <v>44000</v>
      </c>
      <c r="J697" s="163">
        <f t="shared" si="102"/>
        <v>0</v>
      </c>
      <c r="K697" s="155">
        <f t="shared" si="10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104"/>
        <v>0</v>
      </c>
      <c r="O697" s="155">
        <f t="shared" si="10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653</v>
      </c>
      <c r="D698" s="213" t="s">
        <v>49</v>
      </c>
      <c r="E698" s="214" t="s">
        <v>14</v>
      </c>
      <c r="F698" s="215">
        <v>70300</v>
      </c>
      <c r="G698" s="215">
        <v>70300</v>
      </c>
      <c r="H698" s="171"/>
      <c r="I698" s="88">
        <f t="shared" si="106"/>
        <v>70300</v>
      </c>
      <c r="J698" s="163">
        <f t="shared" si="102"/>
        <v>0</v>
      </c>
      <c r="K698" s="155">
        <f t="shared" si="10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104"/>
        <v>0</v>
      </c>
      <c r="O698" s="155">
        <f t="shared" si="10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654</v>
      </c>
      <c r="D699" s="213" t="s">
        <v>49</v>
      </c>
      <c r="E699" s="214" t="s">
        <v>14</v>
      </c>
      <c r="F699" s="215">
        <v>70300</v>
      </c>
      <c r="G699" s="215">
        <v>70300</v>
      </c>
      <c r="H699" s="171"/>
      <c r="I699" s="88">
        <f t="shared" si="106"/>
        <v>70300</v>
      </c>
      <c r="J699" s="163">
        <f t="shared" si="102"/>
        <v>0</v>
      </c>
      <c r="K699" s="155">
        <f t="shared" si="10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104"/>
        <v>0</v>
      </c>
      <c r="O699" s="155">
        <f t="shared" si="10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655</v>
      </c>
      <c r="D700" s="213" t="s">
        <v>49</v>
      </c>
      <c r="E700" s="214" t="s">
        <v>14</v>
      </c>
      <c r="F700" s="215">
        <v>45200</v>
      </c>
      <c r="G700" s="215">
        <v>45200</v>
      </c>
      <c r="H700" s="171"/>
      <c r="I700" s="88">
        <f t="shared" si="106"/>
        <v>45200</v>
      </c>
      <c r="J700" s="163">
        <f t="shared" si="102"/>
        <v>0</v>
      </c>
      <c r="K700" s="155">
        <f t="shared" si="10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104"/>
        <v>0</v>
      </c>
      <c r="O700" s="155">
        <f t="shared" si="10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656</v>
      </c>
      <c r="D701" s="213" t="s">
        <v>49</v>
      </c>
      <c r="E701" s="214" t="s">
        <v>14</v>
      </c>
      <c r="F701" s="215">
        <v>80900</v>
      </c>
      <c r="G701" s="215">
        <v>85800</v>
      </c>
      <c r="H701" s="171"/>
      <c r="I701" s="88">
        <f t="shared" si="106"/>
        <v>85800</v>
      </c>
      <c r="J701" s="163">
        <f t="shared" si="102"/>
        <v>0</v>
      </c>
      <c r="K701" s="155">
        <f t="shared" si="10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104"/>
        <v>0</v>
      </c>
      <c r="O701" s="155">
        <f t="shared" si="10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657</v>
      </c>
      <c r="D702" s="213" t="s">
        <v>49</v>
      </c>
      <c r="E702" s="214" t="s">
        <v>14</v>
      </c>
      <c r="F702" s="215">
        <v>80900</v>
      </c>
      <c r="G702" s="215">
        <v>85800</v>
      </c>
      <c r="H702" s="171"/>
      <c r="I702" s="88">
        <f t="shared" si="106"/>
        <v>85800</v>
      </c>
      <c r="J702" s="163">
        <f t="shared" si="102"/>
        <v>0</v>
      </c>
      <c r="K702" s="155">
        <f t="shared" si="10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104"/>
        <v>0</v>
      </c>
      <c r="O702" s="155">
        <f t="shared" si="10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658</v>
      </c>
      <c r="D703" s="213" t="s">
        <v>49</v>
      </c>
      <c r="E703" s="214" t="s">
        <v>14</v>
      </c>
      <c r="F703" s="215">
        <v>82500</v>
      </c>
      <c r="G703" s="215">
        <v>87700</v>
      </c>
      <c r="H703" s="171"/>
      <c r="I703" s="88">
        <f t="shared" si="106"/>
        <v>87700</v>
      </c>
      <c r="J703" s="163">
        <f t="shared" si="102"/>
        <v>0</v>
      </c>
      <c r="K703" s="155">
        <f t="shared" si="10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104"/>
        <v>0</v>
      </c>
      <c r="O703" s="155">
        <f t="shared" si="10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659</v>
      </c>
      <c r="D704" s="213" t="s">
        <v>49</v>
      </c>
      <c r="E704" s="214" t="s">
        <v>14</v>
      </c>
      <c r="F704" s="215">
        <v>42100</v>
      </c>
      <c r="G704" s="215">
        <v>50100</v>
      </c>
      <c r="H704" s="171"/>
      <c r="I704" s="88">
        <f t="shared" si="106"/>
        <v>50100</v>
      </c>
      <c r="J704" s="163">
        <f t="shared" si="102"/>
        <v>0</v>
      </c>
      <c r="K704" s="155">
        <f t="shared" si="10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104"/>
        <v>0</v>
      </c>
      <c r="O704" s="155">
        <f t="shared" si="10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660</v>
      </c>
      <c r="D705" s="213" t="s">
        <v>49</v>
      </c>
      <c r="E705" s="214" t="s">
        <v>14</v>
      </c>
      <c r="F705" s="215">
        <v>42100</v>
      </c>
      <c r="G705" s="215">
        <v>50100</v>
      </c>
      <c r="H705" s="171"/>
      <c r="I705" s="88">
        <f t="shared" si="106"/>
        <v>50100</v>
      </c>
      <c r="J705" s="163">
        <f t="shared" si="102"/>
        <v>0</v>
      </c>
      <c r="K705" s="155">
        <f t="shared" si="10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104"/>
        <v>0</v>
      </c>
      <c r="O705" s="155">
        <f t="shared" si="10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661</v>
      </c>
      <c r="D706" s="213" t="s">
        <v>49</v>
      </c>
      <c r="E706" s="214" t="s">
        <v>14</v>
      </c>
      <c r="F706" s="215">
        <v>45200</v>
      </c>
      <c r="G706" s="215">
        <v>53800</v>
      </c>
      <c r="H706" s="171"/>
      <c r="I706" s="88">
        <f t="shared" si="106"/>
        <v>53800</v>
      </c>
      <c r="J706" s="163">
        <f t="shared" si="102"/>
        <v>0</v>
      </c>
      <c r="K706" s="155">
        <f t="shared" si="10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104"/>
        <v>0</v>
      </c>
      <c r="O706" s="155">
        <f t="shared" si="10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662</v>
      </c>
      <c r="D707" s="213" t="s">
        <v>49</v>
      </c>
      <c r="E707" s="214" t="s">
        <v>14</v>
      </c>
      <c r="F707" s="215">
        <v>45200</v>
      </c>
      <c r="G707" s="215">
        <v>53800</v>
      </c>
      <c r="H707" s="171"/>
      <c r="I707" s="88">
        <f t="shared" si="106"/>
        <v>53800</v>
      </c>
      <c r="J707" s="163">
        <f t="shared" si="102"/>
        <v>0</v>
      </c>
      <c r="K707" s="155">
        <f t="shared" si="10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104"/>
        <v>0</v>
      </c>
      <c r="O707" s="155">
        <f t="shared" si="10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663</v>
      </c>
      <c r="D708" s="213" t="s">
        <v>49</v>
      </c>
      <c r="E708" s="214" t="s">
        <v>14</v>
      </c>
      <c r="F708" s="215">
        <v>45200</v>
      </c>
      <c r="G708" s="215">
        <v>53800</v>
      </c>
      <c r="H708" s="171"/>
      <c r="I708" s="88">
        <f t="shared" si="106"/>
        <v>53800</v>
      </c>
      <c r="J708" s="163">
        <f t="shared" si="102"/>
        <v>0</v>
      </c>
      <c r="K708" s="155">
        <f t="shared" si="10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104"/>
        <v>0</v>
      </c>
      <c r="O708" s="155">
        <f t="shared" si="10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664</v>
      </c>
      <c r="D709" s="213" t="s">
        <v>49</v>
      </c>
      <c r="E709" s="214" t="s">
        <v>14</v>
      </c>
      <c r="F709" s="215">
        <v>45200</v>
      </c>
      <c r="G709" s="215">
        <v>53800</v>
      </c>
      <c r="H709" s="171"/>
      <c r="I709" s="88">
        <f t="shared" si="106"/>
        <v>53800</v>
      </c>
      <c r="J709" s="163">
        <f t="shared" si="102"/>
        <v>0</v>
      </c>
      <c r="K709" s="155">
        <f t="shared" si="10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104"/>
        <v>0</v>
      </c>
      <c r="O709" s="155">
        <f t="shared" si="10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665</v>
      </c>
      <c r="D710" s="213" t="s">
        <v>49</v>
      </c>
      <c r="E710" s="214" t="s">
        <v>14</v>
      </c>
      <c r="F710" s="215">
        <v>40200</v>
      </c>
      <c r="G710" s="215">
        <v>45100</v>
      </c>
      <c r="H710" s="171"/>
      <c r="I710" s="88">
        <f t="shared" si="106"/>
        <v>45100</v>
      </c>
      <c r="J710" s="163">
        <f t="shared" si="102"/>
        <v>0</v>
      </c>
      <c r="K710" s="155">
        <f t="shared" si="10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104"/>
        <v>0</v>
      </c>
      <c r="O710" s="155">
        <f t="shared" si="10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666</v>
      </c>
      <c r="D711" s="213" t="s">
        <v>49</v>
      </c>
      <c r="E711" s="214" t="s">
        <v>14</v>
      </c>
      <c r="F711" s="215">
        <v>37200</v>
      </c>
      <c r="G711" s="215">
        <v>44300</v>
      </c>
      <c r="H711" s="171"/>
      <c r="I711" s="88">
        <f t="shared" si="106"/>
        <v>44300</v>
      </c>
      <c r="J711" s="163">
        <f t="shared" si="102"/>
        <v>0</v>
      </c>
      <c r="K711" s="155">
        <f t="shared" si="10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104"/>
        <v>0</v>
      </c>
      <c r="O711" s="155">
        <f t="shared" si="10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667</v>
      </c>
      <c r="D712" s="213" t="s">
        <v>49</v>
      </c>
      <c r="E712" s="214" t="s">
        <v>14</v>
      </c>
      <c r="F712" s="215">
        <v>37200</v>
      </c>
      <c r="G712" s="215">
        <v>44300</v>
      </c>
      <c r="H712" s="171"/>
      <c r="I712" s="88">
        <f t="shared" si="106"/>
        <v>44300</v>
      </c>
      <c r="J712" s="163">
        <f t="shared" si="102"/>
        <v>0</v>
      </c>
      <c r="K712" s="155">
        <f t="shared" si="10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104"/>
        <v>0</v>
      </c>
      <c r="O712" s="155">
        <f t="shared" si="10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668</v>
      </c>
      <c r="D713" s="213" t="s">
        <v>49</v>
      </c>
      <c r="E713" s="214" t="s">
        <v>14</v>
      </c>
      <c r="F713" s="215">
        <v>37200</v>
      </c>
      <c r="G713" s="215">
        <v>44300</v>
      </c>
      <c r="H713" s="171"/>
      <c r="I713" s="88">
        <f t="shared" si="106"/>
        <v>44300</v>
      </c>
      <c r="J713" s="163">
        <f t="shared" si="102"/>
        <v>0</v>
      </c>
      <c r="K713" s="155">
        <f t="shared" si="10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104"/>
        <v>0</v>
      </c>
      <c r="O713" s="155">
        <f t="shared" si="10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669</v>
      </c>
      <c r="D714" s="213" t="s">
        <v>49</v>
      </c>
      <c r="E714" s="214" t="s">
        <v>14</v>
      </c>
      <c r="F714" s="215">
        <v>326300</v>
      </c>
      <c r="G714" s="215">
        <v>44300</v>
      </c>
      <c r="H714" s="171"/>
      <c r="I714" s="88">
        <f t="shared" si="106"/>
        <v>44300</v>
      </c>
      <c r="J714" s="163">
        <f t="shared" si="102"/>
        <v>0</v>
      </c>
      <c r="K714" s="155">
        <f t="shared" si="10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104"/>
        <v>0</v>
      </c>
      <c r="O714" s="155">
        <f t="shared" si="10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670</v>
      </c>
      <c r="D715" s="213" t="s">
        <v>49</v>
      </c>
      <c r="E715" s="214" t="s">
        <v>14</v>
      </c>
      <c r="F715" s="215">
        <v>78300</v>
      </c>
      <c r="G715" s="215">
        <v>93100</v>
      </c>
      <c r="H715" s="171"/>
      <c r="I715" s="88">
        <f t="shared" si="106"/>
        <v>93100</v>
      </c>
      <c r="J715" s="163">
        <f t="shared" si="102"/>
        <v>0</v>
      </c>
      <c r="K715" s="155">
        <f t="shared" si="10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104"/>
        <v>0</v>
      </c>
      <c r="O715" s="155">
        <f t="shared" si="10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671</v>
      </c>
      <c r="D716" s="213" t="s">
        <v>49</v>
      </c>
      <c r="E716" s="214" t="s">
        <v>14</v>
      </c>
      <c r="F716" s="215">
        <v>78300</v>
      </c>
      <c r="G716" s="215">
        <v>93100</v>
      </c>
      <c r="H716" s="171"/>
      <c r="I716" s="88">
        <f t="shared" si="106"/>
        <v>93100</v>
      </c>
      <c r="J716" s="163">
        <f t="shared" si="102"/>
        <v>0</v>
      </c>
      <c r="K716" s="155">
        <f t="shared" si="10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104"/>
        <v>0</v>
      </c>
      <c r="O716" s="155">
        <f t="shared" si="10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672</v>
      </c>
      <c r="D717" s="213" t="s">
        <v>49</v>
      </c>
      <c r="E717" s="214" t="s">
        <v>14</v>
      </c>
      <c r="F717" s="215">
        <v>74600</v>
      </c>
      <c r="G717" s="215">
        <v>88700</v>
      </c>
      <c r="H717" s="171"/>
      <c r="I717" s="88">
        <f t="shared" si="106"/>
        <v>88700</v>
      </c>
      <c r="J717" s="163">
        <f t="shared" si="102"/>
        <v>0</v>
      </c>
      <c r="K717" s="155">
        <f t="shared" si="10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104"/>
        <v>0</v>
      </c>
      <c r="O717" s="155">
        <f t="shared" si="10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673</v>
      </c>
      <c r="D718" s="213" t="s">
        <v>49</v>
      </c>
      <c r="E718" s="214" t="s">
        <v>14</v>
      </c>
      <c r="F718" s="215">
        <v>51900</v>
      </c>
      <c r="G718" s="215">
        <v>61700</v>
      </c>
      <c r="H718" s="171"/>
      <c r="I718" s="88">
        <f t="shared" si="106"/>
        <v>61700</v>
      </c>
      <c r="J718" s="163">
        <f t="shared" si="102"/>
        <v>0</v>
      </c>
      <c r="K718" s="155">
        <f t="shared" si="10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104"/>
        <v>0</v>
      </c>
      <c r="O718" s="155">
        <f t="shared" si="10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674</v>
      </c>
      <c r="D719" s="213" t="s">
        <v>49</v>
      </c>
      <c r="E719" s="214" t="s">
        <v>14</v>
      </c>
      <c r="F719" s="215">
        <v>51900</v>
      </c>
      <c r="G719" s="215">
        <v>61700</v>
      </c>
      <c r="H719" s="171"/>
      <c r="I719" s="88">
        <f t="shared" si="106"/>
        <v>61700</v>
      </c>
      <c r="J719" s="163">
        <f t="shared" si="102"/>
        <v>0</v>
      </c>
      <c r="K719" s="155">
        <f t="shared" si="10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104"/>
        <v>0</v>
      </c>
      <c r="O719" s="155">
        <f t="shared" si="10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675</v>
      </c>
      <c r="D720" s="213" t="s">
        <v>49</v>
      </c>
      <c r="E720" s="214" t="s">
        <v>14</v>
      </c>
      <c r="F720" s="215">
        <v>75600</v>
      </c>
      <c r="G720" s="215">
        <v>99900</v>
      </c>
      <c r="H720" s="171"/>
      <c r="I720" s="88">
        <f t="shared" si="106"/>
        <v>99900</v>
      </c>
      <c r="J720" s="163">
        <f t="shared" si="102"/>
        <v>0</v>
      </c>
      <c r="K720" s="155">
        <f t="shared" si="10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104"/>
        <v>0</v>
      </c>
      <c r="O720" s="155">
        <f t="shared" si="10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676</v>
      </c>
      <c r="D721" s="213" t="s">
        <v>49</v>
      </c>
      <c r="E721" s="214" t="s">
        <v>14</v>
      </c>
      <c r="F721" s="215">
        <v>75600</v>
      </c>
      <c r="G721" s="215">
        <v>99900</v>
      </c>
      <c r="H721" s="171"/>
      <c r="I721" s="88">
        <f t="shared" si="106"/>
        <v>99900</v>
      </c>
      <c r="J721" s="163">
        <f t="shared" si="102"/>
        <v>0</v>
      </c>
      <c r="K721" s="155">
        <f t="shared" si="10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104"/>
        <v>0</v>
      </c>
      <c r="O721" s="155">
        <f t="shared" si="10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677</v>
      </c>
      <c r="D722" s="213" t="s">
        <v>49</v>
      </c>
      <c r="E722" s="214" t="s">
        <v>14</v>
      </c>
      <c r="F722" s="215">
        <v>66800</v>
      </c>
      <c r="G722" s="215">
        <v>79500</v>
      </c>
      <c r="H722" s="171"/>
      <c r="I722" s="88">
        <f t="shared" si="106"/>
        <v>79500</v>
      </c>
      <c r="J722" s="163">
        <f t="shared" si="102"/>
        <v>0</v>
      </c>
      <c r="K722" s="155">
        <f t="shared" si="10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104"/>
        <v>0</v>
      </c>
      <c r="O722" s="155">
        <f t="shared" si="10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678</v>
      </c>
      <c r="D723" s="213" t="s">
        <v>49</v>
      </c>
      <c r="E723" s="214" t="s">
        <v>14</v>
      </c>
      <c r="F723" s="215">
        <v>62400</v>
      </c>
      <c r="G723" s="215">
        <v>74200</v>
      </c>
      <c r="H723" s="171"/>
      <c r="I723" s="88">
        <f t="shared" si="106"/>
        <v>74200</v>
      </c>
      <c r="J723" s="163">
        <f t="shared" ref="J723:J786" si="107">IF(D723="MDU-KD",1,0)</f>
        <v>0</v>
      </c>
      <c r="K723" s="155">
        <f t="shared" ref="K723:K786" si="10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109">IF(L723=0,M723,L723)</f>
        <v>0</v>
      </c>
      <c r="O723" s="155">
        <f t="shared" ref="O723:O786" si="11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1504</v>
      </c>
      <c r="D724" s="213" t="s">
        <v>49</v>
      </c>
      <c r="E724" s="214" t="s">
        <v>14</v>
      </c>
      <c r="F724" s="215">
        <v>81300</v>
      </c>
      <c r="G724" s="215">
        <v>87700</v>
      </c>
      <c r="H724" s="171"/>
      <c r="I724" s="88">
        <f t="shared" si="106"/>
        <v>87700</v>
      </c>
      <c r="J724" s="163">
        <f t="shared" si="107"/>
        <v>0</v>
      </c>
      <c r="K724" s="155">
        <f t="shared" si="10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109"/>
        <v>0</v>
      </c>
      <c r="O724" s="155">
        <f t="shared" si="11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1505</v>
      </c>
      <c r="D725" s="213" t="s">
        <v>49</v>
      </c>
      <c r="E725" s="214" t="s">
        <v>14</v>
      </c>
      <c r="F725" s="215">
        <v>94400</v>
      </c>
      <c r="G725" s="215">
        <v>112300</v>
      </c>
      <c r="H725" s="171"/>
      <c r="I725" s="88">
        <f t="shared" si="106"/>
        <v>112300</v>
      </c>
      <c r="J725" s="163">
        <f t="shared" si="107"/>
        <v>0</v>
      </c>
      <c r="K725" s="155">
        <f t="shared" si="10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109"/>
        <v>0</v>
      </c>
      <c r="O725" s="155">
        <f t="shared" si="11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1506</v>
      </c>
      <c r="D726" s="213" t="s">
        <v>49</v>
      </c>
      <c r="E726" s="214" t="s">
        <v>14</v>
      </c>
      <c r="F726" s="215">
        <v>82500</v>
      </c>
      <c r="G726" s="215">
        <v>87700</v>
      </c>
      <c r="H726" s="171"/>
      <c r="I726" s="88">
        <f t="shared" si="106"/>
        <v>87700</v>
      </c>
      <c r="J726" s="163">
        <f t="shared" si="107"/>
        <v>0</v>
      </c>
      <c r="K726" s="155">
        <f t="shared" si="10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109"/>
        <v>0</v>
      </c>
      <c r="O726" s="155">
        <f t="shared" si="11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1507</v>
      </c>
      <c r="D727" s="213" t="s">
        <v>49</v>
      </c>
      <c r="E727" s="214" t="s">
        <v>14</v>
      </c>
      <c r="F727" s="215">
        <v>109200</v>
      </c>
      <c r="G727" s="215">
        <v>129900</v>
      </c>
      <c r="H727" s="171"/>
      <c r="I727" s="88">
        <f t="shared" si="106"/>
        <v>129900</v>
      </c>
      <c r="J727" s="163">
        <f t="shared" si="107"/>
        <v>0</v>
      </c>
      <c r="K727" s="155">
        <f t="shared" si="10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109"/>
        <v>0</v>
      </c>
      <c r="O727" s="155">
        <f t="shared" si="11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1508</v>
      </c>
      <c r="D728" s="213" t="s">
        <v>49</v>
      </c>
      <c r="E728" s="214" t="s">
        <v>14</v>
      </c>
      <c r="F728" s="215">
        <v>106900</v>
      </c>
      <c r="G728" s="215">
        <v>127200</v>
      </c>
      <c r="H728" s="171"/>
      <c r="I728" s="88">
        <f t="shared" si="106"/>
        <v>127200</v>
      </c>
      <c r="J728" s="163">
        <f t="shared" si="107"/>
        <v>0</v>
      </c>
      <c r="K728" s="155">
        <f t="shared" si="10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109"/>
        <v>0</v>
      </c>
      <c r="O728" s="155">
        <f t="shared" si="11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1509</v>
      </c>
      <c r="D729" s="213" t="s">
        <v>49</v>
      </c>
      <c r="E729" s="214" t="s">
        <v>14</v>
      </c>
      <c r="F729" s="215">
        <v>104400</v>
      </c>
      <c r="G729" s="215">
        <v>116900</v>
      </c>
      <c r="H729" s="171"/>
      <c r="I729" s="88">
        <f t="shared" si="106"/>
        <v>116900</v>
      </c>
      <c r="J729" s="163">
        <f t="shared" si="107"/>
        <v>0</v>
      </c>
      <c r="K729" s="155">
        <f t="shared" si="10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109"/>
        <v>0</v>
      </c>
      <c r="O729" s="155">
        <f t="shared" si="11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1510</v>
      </c>
      <c r="D730" s="213" t="s">
        <v>49</v>
      </c>
      <c r="E730" s="214" t="s">
        <v>14</v>
      </c>
      <c r="F730" s="215">
        <v>103500</v>
      </c>
      <c r="G730" s="215">
        <v>123100</v>
      </c>
      <c r="H730" s="171"/>
      <c r="I730" s="88">
        <f t="shared" si="106"/>
        <v>123100</v>
      </c>
      <c r="J730" s="163">
        <f t="shared" si="107"/>
        <v>0</v>
      </c>
      <c r="K730" s="155">
        <f t="shared" si="10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109"/>
        <v>0</v>
      </c>
      <c r="O730" s="155">
        <f t="shared" si="11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1511</v>
      </c>
      <c r="D731" s="213" t="s">
        <v>49</v>
      </c>
      <c r="E731" s="214" t="s">
        <v>14</v>
      </c>
      <c r="F731" s="215">
        <v>111100</v>
      </c>
      <c r="G731" s="215">
        <v>111100</v>
      </c>
      <c r="H731" s="171"/>
      <c r="I731" s="88">
        <f t="shared" si="106"/>
        <v>111100</v>
      </c>
      <c r="J731" s="163">
        <f t="shared" si="107"/>
        <v>0</v>
      </c>
      <c r="K731" s="155">
        <f t="shared" si="10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109"/>
        <v>0</v>
      </c>
      <c r="O731" s="155">
        <f t="shared" si="11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1512</v>
      </c>
      <c r="D732" s="213" t="s">
        <v>49</v>
      </c>
      <c r="E732" s="214" t="s">
        <v>14</v>
      </c>
      <c r="F732" s="215">
        <v>108700</v>
      </c>
      <c r="G732" s="215">
        <v>129300</v>
      </c>
      <c r="H732" s="171"/>
      <c r="I732" s="88">
        <f t="shared" si="106"/>
        <v>129300</v>
      </c>
      <c r="J732" s="163">
        <f t="shared" si="107"/>
        <v>0</v>
      </c>
      <c r="K732" s="155">
        <f t="shared" si="10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109"/>
        <v>0</v>
      </c>
      <c r="O732" s="155">
        <f t="shared" si="11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1513</v>
      </c>
      <c r="D733" s="213" t="s">
        <v>49</v>
      </c>
      <c r="E733" s="214" t="s">
        <v>14</v>
      </c>
      <c r="F733" s="215">
        <v>218400</v>
      </c>
      <c r="G733" s="215">
        <v>259800</v>
      </c>
      <c r="H733" s="171"/>
      <c r="I733" s="88">
        <f t="shared" si="106"/>
        <v>259800</v>
      </c>
      <c r="J733" s="163">
        <f t="shared" si="107"/>
        <v>0</v>
      </c>
      <c r="K733" s="155">
        <f t="shared" si="10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109"/>
        <v>0</v>
      </c>
      <c r="O733" s="155">
        <f t="shared" si="11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1514</v>
      </c>
      <c r="D734" s="213" t="s">
        <v>49</v>
      </c>
      <c r="E734" s="214" t="s">
        <v>14</v>
      </c>
      <c r="F734" s="215">
        <v>222500</v>
      </c>
      <c r="G734" s="215">
        <v>264700</v>
      </c>
      <c r="H734" s="171"/>
      <c r="I734" s="88">
        <f t="shared" si="106"/>
        <v>264700</v>
      </c>
      <c r="J734" s="163">
        <f t="shared" si="107"/>
        <v>0</v>
      </c>
      <c r="K734" s="155">
        <f t="shared" si="10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109"/>
        <v>0</v>
      </c>
      <c r="O734" s="155">
        <f t="shared" si="11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1515</v>
      </c>
      <c r="D735" s="213" t="s">
        <v>49</v>
      </c>
      <c r="E735" s="214" t="s">
        <v>14</v>
      </c>
      <c r="F735" s="215">
        <v>173300</v>
      </c>
      <c r="G735" s="215">
        <v>173300</v>
      </c>
      <c r="H735" s="171"/>
      <c r="I735" s="88">
        <f t="shared" si="106"/>
        <v>173300</v>
      </c>
      <c r="J735" s="163">
        <f t="shared" si="107"/>
        <v>0</v>
      </c>
      <c r="K735" s="155">
        <f t="shared" si="10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109"/>
        <v>0</v>
      </c>
      <c r="O735" s="155">
        <f t="shared" si="11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1516</v>
      </c>
      <c r="D736" s="213" t="s">
        <v>49</v>
      </c>
      <c r="E736" s="214" t="s">
        <v>14</v>
      </c>
      <c r="F736" s="215">
        <v>279500</v>
      </c>
      <c r="G736" s="215">
        <v>279500</v>
      </c>
      <c r="H736" s="171"/>
      <c r="I736" s="88">
        <f t="shared" si="106"/>
        <v>279500</v>
      </c>
      <c r="J736" s="163">
        <f t="shared" si="107"/>
        <v>0</v>
      </c>
      <c r="K736" s="155">
        <f t="shared" si="10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109"/>
        <v>0</v>
      </c>
      <c r="O736" s="155">
        <f t="shared" si="11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1517</v>
      </c>
      <c r="D737" s="213" t="s">
        <v>49</v>
      </c>
      <c r="E737" s="214" t="s">
        <v>14</v>
      </c>
      <c r="F737" s="215">
        <v>89800</v>
      </c>
      <c r="G737" s="215">
        <v>106800</v>
      </c>
      <c r="H737" s="171"/>
      <c r="I737" s="88">
        <f t="shared" si="106"/>
        <v>106800</v>
      </c>
      <c r="J737" s="163">
        <f t="shared" si="107"/>
        <v>0</v>
      </c>
      <c r="K737" s="155">
        <f t="shared" si="10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109"/>
        <v>0</v>
      </c>
      <c r="O737" s="155">
        <f t="shared" si="11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1518</v>
      </c>
      <c r="D738" s="213" t="s">
        <v>49</v>
      </c>
      <c r="E738" s="214" t="s">
        <v>14</v>
      </c>
      <c r="F738" s="215">
        <v>102600</v>
      </c>
      <c r="G738" s="215">
        <v>122100</v>
      </c>
      <c r="H738" s="171"/>
      <c r="I738" s="88">
        <f t="shared" si="106"/>
        <v>122100</v>
      </c>
      <c r="J738" s="163">
        <f t="shared" si="107"/>
        <v>0</v>
      </c>
      <c r="K738" s="155">
        <f t="shared" si="10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109"/>
        <v>0</v>
      </c>
      <c r="O738" s="155">
        <f t="shared" si="11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1519</v>
      </c>
      <c r="D739" s="213" t="s">
        <v>49</v>
      </c>
      <c r="E739" s="214" t="s">
        <v>14</v>
      </c>
      <c r="F739" s="215">
        <v>109700</v>
      </c>
      <c r="G739" s="215">
        <v>130500</v>
      </c>
      <c r="H739" s="171"/>
      <c r="I739" s="88">
        <f t="shared" si="106"/>
        <v>130500</v>
      </c>
      <c r="J739" s="163">
        <f t="shared" si="107"/>
        <v>0</v>
      </c>
      <c r="K739" s="155">
        <f t="shared" si="10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109"/>
        <v>0</v>
      </c>
      <c r="O739" s="155">
        <f t="shared" si="110"/>
        <v>0</v>
      </c>
      <c r="P739" s="155">
        <f>IF(O739=1,SUM($O$6:O739),0)</f>
        <v>0</v>
      </c>
    </row>
    <row r="740" spans="1:16" ht="15" customHeight="1">
      <c r="A740" s="15"/>
      <c r="B740" s="194"/>
      <c r="C740" s="109" t="s">
        <v>50</v>
      </c>
      <c r="D740" s="213" t="s">
        <v>50</v>
      </c>
      <c r="E740" s="214"/>
      <c r="F740" s="215"/>
      <c r="G740" s="215"/>
      <c r="H740" s="171"/>
      <c r="I740" s="88">
        <f t="shared" si="106"/>
        <v>0</v>
      </c>
      <c r="J740" s="163">
        <f t="shared" si="107"/>
        <v>0</v>
      </c>
      <c r="K740" s="155">
        <f t="shared" si="10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109"/>
        <v>0</v>
      </c>
      <c r="O740" s="155">
        <f t="shared" si="110"/>
        <v>0</v>
      </c>
      <c r="P740" s="155">
        <f>IF(O740=1,SUM($O$6:O740),0)</f>
        <v>0</v>
      </c>
    </row>
    <row r="741" spans="1:16" ht="15" customHeight="1">
      <c r="A741" s="15"/>
      <c r="B741" s="194" t="s">
        <v>1035</v>
      </c>
      <c r="C741" s="109" t="s">
        <v>679</v>
      </c>
      <c r="D741" s="213" t="s">
        <v>50</v>
      </c>
      <c r="E741" s="214"/>
      <c r="F741" s="215"/>
      <c r="G741" s="215"/>
      <c r="H741" s="171"/>
      <c r="I741" s="88">
        <f t="shared" si="106"/>
        <v>0</v>
      </c>
      <c r="J741" s="163">
        <f t="shared" si="107"/>
        <v>0</v>
      </c>
      <c r="K741" s="155">
        <f t="shared" si="10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109"/>
        <v>0</v>
      </c>
      <c r="O741" s="155">
        <f t="shared" si="11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680</v>
      </c>
      <c r="D742" s="213" t="s">
        <v>49</v>
      </c>
      <c r="E742" s="214" t="s">
        <v>14</v>
      </c>
      <c r="F742" s="215">
        <v>71900</v>
      </c>
      <c r="G742" s="215">
        <v>85500</v>
      </c>
      <c r="H742" s="171"/>
      <c r="I742" s="88">
        <f t="shared" si="106"/>
        <v>85500</v>
      </c>
      <c r="J742" s="163">
        <f t="shared" si="107"/>
        <v>0</v>
      </c>
      <c r="K742" s="155">
        <f t="shared" si="10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109"/>
        <v>0</v>
      </c>
      <c r="O742" s="155">
        <f t="shared" si="11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681</v>
      </c>
      <c r="D743" s="213" t="s">
        <v>49</v>
      </c>
      <c r="E743" s="214" t="s">
        <v>14</v>
      </c>
      <c r="F743" s="215">
        <v>64700</v>
      </c>
      <c r="G743" s="215">
        <v>64700</v>
      </c>
      <c r="H743" s="171"/>
      <c r="I743" s="88">
        <f t="shared" si="106"/>
        <v>64700</v>
      </c>
      <c r="J743" s="163">
        <f t="shared" si="107"/>
        <v>0</v>
      </c>
      <c r="K743" s="155">
        <f t="shared" si="10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109"/>
        <v>0</v>
      </c>
      <c r="O743" s="155">
        <f t="shared" si="11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682</v>
      </c>
      <c r="D744" s="213" t="s">
        <v>49</v>
      </c>
      <c r="E744" s="214" t="s">
        <v>14</v>
      </c>
      <c r="F744" s="215">
        <v>88700</v>
      </c>
      <c r="G744" s="215">
        <v>105500</v>
      </c>
      <c r="H744" s="171"/>
      <c r="I744" s="88">
        <f t="shared" si="106"/>
        <v>105500</v>
      </c>
      <c r="J744" s="163">
        <f t="shared" si="107"/>
        <v>0</v>
      </c>
      <c r="K744" s="155">
        <f t="shared" si="10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109"/>
        <v>0</v>
      </c>
      <c r="O744" s="155">
        <f t="shared" si="11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683</v>
      </c>
      <c r="D745" s="213" t="s">
        <v>49</v>
      </c>
      <c r="E745" s="214" t="s">
        <v>14</v>
      </c>
      <c r="F745" s="215">
        <v>92500</v>
      </c>
      <c r="G745" s="215">
        <v>110000</v>
      </c>
      <c r="H745" s="171"/>
      <c r="I745" s="88">
        <f t="shared" si="106"/>
        <v>110000</v>
      </c>
      <c r="J745" s="163">
        <f t="shared" si="107"/>
        <v>0</v>
      </c>
      <c r="K745" s="155">
        <f t="shared" si="10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109"/>
        <v>0</v>
      </c>
      <c r="O745" s="155">
        <f t="shared" si="11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684</v>
      </c>
      <c r="D746" s="213" t="s">
        <v>49</v>
      </c>
      <c r="E746" s="214" t="s">
        <v>14</v>
      </c>
      <c r="F746" s="215">
        <v>119100</v>
      </c>
      <c r="G746" s="215">
        <v>141700</v>
      </c>
      <c r="H746" s="171"/>
      <c r="I746" s="88">
        <f t="shared" si="106"/>
        <v>141700</v>
      </c>
      <c r="J746" s="163">
        <f t="shared" si="107"/>
        <v>0</v>
      </c>
      <c r="K746" s="155">
        <f t="shared" si="10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109"/>
        <v>0</v>
      </c>
      <c r="O746" s="155">
        <f t="shared" si="11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685</v>
      </c>
      <c r="D747" s="213" t="s">
        <v>49</v>
      </c>
      <c r="E747" s="214" t="s">
        <v>14</v>
      </c>
      <c r="F747" s="215">
        <v>202200</v>
      </c>
      <c r="G747" s="215">
        <v>214400</v>
      </c>
      <c r="H747" s="171"/>
      <c r="I747" s="88">
        <f t="shared" si="106"/>
        <v>214400</v>
      </c>
      <c r="J747" s="163">
        <f t="shared" si="107"/>
        <v>0</v>
      </c>
      <c r="K747" s="155">
        <f t="shared" si="10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109"/>
        <v>0</v>
      </c>
      <c r="O747" s="155">
        <f t="shared" si="110"/>
        <v>0</v>
      </c>
      <c r="P747" s="155">
        <f>IF(O747=1,SUM($O$6:O747),0)</f>
        <v>0</v>
      </c>
    </row>
    <row r="748" spans="1:16" ht="15" customHeight="1">
      <c r="A748" s="15"/>
      <c r="B748" s="194"/>
      <c r="C748" s="109" t="s">
        <v>50</v>
      </c>
      <c r="D748" s="213" t="s">
        <v>50</v>
      </c>
      <c r="E748" s="214"/>
      <c r="F748" s="215"/>
      <c r="G748" s="215"/>
      <c r="H748" s="171"/>
      <c r="I748" s="88">
        <f t="shared" si="106"/>
        <v>0</v>
      </c>
      <c r="J748" s="163">
        <f t="shared" si="107"/>
        <v>0</v>
      </c>
      <c r="K748" s="155">
        <f t="shared" si="10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109"/>
        <v>0</v>
      </c>
      <c r="O748" s="155">
        <f t="shared" si="110"/>
        <v>0</v>
      </c>
      <c r="P748" s="155">
        <f>IF(O748=1,SUM($O$6:O748),0)</f>
        <v>0</v>
      </c>
    </row>
    <row r="749" spans="1:16" ht="15" customHeight="1">
      <c r="A749" s="15"/>
      <c r="B749" s="194" t="s">
        <v>1035</v>
      </c>
      <c r="C749" s="109" t="s">
        <v>686</v>
      </c>
      <c r="D749" s="213" t="s">
        <v>50</v>
      </c>
      <c r="E749" s="214"/>
      <c r="F749" s="215"/>
      <c r="G749" s="215"/>
      <c r="H749" s="171"/>
      <c r="I749" s="88">
        <f t="shared" si="106"/>
        <v>0</v>
      </c>
      <c r="J749" s="163">
        <f t="shared" si="107"/>
        <v>0</v>
      </c>
      <c r="K749" s="155">
        <f t="shared" si="10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109"/>
        <v>0</v>
      </c>
      <c r="O749" s="155">
        <f t="shared" si="11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687</v>
      </c>
      <c r="D750" s="213" t="s">
        <v>49</v>
      </c>
      <c r="E750" s="214" t="s">
        <v>14</v>
      </c>
      <c r="F750" s="215">
        <v>83600</v>
      </c>
      <c r="G750" s="215">
        <v>99400</v>
      </c>
      <c r="H750" s="171"/>
      <c r="I750" s="88">
        <f t="shared" si="106"/>
        <v>99400</v>
      </c>
      <c r="J750" s="163">
        <f t="shared" si="107"/>
        <v>0</v>
      </c>
      <c r="K750" s="155">
        <f t="shared" si="10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109"/>
        <v>0</v>
      </c>
      <c r="O750" s="155">
        <f t="shared" si="11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688</v>
      </c>
      <c r="D751" s="213" t="s">
        <v>49</v>
      </c>
      <c r="E751" s="214" t="s">
        <v>14</v>
      </c>
      <c r="F751" s="215">
        <v>83300</v>
      </c>
      <c r="G751" s="215">
        <v>99400</v>
      </c>
      <c r="H751" s="171"/>
      <c r="I751" s="88">
        <f t="shared" si="106"/>
        <v>99400</v>
      </c>
      <c r="J751" s="163">
        <f t="shared" si="107"/>
        <v>0</v>
      </c>
      <c r="K751" s="155">
        <f t="shared" si="10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109"/>
        <v>0</v>
      </c>
      <c r="O751" s="155">
        <f t="shared" si="11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689</v>
      </c>
      <c r="D752" s="213" t="s">
        <v>49</v>
      </c>
      <c r="E752" s="214" t="s">
        <v>14</v>
      </c>
      <c r="F752" s="215">
        <v>83300</v>
      </c>
      <c r="G752" s="215">
        <v>99100</v>
      </c>
      <c r="H752" s="171"/>
      <c r="I752" s="88">
        <f t="shared" si="106"/>
        <v>99100</v>
      </c>
      <c r="J752" s="163">
        <f t="shared" si="107"/>
        <v>0</v>
      </c>
      <c r="K752" s="155">
        <f t="shared" si="10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109"/>
        <v>0</v>
      </c>
      <c r="O752" s="155">
        <f t="shared" si="11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690</v>
      </c>
      <c r="D753" s="213" t="s">
        <v>49</v>
      </c>
      <c r="E753" s="214" t="s">
        <v>14</v>
      </c>
      <c r="F753" s="215">
        <v>88300</v>
      </c>
      <c r="G753" s="215">
        <v>105000</v>
      </c>
      <c r="H753" s="171"/>
      <c r="I753" s="88">
        <f t="shared" si="106"/>
        <v>105000</v>
      </c>
      <c r="J753" s="163">
        <f t="shared" si="107"/>
        <v>0</v>
      </c>
      <c r="K753" s="155">
        <f t="shared" si="10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109"/>
        <v>0</v>
      </c>
      <c r="O753" s="155">
        <f t="shared" si="11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691</v>
      </c>
      <c r="D754" s="213" t="s">
        <v>49</v>
      </c>
      <c r="E754" s="214" t="s">
        <v>14</v>
      </c>
      <c r="F754" s="215">
        <v>93300</v>
      </c>
      <c r="G754" s="215">
        <v>111000</v>
      </c>
      <c r="H754" s="171"/>
      <c r="I754" s="88">
        <f t="shared" si="106"/>
        <v>111000</v>
      </c>
      <c r="J754" s="163">
        <f t="shared" si="107"/>
        <v>0</v>
      </c>
      <c r="K754" s="155">
        <f t="shared" si="10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109"/>
        <v>0</v>
      </c>
      <c r="O754" s="155">
        <f t="shared" si="11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692</v>
      </c>
      <c r="D755" s="213" t="s">
        <v>49</v>
      </c>
      <c r="E755" s="214" t="s">
        <v>14</v>
      </c>
      <c r="F755" s="215">
        <v>81300</v>
      </c>
      <c r="G755" s="215">
        <v>81300</v>
      </c>
      <c r="H755" s="171"/>
      <c r="I755" s="88">
        <f t="shared" si="106"/>
        <v>81300</v>
      </c>
      <c r="J755" s="163">
        <f t="shared" si="107"/>
        <v>0</v>
      </c>
      <c r="K755" s="155">
        <f t="shared" si="10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109"/>
        <v>0</v>
      </c>
      <c r="O755" s="155">
        <f t="shared" si="11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693</v>
      </c>
      <c r="D756" s="213" t="s">
        <v>49</v>
      </c>
      <c r="E756" s="214" t="s">
        <v>14</v>
      </c>
      <c r="F756" s="215">
        <v>84900</v>
      </c>
      <c r="G756" s="215">
        <v>84900</v>
      </c>
      <c r="H756" s="171"/>
      <c r="I756" s="88">
        <f t="shared" ref="I756:I833" si="111">IF($I$5=$G$4,G756,(IF($I$5=$F$4,F756,0)))</f>
        <v>84900</v>
      </c>
      <c r="J756" s="163">
        <f t="shared" si="107"/>
        <v>0</v>
      </c>
      <c r="K756" s="155">
        <f t="shared" si="10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109"/>
        <v>0</v>
      </c>
      <c r="O756" s="155">
        <f t="shared" si="11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694</v>
      </c>
      <c r="D757" s="213" t="s">
        <v>49</v>
      </c>
      <c r="E757" s="214" t="s">
        <v>14</v>
      </c>
      <c r="F757" s="215">
        <v>94400</v>
      </c>
      <c r="G757" s="215">
        <v>94400</v>
      </c>
      <c r="H757" s="171"/>
      <c r="I757" s="88">
        <f t="shared" si="111"/>
        <v>94400</v>
      </c>
      <c r="J757" s="163">
        <f t="shared" si="107"/>
        <v>0</v>
      </c>
      <c r="K757" s="155">
        <f t="shared" si="10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109"/>
        <v>0</v>
      </c>
      <c r="O757" s="155">
        <f t="shared" si="11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695</v>
      </c>
      <c r="D758" s="213" t="s">
        <v>49</v>
      </c>
      <c r="E758" s="214" t="s">
        <v>14</v>
      </c>
      <c r="F758" s="215">
        <v>89400</v>
      </c>
      <c r="G758" s="215">
        <v>106300</v>
      </c>
      <c r="H758" s="171"/>
      <c r="I758" s="88">
        <f t="shared" si="111"/>
        <v>106300</v>
      </c>
      <c r="J758" s="163">
        <f t="shared" si="107"/>
        <v>0</v>
      </c>
      <c r="K758" s="155">
        <f t="shared" si="10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109"/>
        <v>0</v>
      </c>
      <c r="O758" s="155">
        <f t="shared" si="11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696</v>
      </c>
      <c r="D759" s="213" t="s">
        <v>49</v>
      </c>
      <c r="E759" s="214" t="s">
        <v>14</v>
      </c>
      <c r="F759" s="215">
        <v>87600</v>
      </c>
      <c r="G759" s="215">
        <v>104200</v>
      </c>
      <c r="H759" s="171"/>
      <c r="I759" s="88">
        <f t="shared" si="111"/>
        <v>104200</v>
      </c>
      <c r="J759" s="163">
        <f t="shared" si="107"/>
        <v>0</v>
      </c>
      <c r="K759" s="155">
        <f t="shared" si="10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109"/>
        <v>0</v>
      </c>
      <c r="O759" s="155">
        <f t="shared" si="11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18" t="s">
        <v>1520</v>
      </c>
      <c r="D760" s="213" t="s">
        <v>49</v>
      </c>
      <c r="E760" s="214" t="s">
        <v>14</v>
      </c>
      <c r="F760" s="215">
        <v>87600</v>
      </c>
      <c r="G760" s="215">
        <v>104200</v>
      </c>
      <c r="H760" s="171"/>
      <c r="I760" s="88">
        <f t="shared" si="111"/>
        <v>104200</v>
      </c>
      <c r="J760" s="163">
        <f t="shared" si="107"/>
        <v>0</v>
      </c>
      <c r="K760" s="155">
        <f t="shared" si="10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109"/>
        <v>0</v>
      </c>
      <c r="O760" s="155">
        <f t="shared" si="11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697</v>
      </c>
      <c r="D761" s="213" t="s">
        <v>49</v>
      </c>
      <c r="E761" s="214" t="s">
        <v>14</v>
      </c>
      <c r="F761" s="215">
        <v>111100</v>
      </c>
      <c r="G761" s="215">
        <v>132200</v>
      </c>
      <c r="H761" s="171"/>
      <c r="I761" s="88">
        <f t="shared" si="111"/>
        <v>132200</v>
      </c>
      <c r="J761" s="163">
        <f t="shared" si="107"/>
        <v>0</v>
      </c>
      <c r="K761" s="155">
        <f t="shared" si="10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109"/>
        <v>0</v>
      </c>
      <c r="O761" s="155">
        <f t="shared" si="11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698</v>
      </c>
      <c r="D762" s="213" t="s">
        <v>49</v>
      </c>
      <c r="E762" s="214" t="s">
        <v>14</v>
      </c>
      <c r="F762" s="215">
        <v>102000</v>
      </c>
      <c r="G762" s="215">
        <v>121300</v>
      </c>
      <c r="H762" s="171"/>
      <c r="I762" s="88">
        <f t="shared" si="111"/>
        <v>121300</v>
      </c>
      <c r="J762" s="163">
        <f t="shared" si="107"/>
        <v>0</v>
      </c>
      <c r="K762" s="155">
        <f t="shared" si="10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109"/>
        <v>0</v>
      </c>
      <c r="O762" s="155">
        <f t="shared" si="11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699</v>
      </c>
      <c r="D763" s="213" t="s">
        <v>49</v>
      </c>
      <c r="E763" s="214" t="s">
        <v>14</v>
      </c>
      <c r="F763" s="215">
        <v>82500</v>
      </c>
      <c r="G763" s="215">
        <v>82500</v>
      </c>
      <c r="H763" s="171"/>
      <c r="I763" s="88">
        <f t="shared" si="111"/>
        <v>82500</v>
      </c>
      <c r="J763" s="163">
        <f t="shared" si="107"/>
        <v>0</v>
      </c>
      <c r="K763" s="155">
        <f t="shared" si="10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109"/>
        <v>0</v>
      </c>
      <c r="O763" s="155">
        <f t="shared" si="11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700</v>
      </c>
      <c r="D764" s="213" t="s">
        <v>49</v>
      </c>
      <c r="E764" s="214" t="s">
        <v>14</v>
      </c>
      <c r="F764" s="215">
        <v>106900</v>
      </c>
      <c r="G764" s="215">
        <v>106900</v>
      </c>
      <c r="H764" s="175"/>
      <c r="I764" s="88">
        <f t="shared" si="111"/>
        <v>106900</v>
      </c>
      <c r="J764" s="163">
        <f t="shared" si="107"/>
        <v>0</v>
      </c>
      <c r="K764" s="155">
        <f t="shared" si="10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109"/>
        <v>0</v>
      </c>
      <c r="O764" s="155">
        <f t="shared" si="11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701</v>
      </c>
      <c r="D765" s="213" t="s">
        <v>49</v>
      </c>
      <c r="E765" s="214" t="s">
        <v>14</v>
      </c>
      <c r="F765" s="215">
        <v>109200</v>
      </c>
      <c r="G765" s="215">
        <v>109200</v>
      </c>
      <c r="H765" s="175"/>
      <c r="I765" s="88">
        <f t="shared" si="111"/>
        <v>109200</v>
      </c>
      <c r="J765" s="163">
        <f t="shared" si="107"/>
        <v>0</v>
      </c>
      <c r="K765" s="155">
        <f t="shared" si="10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109"/>
        <v>0</v>
      </c>
      <c r="O765" s="155">
        <f t="shared" si="11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702</v>
      </c>
      <c r="D766" s="213" t="s">
        <v>49</v>
      </c>
      <c r="E766" s="214" t="s">
        <v>14</v>
      </c>
      <c r="F766" s="215">
        <v>96900</v>
      </c>
      <c r="G766" s="215">
        <v>96900</v>
      </c>
      <c r="H766" s="175"/>
      <c r="I766" s="88">
        <f t="shared" si="111"/>
        <v>96900</v>
      </c>
      <c r="J766" s="163">
        <f t="shared" si="107"/>
        <v>0</v>
      </c>
      <c r="K766" s="155">
        <f t="shared" si="10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109"/>
        <v>0</v>
      </c>
      <c r="O766" s="155">
        <f t="shared" si="11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703</v>
      </c>
      <c r="D767" s="213" t="s">
        <v>49</v>
      </c>
      <c r="E767" s="214" t="s">
        <v>14</v>
      </c>
      <c r="F767" s="215">
        <v>107700</v>
      </c>
      <c r="G767" s="215">
        <v>128100</v>
      </c>
      <c r="H767" s="175"/>
      <c r="I767" s="88">
        <f t="shared" si="111"/>
        <v>128100</v>
      </c>
      <c r="J767" s="163">
        <f t="shared" si="107"/>
        <v>0</v>
      </c>
      <c r="K767" s="155">
        <f t="shared" si="10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109"/>
        <v>0</v>
      </c>
      <c r="O767" s="155">
        <f t="shared" si="11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704</v>
      </c>
      <c r="D768" s="213" t="s">
        <v>49</v>
      </c>
      <c r="E768" s="214" t="s">
        <v>14</v>
      </c>
      <c r="F768" s="215">
        <v>104400</v>
      </c>
      <c r="G768" s="215">
        <v>104400</v>
      </c>
      <c r="H768" s="175"/>
      <c r="I768" s="88">
        <f t="shared" si="111"/>
        <v>104400</v>
      </c>
      <c r="J768" s="163">
        <f t="shared" si="107"/>
        <v>0</v>
      </c>
      <c r="K768" s="155">
        <f t="shared" si="10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109"/>
        <v>0</v>
      </c>
      <c r="O768" s="155">
        <f t="shared" si="11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705</v>
      </c>
      <c r="D769" s="213" t="s">
        <v>49</v>
      </c>
      <c r="E769" s="214" t="s">
        <v>14</v>
      </c>
      <c r="F769" s="215">
        <v>194600</v>
      </c>
      <c r="G769" s="215">
        <v>214400</v>
      </c>
      <c r="H769" s="175"/>
      <c r="I769" s="88">
        <f t="shared" si="111"/>
        <v>214400</v>
      </c>
      <c r="J769" s="163">
        <f t="shared" si="107"/>
        <v>0</v>
      </c>
      <c r="K769" s="155">
        <f t="shared" si="10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109"/>
        <v>0</v>
      </c>
      <c r="O769" s="155">
        <f t="shared" si="11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706</v>
      </c>
      <c r="D770" s="213" t="s">
        <v>49</v>
      </c>
      <c r="E770" s="214" t="s">
        <v>14</v>
      </c>
      <c r="F770" s="215">
        <v>106600</v>
      </c>
      <c r="G770" s="215">
        <v>122500</v>
      </c>
      <c r="H770" s="175"/>
      <c r="I770" s="88">
        <f t="shared" si="111"/>
        <v>122500</v>
      </c>
      <c r="J770" s="163">
        <f t="shared" si="107"/>
        <v>0</v>
      </c>
      <c r="K770" s="155">
        <f t="shared" si="10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109"/>
        <v>0</v>
      </c>
      <c r="O770" s="155">
        <f t="shared" si="11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707</v>
      </c>
      <c r="D771" s="213" t="s">
        <v>49</v>
      </c>
      <c r="E771" s="214" t="s">
        <v>14</v>
      </c>
      <c r="F771" s="215">
        <v>113200</v>
      </c>
      <c r="G771" s="215">
        <v>134700</v>
      </c>
      <c r="H771" s="175"/>
      <c r="I771" s="88">
        <f t="shared" si="111"/>
        <v>134700</v>
      </c>
      <c r="J771" s="163">
        <f t="shared" si="107"/>
        <v>0</v>
      </c>
      <c r="K771" s="155">
        <f t="shared" si="10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109"/>
        <v>0</v>
      </c>
      <c r="O771" s="155">
        <f t="shared" si="11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708</v>
      </c>
      <c r="D772" s="213" t="s">
        <v>49</v>
      </c>
      <c r="E772" s="214" t="s">
        <v>14</v>
      </c>
      <c r="F772" s="215">
        <v>133200</v>
      </c>
      <c r="G772" s="215">
        <v>158500</v>
      </c>
      <c r="H772" s="175"/>
      <c r="I772" s="88">
        <f t="shared" si="111"/>
        <v>158500</v>
      </c>
      <c r="J772" s="163">
        <f t="shared" si="107"/>
        <v>0</v>
      </c>
      <c r="K772" s="155">
        <f t="shared" si="10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109"/>
        <v>0</v>
      </c>
      <c r="O772" s="155">
        <f t="shared" si="11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709</v>
      </c>
      <c r="D773" s="213" t="s">
        <v>49</v>
      </c>
      <c r="E773" s="214" t="s">
        <v>14</v>
      </c>
      <c r="F773" s="215">
        <v>113200</v>
      </c>
      <c r="G773" s="215">
        <v>134700</v>
      </c>
      <c r="H773" s="171"/>
      <c r="I773" s="88">
        <f>IF($I$5=$G$4,G773,(IF($I$5=$F$4,F773,0)))</f>
        <v>134700</v>
      </c>
      <c r="J773" s="163">
        <f t="shared" si="107"/>
        <v>0</v>
      </c>
      <c r="K773" s="155">
        <f t="shared" si="10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109"/>
        <v>0</v>
      </c>
      <c r="O773" s="155">
        <f t="shared" si="11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710</v>
      </c>
      <c r="D774" s="213" t="s">
        <v>49</v>
      </c>
      <c r="E774" s="214" t="s">
        <v>14</v>
      </c>
      <c r="F774" s="215">
        <v>103500</v>
      </c>
      <c r="G774" s="215">
        <v>103500</v>
      </c>
      <c r="H774" s="171"/>
      <c r="I774" s="88">
        <f t="shared" si="111"/>
        <v>103500</v>
      </c>
      <c r="J774" s="163">
        <f t="shared" si="107"/>
        <v>0</v>
      </c>
      <c r="K774" s="155">
        <f t="shared" si="10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109"/>
        <v>0</v>
      </c>
      <c r="O774" s="155">
        <f t="shared" si="11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711</v>
      </c>
      <c r="D775" s="213" t="s">
        <v>49</v>
      </c>
      <c r="E775" s="214" t="s">
        <v>14</v>
      </c>
      <c r="F775" s="215">
        <v>108700</v>
      </c>
      <c r="G775" s="215">
        <v>108700</v>
      </c>
      <c r="H775" s="171"/>
      <c r="I775" s="88">
        <f t="shared" si="111"/>
        <v>108700</v>
      </c>
      <c r="J775" s="163">
        <f t="shared" si="107"/>
        <v>0</v>
      </c>
      <c r="K775" s="155">
        <f t="shared" si="10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109"/>
        <v>0</v>
      </c>
      <c r="O775" s="155">
        <f t="shared" si="11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18" t="s">
        <v>1521</v>
      </c>
      <c r="D776" s="213" t="s">
        <v>49</v>
      </c>
      <c r="E776" s="214" t="s">
        <v>14</v>
      </c>
      <c r="F776" s="215">
        <v>111100</v>
      </c>
      <c r="G776" s="215">
        <v>111100</v>
      </c>
      <c r="H776" s="171"/>
      <c r="I776" s="88">
        <f t="shared" si="111"/>
        <v>111100</v>
      </c>
      <c r="J776" s="163">
        <f t="shared" si="107"/>
        <v>0</v>
      </c>
      <c r="K776" s="155">
        <f t="shared" si="10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109"/>
        <v>0</v>
      </c>
      <c r="O776" s="155">
        <f t="shared" si="11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712</v>
      </c>
      <c r="D777" s="213" t="s">
        <v>49</v>
      </c>
      <c r="E777" s="214" t="s">
        <v>14</v>
      </c>
      <c r="F777" s="215">
        <v>214300</v>
      </c>
      <c r="G777" s="215">
        <v>254900</v>
      </c>
      <c r="H777" s="171"/>
      <c r="I777" s="88">
        <f t="shared" si="111"/>
        <v>254900</v>
      </c>
      <c r="J777" s="163">
        <f t="shared" si="107"/>
        <v>0</v>
      </c>
      <c r="K777" s="155">
        <f t="shared" si="10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109"/>
        <v>0</v>
      </c>
      <c r="O777" s="155">
        <f t="shared" si="11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713</v>
      </c>
      <c r="D778" s="213" t="s">
        <v>49</v>
      </c>
      <c r="E778" s="214" t="s">
        <v>14</v>
      </c>
      <c r="F778" s="215">
        <v>197500</v>
      </c>
      <c r="G778" s="215">
        <v>197500</v>
      </c>
      <c r="H778" s="171"/>
      <c r="I778" s="88">
        <f t="shared" si="111"/>
        <v>197500</v>
      </c>
      <c r="J778" s="163">
        <f t="shared" si="107"/>
        <v>0</v>
      </c>
      <c r="K778" s="155">
        <f t="shared" si="10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109"/>
        <v>0</v>
      </c>
      <c r="O778" s="155">
        <f t="shared" si="11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714</v>
      </c>
      <c r="D779" s="213" t="s">
        <v>49</v>
      </c>
      <c r="E779" s="214" t="s">
        <v>14</v>
      </c>
      <c r="F779" s="215">
        <v>219500</v>
      </c>
      <c r="G779" s="215">
        <v>261100</v>
      </c>
      <c r="H779" s="171"/>
      <c r="I779" s="88">
        <f t="shared" si="111"/>
        <v>261100</v>
      </c>
      <c r="J779" s="163">
        <f t="shared" si="107"/>
        <v>0</v>
      </c>
      <c r="K779" s="155">
        <f t="shared" si="10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109"/>
        <v>0</v>
      </c>
      <c r="O779" s="155">
        <f t="shared" si="11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18" t="s">
        <v>1522</v>
      </c>
      <c r="D780" s="213" t="s">
        <v>49</v>
      </c>
      <c r="E780" s="214" t="s">
        <v>14</v>
      </c>
      <c r="F780" s="215">
        <v>197500</v>
      </c>
      <c r="G780" s="215">
        <v>197500</v>
      </c>
      <c r="H780" s="171"/>
      <c r="I780" s="88">
        <f t="shared" si="111"/>
        <v>197500</v>
      </c>
      <c r="J780" s="163">
        <f t="shared" si="107"/>
        <v>0</v>
      </c>
      <c r="K780" s="155">
        <f t="shared" si="10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109"/>
        <v>0</v>
      </c>
      <c r="O780" s="155">
        <f t="shared" si="11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715</v>
      </c>
      <c r="D781" s="213" t="s">
        <v>49</v>
      </c>
      <c r="E781" s="214" t="s">
        <v>14</v>
      </c>
      <c r="F781" s="215">
        <v>218400</v>
      </c>
      <c r="G781" s="215">
        <v>218400</v>
      </c>
      <c r="H781" s="171"/>
      <c r="I781" s="88">
        <f t="shared" si="111"/>
        <v>218400</v>
      </c>
      <c r="J781" s="163">
        <f t="shared" si="107"/>
        <v>0</v>
      </c>
      <c r="K781" s="155">
        <f t="shared" si="10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109"/>
        <v>0</v>
      </c>
      <c r="O781" s="155">
        <f t="shared" si="11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716</v>
      </c>
      <c r="D782" s="213" t="s">
        <v>49</v>
      </c>
      <c r="E782" s="214" t="s">
        <v>14</v>
      </c>
      <c r="F782" s="215">
        <v>222500</v>
      </c>
      <c r="G782" s="215">
        <v>222500</v>
      </c>
      <c r="H782" s="171"/>
      <c r="I782" s="88">
        <f t="shared" si="111"/>
        <v>222500</v>
      </c>
      <c r="J782" s="163">
        <f t="shared" si="107"/>
        <v>0</v>
      </c>
      <c r="K782" s="155">
        <f t="shared" si="10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109"/>
        <v>0</v>
      </c>
      <c r="O782" s="155">
        <f t="shared" si="11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18" t="s">
        <v>1523</v>
      </c>
      <c r="D783" s="213" t="s">
        <v>49</v>
      </c>
      <c r="E783" s="214" t="s">
        <v>14</v>
      </c>
      <c r="F783" s="215">
        <v>173300</v>
      </c>
      <c r="G783" s="215">
        <v>173300</v>
      </c>
      <c r="H783" s="171"/>
      <c r="I783" s="88">
        <f t="shared" si="111"/>
        <v>173300</v>
      </c>
      <c r="J783" s="163">
        <f t="shared" si="107"/>
        <v>0</v>
      </c>
      <c r="K783" s="155">
        <f t="shared" si="10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109"/>
        <v>0</v>
      </c>
      <c r="O783" s="155">
        <f t="shared" si="11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18" t="s">
        <v>1524</v>
      </c>
      <c r="D784" s="213" t="s">
        <v>49</v>
      </c>
      <c r="E784" s="214" t="s">
        <v>14</v>
      </c>
      <c r="F784" s="215">
        <v>279500</v>
      </c>
      <c r="G784" s="215">
        <v>279500</v>
      </c>
      <c r="H784" s="171"/>
      <c r="I784" s="88">
        <f t="shared" si="111"/>
        <v>279500</v>
      </c>
      <c r="J784" s="163">
        <f t="shared" si="107"/>
        <v>0</v>
      </c>
      <c r="K784" s="155">
        <f t="shared" si="10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109"/>
        <v>0</v>
      </c>
      <c r="O784" s="155">
        <f t="shared" si="11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717</v>
      </c>
      <c r="D785" s="213" t="s">
        <v>49</v>
      </c>
      <c r="E785" s="214" t="s">
        <v>14</v>
      </c>
      <c r="F785" s="215">
        <v>93500</v>
      </c>
      <c r="G785" s="215">
        <v>111200</v>
      </c>
      <c r="H785" s="171"/>
      <c r="I785" s="88">
        <f t="shared" si="111"/>
        <v>111200</v>
      </c>
      <c r="J785" s="163">
        <f t="shared" si="107"/>
        <v>0</v>
      </c>
      <c r="K785" s="155">
        <f t="shared" si="10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109"/>
        <v>0</v>
      </c>
      <c r="O785" s="155">
        <f t="shared" si="11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718</v>
      </c>
      <c r="D786" s="213" t="s">
        <v>49</v>
      </c>
      <c r="E786" s="214" t="s">
        <v>14</v>
      </c>
      <c r="F786" s="215">
        <v>93500</v>
      </c>
      <c r="G786" s="215">
        <v>111200</v>
      </c>
      <c r="H786" s="171"/>
      <c r="I786" s="88">
        <f t="shared" si="111"/>
        <v>111200</v>
      </c>
      <c r="J786" s="163">
        <f t="shared" si="107"/>
        <v>0</v>
      </c>
      <c r="K786" s="155">
        <f t="shared" si="10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9"/>
        <v>0</v>
      </c>
      <c r="O786" s="155">
        <f t="shared" si="11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719</v>
      </c>
      <c r="D787" s="213" t="s">
        <v>49</v>
      </c>
      <c r="E787" s="214" t="s">
        <v>14</v>
      </c>
      <c r="F787" s="215">
        <v>89800</v>
      </c>
      <c r="G787" s="215">
        <v>89800</v>
      </c>
      <c r="H787" s="171"/>
      <c r="I787" s="88">
        <f t="shared" si="111"/>
        <v>89800</v>
      </c>
      <c r="J787" s="163">
        <f t="shared" ref="J787:J850" si="112">IF(D787="MDU-KD",1,0)</f>
        <v>0</v>
      </c>
      <c r="K787" s="155">
        <f t="shared" ref="K787:K850" si="11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114">IF(L787=0,M787,L787)</f>
        <v>0</v>
      </c>
      <c r="O787" s="155">
        <f t="shared" ref="O787:O850" si="11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720</v>
      </c>
      <c r="D788" s="213" t="s">
        <v>49</v>
      </c>
      <c r="E788" s="214" t="s">
        <v>14</v>
      </c>
      <c r="F788" s="215">
        <v>113300</v>
      </c>
      <c r="G788" s="215">
        <v>134800</v>
      </c>
      <c r="H788" s="171"/>
      <c r="I788" s="88">
        <f t="shared" si="111"/>
        <v>134800</v>
      </c>
      <c r="J788" s="163">
        <f t="shared" si="112"/>
        <v>0</v>
      </c>
      <c r="K788" s="155">
        <f t="shared" si="11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14"/>
        <v>0</v>
      </c>
      <c r="O788" s="155">
        <f t="shared" si="11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721</v>
      </c>
      <c r="D789" s="213" t="s">
        <v>49</v>
      </c>
      <c r="E789" s="214" t="s">
        <v>14</v>
      </c>
      <c r="F789" s="215">
        <v>113300</v>
      </c>
      <c r="G789" s="215">
        <v>134800</v>
      </c>
      <c r="H789" s="171"/>
      <c r="I789" s="88">
        <f t="shared" si="111"/>
        <v>134800</v>
      </c>
      <c r="J789" s="163">
        <f t="shared" si="112"/>
        <v>0</v>
      </c>
      <c r="K789" s="155">
        <f t="shared" si="11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14"/>
        <v>0</v>
      </c>
      <c r="O789" s="155">
        <f t="shared" si="11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722</v>
      </c>
      <c r="D790" s="213" t="s">
        <v>49</v>
      </c>
      <c r="E790" s="214" t="s">
        <v>14</v>
      </c>
      <c r="F790" s="215">
        <v>102600</v>
      </c>
      <c r="G790" s="215">
        <v>102600</v>
      </c>
      <c r="H790" s="171"/>
      <c r="I790" s="88">
        <f t="shared" si="111"/>
        <v>102600</v>
      </c>
      <c r="J790" s="163">
        <f t="shared" si="112"/>
        <v>0</v>
      </c>
      <c r="K790" s="155">
        <f t="shared" si="11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14"/>
        <v>0</v>
      </c>
      <c r="O790" s="155">
        <f t="shared" si="11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723</v>
      </c>
      <c r="D791" s="213" t="s">
        <v>49</v>
      </c>
      <c r="E791" s="214" t="s">
        <v>14</v>
      </c>
      <c r="F791" s="215">
        <v>114600</v>
      </c>
      <c r="G791" s="215">
        <v>136300</v>
      </c>
      <c r="H791" s="171"/>
      <c r="I791" s="88">
        <f t="shared" si="111"/>
        <v>136300</v>
      </c>
      <c r="J791" s="163">
        <f t="shared" si="112"/>
        <v>0</v>
      </c>
      <c r="K791" s="155">
        <f t="shared" si="11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14"/>
        <v>0</v>
      </c>
      <c r="O791" s="155">
        <f t="shared" si="11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724</v>
      </c>
      <c r="D792" s="213" t="s">
        <v>49</v>
      </c>
      <c r="E792" s="214" t="s">
        <v>14</v>
      </c>
      <c r="F792" s="215">
        <v>118400</v>
      </c>
      <c r="G792" s="215">
        <v>140800</v>
      </c>
      <c r="H792" s="171"/>
      <c r="I792" s="88">
        <f t="shared" si="111"/>
        <v>140800</v>
      </c>
      <c r="J792" s="163">
        <f t="shared" si="112"/>
        <v>0</v>
      </c>
      <c r="K792" s="155">
        <f t="shared" si="11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14"/>
        <v>0</v>
      </c>
      <c r="O792" s="155">
        <f t="shared" si="11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725</v>
      </c>
      <c r="D793" s="213" t="s">
        <v>49</v>
      </c>
      <c r="E793" s="214" t="s">
        <v>14</v>
      </c>
      <c r="F793" s="215">
        <v>109700</v>
      </c>
      <c r="G793" s="215">
        <v>109700</v>
      </c>
      <c r="H793" s="171"/>
      <c r="I793" s="88">
        <f t="shared" si="111"/>
        <v>109700</v>
      </c>
      <c r="J793" s="163">
        <f t="shared" si="112"/>
        <v>0</v>
      </c>
      <c r="K793" s="155">
        <f t="shared" si="11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14"/>
        <v>0</v>
      </c>
      <c r="O793" s="155">
        <f t="shared" si="115"/>
        <v>0</v>
      </c>
      <c r="P793" s="155">
        <f>IF(O793=1,SUM($O$6:O793),0)</f>
        <v>0</v>
      </c>
    </row>
    <row r="794" spans="1:16" ht="15" customHeight="1">
      <c r="A794" s="15"/>
      <c r="B794" s="194"/>
      <c r="C794" s="109" t="s">
        <v>50</v>
      </c>
      <c r="D794" s="213" t="s">
        <v>50</v>
      </c>
      <c r="E794" s="214"/>
      <c r="F794" s="215"/>
      <c r="G794" s="215"/>
      <c r="H794" s="171"/>
      <c r="I794" s="88">
        <f t="shared" si="111"/>
        <v>0</v>
      </c>
      <c r="J794" s="163">
        <f t="shared" si="112"/>
        <v>0</v>
      </c>
      <c r="K794" s="155">
        <f t="shared" si="11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14"/>
        <v>0</v>
      </c>
      <c r="O794" s="155">
        <f t="shared" si="115"/>
        <v>0</v>
      </c>
      <c r="P794" s="155">
        <f>IF(O794=1,SUM($O$6:O794),0)</f>
        <v>0</v>
      </c>
    </row>
    <row r="795" spans="1:16" ht="15" customHeight="1">
      <c r="A795" s="15"/>
      <c r="B795" s="194" t="s">
        <v>1035</v>
      </c>
      <c r="C795" s="109" t="s">
        <v>726</v>
      </c>
      <c r="D795" s="213" t="s">
        <v>50</v>
      </c>
      <c r="E795" s="214"/>
      <c r="F795" s="215"/>
      <c r="G795" s="215"/>
      <c r="H795" s="171"/>
      <c r="I795" s="88">
        <f t="shared" si="111"/>
        <v>0</v>
      </c>
      <c r="J795" s="163">
        <f t="shared" si="112"/>
        <v>0</v>
      </c>
      <c r="K795" s="155">
        <f t="shared" si="11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14"/>
        <v>0</v>
      </c>
      <c r="O795" s="155">
        <f t="shared" si="11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727</v>
      </c>
      <c r="D796" s="213" t="s">
        <v>49</v>
      </c>
      <c r="E796" s="214" t="s">
        <v>14</v>
      </c>
      <c r="F796" s="215">
        <v>166200</v>
      </c>
      <c r="G796" s="215">
        <v>197700</v>
      </c>
      <c r="H796" s="171"/>
      <c r="I796" s="88">
        <f t="shared" si="111"/>
        <v>197700</v>
      </c>
      <c r="J796" s="163">
        <f t="shared" si="112"/>
        <v>0</v>
      </c>
      <c r="K796" s="155">
        <f t="shared" si="11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14"/>
        <v>0</v>
      </c>
      <c r="O796" s="155">
        <f t="shared" si="11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728</v>
      </c>
      <c r="D797" s="213" t="s">
        <v>49</v>
      </c>
      <c r="E797" s="214" t="s">
        <v>14</v>
      </c>
      <c r="F797" s="215">
        <v>169000</v>
      </c>
      <c r="G797" s="215">
        <v>201000</v>
      </c>
      <c r="H797" s="171"/>
      <c r="I797" s="88">
        <f t="shared" si="111"/>
        <v>201000</v>
      </c>
      <c r="J797" s="163">
        <f t="shared" si="112"/>
        <v>0</v>
      </c>
      <c r="K797" s="155">
        <f t="shared" si="11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14"/>
        <v>0</v>
      </c>
      <c r="O797" s="155">
        <f t="shared" si="11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1525</v>
      </c>
      <c r="D798" s="213" t="s">
        <v>49</v>
      </c>
      <c r="E798" s="214" t="s">
        <v>14</v>
      </c>
      <c r="F798" s="215">
        <v>169000</v>
      </c>
      <c r="G798" s="215">
        <v>201000</v>
      </c>
      <c r="H798" s="171"/>
      <c r="I798" s="88">
        <f t="shared" si="111"/>
        <v>201000</v>
      </c>
      <c r="J798" s="163">
        <f t="shared" si="112"/>
        <v>0</v>
      </c>
      <c r="K798" s="155">
        <f t="shared" si="11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14"/>
        <v>0</v>
      </c>
      <c r="O798" s="155">
        <f t="shared" si="11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729</v>
      </c>
      <c r="D799" s="213" t="s">
        <v>49</v>
      </c>
      <c r="E799" s="214" t="s">
        <v>14</v>
      </c>
      <c r="F799" s="215">
        <v>177200</v>
      </c>
      <c r="G799" s="215">
        <v>210800</v>
      </c>
      <c r="H799" s="171"/>
      <c r="I799" s="88">
        <f t="shared" si="111"/>
        <v>210800</v>
      </c>
      <c r="J799" s="163">
        <f t="shared" si="112"/>
        <v>0</v>
      </c>
      <c r="K799" s="155">
        <f t="shared" si="11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14"/>
        <v>0</v>
      </c>
      <c r="O799" s="155">
        <f t="shared" si="11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730</v>
      </c>
      <c r="D800" s="213" t="s">
        <v>49</v>
      </c>
      <c r="E800" s="214" t="s">
        <v>14</v>
      </c>
      <c r="F800" s="215">
        <v>177200</v>
      </c>
      <c r="G800" s="215">
        <v>210800</v>
      </c>
      <c r="H800" s="171"/>
      <c r="I800" s="88">
        <f t="shared" si="111"/>
        <v>210800</v>
      </c>
      <c r="J800" s="163">
        <f t="shared" si="112"/>
        <v>0</v>
      </c>
      <c r="K800" s="155">
        <f t="shared" si="11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14"/>
        <v>0</v>
      </c>
      <c r="O800" s="155">
        <f t="shared" si="11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731</v>
      </c>
      <c r="D801" s="213" t="s">
        <v>49</v>
      </c>
      <c r="E801" s="214" t="s">
        <v>14</v>
      </c>
      <c r="F801" s="215">
        <v>215500</v>
      </c>
      <c r="G801" s="215">
        <v>256400</v>
      </c>
      <c r="H801" s="171"/>
      <c r="I801" s="88">
        <f t="shared" si="111"/>
        <v>256400</v>
      </c>
      <c r="J801" s="163">
        <f t="shared" si="112"/>
        <v>0</v>
      </c>
      <c r="K801" s="155">
        <f t="shared" si="11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14"/>
        <v>0</v>
      </c>
      <c r="O801" s="155">
        <f t="shared" si="11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732</v>
      </c>
      <c r="D802" s="213" t="s">
        <v>49</v>
      </c>
      <c r="E802" s="214" t="s">
        <v>14</v>
      </c>
      <c r="F802" s="215">
        <v>213100</v>
      </c>
      <c r="G802" s="215">
        <v>253500</v>
      </c>
      <c r="H802" s="171"/>
      <c r="I802" s="88">
        <f t="shared" si="111"/>
        <v>253500</v>
      </c>
      <c r="J802" s="163">
        <f t="shared" si="112"/>
        <v>0</v>
      </c>
      <c r="K802" s="155">
        <f t="shared" si="11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14"/>
        <v>0</v>
      </c>
      <c r="O802" s="155">
        <f t="shared" si="11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733</v>
      </c>
      <c r="D803" s="213" t="s">
        <v>49</v>
      </c>
      <c r="E803" s="214" t="s">
        <v>14</v>
      </c>
      <c r="F803" s="215">
        <v>213100</v>
      </c>
      <c r="G803" s="215">
        <v>253500</v>
      </c>
      <c r="H803" s="171"/>
      <c r="I803" s="88">
        <f t="shared" si="111"/>
        <v>253500</v>
      </c>
      <c r="J803" s="163">
        <f t="shared" si="112"/>
        <v>0</v>
      </c>
      <c r="K803" s="155">
        <f t="shared" si="11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14"/>
        <v>0</v>
      </c>
      <c r="O803" s="155">
        <f t="shared" si="11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1527</v>
      </c>
      <c r="D804" s="213" t="s">
        <v>49</v>
      </c>
      <c r="E804" s="214" t="s">
        <v>14</v>
      </c>
      <c r="F804" s="215">
        <v>213100</v>
      </c>
      <c r="G804" s="215">
        <v>253500</v>
      </c>
      <c r="H804" s="171"/>
      <c r="I804" s="88">
        <f t="shared" si="111"/>
        <v>253500</v>
      </c>
      <c r="J804" s="163">
        <f t="shared" si="112"/>
        <v>0</v>
      </c>
      <c r="K804" s="155">
        <f t="shared" si="11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14"/>
        <v>0</v>
      </c>
      <c r="O804" s="155">
        <f t="shared" si="11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18" t="s">
        <v>1526</v>
      </c>
      <c r="D805" s="213" t="s">
        <v>49</v>
      </c>
      <c r="E805" s="214" t="s">
        <v>14</v>
      </c>
      <c r="F805" s="215">
        <v>213100</v>
      </c>
      <c r="G805" s="215">
        <v>253500</v>
      </c>
      <c r="H805" s="171"/>
      <c r="I805" s="88">
        <f t="shared" si="111"/>
        <v>253500</v>
      </c>
      <c r="J805" s="163">
        <f t="shared" si="112"/>
        <v>0</v>
      </c>
      <c r="K805" s="155">
        <f t="shared" si="11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14"/>
        <v>0</v>
      </c>
      <c r="O805" s="155">
        <f t="shared" si="11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734</v>
      </c>
      <c r="D806" s="213" t="s">
        <v>49</v>
      </c>
      <c r="E806" s="214" t="s">
        <v>14</v>
      </c>
      <c r="F806" s="215">
        <v>218400</v>
      </c>
      <c r="G806" s="215">
        <v>259800</v>
      </c>
      <c r="H806" s="171"/>
      <c r="I806" s="88">
        <f t="shared" si="111"/>
        <v>259800</v>
      </c>
      <c r="J806" s="163">
        <f t="shared" si="112"/>
        <v>0</v>
      </c>
      <c r="K806" s="155">
        <f t="shared" si="11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14"/>
        <v>0</v>
      </c>
      <c r="O806" s="155">
        <f t="shared" si="11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735</v>
      </c>
      <c r="D807" s="213" t="s">
        <v>49</v>
      </c>
      <c r="E807" s="214" t="s">
        <v>14</v>
      </c>
      <c r="F807" s="215">
        <v>253600</v>
      </c>
      <c r="G807" s="215">
        <v>285900</v>
      </c>
      <c r="H807" s="171"/>
      <c r="I807" s="88">
        <f t="shared" si="111"/>
        <v>285900</v>
      </c>
      <c r="J807" s="163">
        <f t="shared" si="112"/>
        <v>0</v>
      </c>
      <c r="K807" s="155">
        <f t="shared" si="11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14"/>
        <v>0</v>
      </c>
      <c r="O807" s="155">
        <f t="shared" si="11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736</v>
      </c>
      <c r="D808" s="213" t="s">
        <v>49</v>
      </c>
      <c r="E808" s="214" t="s">
        <v>14</v>
      </c>
      <c r="F808" s="215">
        <v>404400</v>
      </c>
      <c r="G808" s="215">
        <v>428800</v>
      </c>
      <c r="H808" s="171"/>
      <c r="I808" s="88">
        <f t="shared" si="111"/>
        <v>428800</v>
      </c>
      <c r="J808" s="163">
        <f t="shared" si="112"/>
        <v>0</v>
      </c>
      <c r="K808" s="155">
        <f t="shared" si="11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14"/>
        <v>0</v>
      </c>
      <c r="O808" s="155">
        <f t="shared" si="11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737</v>
      </c>
      <c r="D809" s="213" t="s">
        <v>49</v>
      </c>
      <c r="E809" s="214" t="s">
        <v>14</v>
      </c>
      <c r="F809" s="215">
        <v>404400</v>
      </c>
      <c r="G809" s="215">
        <v>428800</v>
      </c>
      <c r="H809" s="171"/>
      <c r="I809" s="88">
        <f t="shared" si="111"/>
        <v>428800</v>
      </c>
      <c r="J809" s="163">
        <f t="shared" si="112"/>
        <v>0</v>
      </c>
      <c r="K809" s="155">
        <f t="shared" si="11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14"/>
        <v>0</v>
      </c>
      <c r="O809" s="155">
        <f t="shared" si="11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13" t="s">
        <v>50</v>
      </c>
      <c r="E810" s="214"/>
      <c r="F810" s="215"/>
      <c r="G810" s="215"/>
      <c r="H810" s="171"/>
      <c r="I810" s="88">
        <f t="shared" si="111"/>
        <v>0</v>
      </c>
      <c r="J810" s="163">
        <f t="shared" si="112"/>
        <v>0</v>
      </c>
      <c r="K810" s="155">
        <f t="shared" si="11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14"/>
        <v>0</v>
      </c>
      <c r="O810" s="155">
        <f t="shared" si="115"/>
        <v>0</v>
      </c>
      <c r="P810" s="155">
        <f>IF(O810=1,SUM($O$6:O810),0)</f>
        <v>0</v>
      </c>
    </row>
    <row r="811" spans="1:16" ht="15" customHeight="1">
      <c r="A811" s="15"/>
      <c r="B811" s="194" t="s">
        <v>1035</v>
      </c>
      <c r="C811" s="109" t="s">
        <v>1063</v>
      </c>
      <c r="D811" s="213" t="s">
        <v>50</v>
      </c>
      <c r="E811" s="214"/>
      <c r="F811" s="215"/>
      <c r="G811" s="215"/>
      <c r="H811" s="171"/>
      <c r="I811" s="88">
        <f>IF($I$5=$G$4,G811,(IF($I$5=$F$4,F811,0)))</f>
        <v>0</v>
      </c>
      <c r="J811" s="163">
        <f t="shared" si="112"/>
        <v>0</v>
      </c>
      <c r="K811" s="155">
        <f t="shared" si="11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14"/>
        <v>0</v>
      </c>
      <c r="O811" s="155">
        <f t="shared" si="11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1064</v>
      </c>
      <c r="D812" s="213" t="s">
        <v>49</v>
      </c>
      <c r="E812" s="214" t="s">
        <v>14</v>
      </c>
      <c r="F812" s="215">
        <v>36000</v>
      </c>
      <c r="G812" s="215">
        <v>42800</v>
      </c>
      <c r="H812" s="171"/>
      <c r="I812" s="88">
        <f t="shared" si="111"/>
        <v>42800</v>
      </c>
      <c r="J812" s="163">
        <f t="shared" si="112"/>
        <v>0</v>
      </c>
      <c r="K812" s="155">
        <f t="shared" si="11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14"/>
        <v>0</v>
      </c>
      <c r="O812" s="155">
        <f t="shared" si="11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1065</v>
      </c>
      <c r="D813" s="213" t="s">
        <v>49</v>
      </c>
      <c r="E813" s="214" t="s">
        <v>14</v>
      </c>
      <c r="F813" s="215">
        <v>48100</v>
      </c>
      <c r="G813" s="215">
        <v>48100</v>
      </c>
      <c r="H813" s="171"/>
      <c r="I813" s="88">
        <f t="shared" si="111"/>
        <v>48100</v>
      </c>
      <c r="J813" s="163">
        <f t="shared" si="112"/>
        <v>0</v>
      </c>
      <c r="K813" s="155">
        <f t="shared" si="11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14"/>
        <v>0</v>
      </c>
      <c r="O813" s="155">
        <f t="shared" si="11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1066</v>
      </c>
      <c r="D814" s="213" t="s">
        <v>49</v>
      </c>
      <c r="E814" s="214" t="s">
        <v>14</v>
      </c>
      <c r="F814" s="215">
        <v>55300</v>
      </c>
      <c r="G814" s="215">
        <v>55300</v>
      </c>
      <c r="H814" s="171"/>
      <c r="I814" s="88">
        <f t="shared" si="111"/>
        <v>55300</v>
      </c>
      <c r="J814" s="163">
        <f t="shared" si="112"/>
        <v>0</v>
      </c>
      <c r="K814" s="155">
        <f t="shared" si="11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14"/>
        <v>0</v>
      </c>
      <c r="O814" s="155">
        <f t="shared" si="11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1067</v>
      </c>
      <c r="D815" s="213" t="s">
        <v>49</v>
      </c>
      <c r="E815" s="214" t="s">
        <v>14</v>
      </c>
      <c r="F815" s="215">
        <v>51500</v>
      </c>
      <c r="G815" s="215">
        <v>51500</v>
      </c>
      <c r="H815" s="171"/>
      <c r="I815" s="88">
        <f t="shared" si="111"/>
        <v>51500</v>
      </c>
      <c r="J815" s="163">
        <f t="shared" si="112"/>
        <v>0</v>
      </c>
      <c r="K815" s="155">
        <f t="shared" si="11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14"/>
        <v>0</v>
      </c>
      <c r="O815" s="155">
        <f t="shared" si="11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1068</v>
      </c>
      <c r="D816" s="213" t="s">
        <v>49</v>
      </c>
      <c r="E816" s="214" t="s">
        <v>14</v>
      </c>
      <c r="F816" s="215">
        <v>67900</v>
      </c>
      <c r="G816" s="215">
        <v>67900</v>
      </c>
      <c r="H816" s="171"/>
      <c r="I816" s="88">
        <f t="shared" ref="I816:I821" si="116">IF($I$5=$G$4,G816,(IF($I$5=$F$4,F816,0)))</f>
        <v>67900</v>
      </c>
      <c r="J816" s="163">
        <f t="shared" si="112"/>
        <v>0</v>
      </c>
      <c r="K816" s="155">
        <f t="shared" si="11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14"/>
        <v>0</v>
      </c>
      <c r="O816" s="155">
        <f t="shared" si="11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1069</v>
      </c>
      <c r="D817" s="213" t="s">
        <v>49</v>
      </c>
      <c r="E817" s="214" t="s">
        <v>14</v>
      </c>
      <c r="F817" s="215">
        <v>56700</v>
      </c>
      <c r="G817" s="215">
        <v>56700</v>
      </c>
      <c r="H817" s="171"/>
      <c r="I817" s="88">
        <f t="shared" si="116"/>
        <v>56700</v>
      </c>
      <c r="J817" s="163">
        <f t="shared" si="112"/>
        <v>0</v>
      </c>
      <c r="K817" s="155">
        <f t="shared" si="11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14"/>
        <v>0</v>
      </c>
      <c r="O817" s="155">
        <f t="shared" si="11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1166</v>
      </c>
      <c r="D818" s="213" t="s">
        <v>49</v>
      </c>
      <c r="E818" s="214" t="s">
        <v>14</v>
      </c>
      <c r="F818" s="215">
        <v>596900</v>
      </c>
      <c r="G818" s="215">
        <v>596900</v>
      </c>
      <c r="H818" s="171"/>
      <c r="I818" s="88">
        <f t="shared" si="116"/>
        <v>596900</v>
      </c>
      <c r="J818" s="163">
        <f t="shared" si="112"/>
        <v>0</v>
      </c>
      <c r="K818" s="155">
        <f t="shared" si="11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14"/>
        <v>0</v>
      </c>
      <c r="O818" s="155">
        <f t="shared" si="11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1167</v>
      </c>
      <c r="D819" s="213" t="s">
        <v>49</v>
      </c>
      <c r="E819" s="214" t="s">
        <v>14</v>
      </c>
      <c r="F819" s="215">
        <v>401500</v>
      </c>
      <c r="G819" s="215">
        <v>401500</v>
      </c>
      <c r="H819" s="171"/>
      <c r="I819" s="88">
        <f t="shared" si="116"/>
        <v>401500</v>
      </c>
      <c r="J819" s="163">
        <f t="shared" si="112"/>
        <v>0</v>
      </c>
      <c r="K819" s="155">
        <f t="shared" si="11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14"/>
        <v>0</v>
      </c>
      <c r="O819" s="155">
        <f t="shared" si="115"/>
        <v>0</v>
      </c>
      <c r="P819" s="155">
        <f>IF(O819=1,SUM($O$6:O819),0)</f>
        <v>0</v>
      </c>
    </row>
    <row r="820" spans="1:16" ht="15" customHeight="1">
      <c r="A820" s="15"/>
      <c r="B820" s="194"/>
      <c r="C820" s="109"/>
      <c r="D820" s="213" t="s">
        <v>50</v>
      </c>
      <c r="E820" s="214"/>
      <c r="F820" s="215"/>
      <c r="G820" s="215"/>
      <c r="H820" s="171"/>
      <c r="I820" s="88">
        <f t="shared" si="116"/>
        <v>0</v>
      </c>
      <c r="J820" s="163">
        <f t="shared" si="112"/>
        <v>0</v>
      </c>
      <c r="K820" s="155">
        <f t="shared" si="11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14"/>
        <v>0</v>
      </c>
      <c r="O820" s="155">
        <f t="shared" si="115"/>
        <v>0</v>
      </c>
      <c r="P820" s="155">
        <f>IF(O820=1,SUM($O$6:O820),0)</f>
        <v>0</v>
      </c>
    </row>
    <row r="821" spans="1:16" ht="15" customHeight="1">
      <c r="A821" s="15"/>
      <c r="B821" s="194" t="s">
        <v>1035</v>
      </c>
      <c r="C821" s="109" t="s">
        <v>738</v>
      </c>
      <c r="D821" s="213" t="s">
        <v>50</v>
      </c>
      <c r="E821" s="214"/>
      <c r="F821" s="215"/>
      <c r="G821" s="215"/>
      <c r="H821" s="171"/>
      <c r="I821" s="88">
        <f t="shared" si="116"/>
        <v>0</v>
      </c>
      <c r="J821" s="163">
        <f t="shared" si="112"/>
        <v>0</v>
      </c>
      <c r="K821" s="155">
        <f t="shared" si="11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14"/>
        <v>0</v>
      </c>
      <c r="O821" s="155">
        <f t="shared" si="115"/>
        <v>0</v>
      </c>
      <c r="P821" s="155">
        <f>IF(O821=1,SUM($O$6:O821),0)</f>
        <v>0</v>
      </c>
    </row>
    <row r="822" spans="1:16" ht="15" customHeight="1">
      <c r="A822" s="15"/>
      <c r="B822" s="194">
        <v>1</v>
      </c>
      <c r="C822" s="109" t="s">
        <v>739</v>
      </c>
      <c r="D822" s="213" t="s">
        <v>49</v>
      </c>
      <c r="E822" s="214" t="s">
        <v>14</v>
      </c>
      <c r="F822" s="215">
        <v>56400</v>
      </c>
      <c r="G822" s="215">
        <v>56400</v>
      </c>
      <c r="H822" s="171"/>
      <c r="I822" s="88">
        <f t="shared" si="111"/>
        <v>56400</v>
      </c>
      <c r="J822" s="163">
        <f t="shared" si="112"/>
        <v>0</v>
      </c>
      <c r="K822" s="155">
        <f t="shared" si="11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14"/>
        <v>0</v>
      </c>
      <c r="O822" s="155">
        <f t="shared" si="115"/>
        <v>0</v>
      </c>
      <c r="P822" s="155">
        <f>IF(O822=1,SUM($O$6:O822),0)</f>
        <v>0</v>
      </c>
    </row>
    <row r="823" spans="1:16" ht="15" customHeight="1">
      <c r="A823" s="15"/>
      <c r="B823" s="194">
        <v>2</v>
      </c>
      <c r="C823" s="109" t="s">
        <v>740</v>
      </c>
      <c r="D823" s="213" t="s">
        <v>49</v>
      </c>
      <c r="E823" s="214" t="s">
        <v>14</v>
      </c>
      <c r="F823" s="215">
        <v>65400</v>
      </c>
      <c r="G823" s="215">
        <v>65400</v>
      </c>
      <c r="H823" s="171"/>
      <c r="I823" s="88">
        <f t="shared" si="111"/>
        <v>65400</v>
      </c>
      <c r="J823" s="163">
        <f t="shared" si="112"/>
        <v>0</v>
      </c>
      <c r="K823" s="155">
        <f t="shared" si="11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14"/>
        <v>0</v>
      </c>
      <c r="O823" s="155">
        <f t="shared" si="115"/>
        <v>0</v>
      </c>
      <c r="P823" s="155">
        <f>IF(O823=1,SUM($O$6:O823),0)</f>
        <v>0</v>
      </c>
    </row>
    <row r="824" spans="1:16" ht="15" customHeight="1">
      <c r="A824" s="15"/>
      <c r="B824" s="194">
        <v>3</v>
      </c>
      <c r="C824" s="109" t="s">
        <v>741</v>
      </c>
      <c r="D824" s="213" t="s">
        <v>49</v>
      </c>
      <c r="E824" s="214" t="s">
        <v>14</v>
      </c>
      <c r="F824" s="215">
        <v>13600</v>
      </c>
      <c r="G824" s="215">
        <v>16200</v>
      </c>
      <c r="H824" s="171"/>
      <c r="I824" s="88">
        <f t="shared" si="111"/>
        <v>16200</v>
      </c>
      <c r="J824" s="163">
        <f t="shared" si="112"/>
        <v>0</v>
      </c>
      <c r="K824" s="155">
        <f t="shared" si="11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14"/>
        <v>0</v>
      </c>
      <c r="O824" s="155">
        <f t="shared" si="115"/>
        <v>0</v>
      </c>
      <c r="P824" s="155">
        <f>IF(O824=1,SUM($O$6:O824),0)</f>
        <v>0</v>
      </c>
    </row>
    <row r="825" spans="1:16" ht="15" customHeight="1">
      <c r="A825" s="15"/>
      <c r="B825" s="194">
        <v>4</v>
      </c>
      <c r="C825" s="109" t="s">
        <v>742</v>
      </c>
      <c r="D825" s="213" t="s">
        <v>49</v>
      </c>
      <c r="E825" s="214" t="s">
        <v>14</v>
      </c>
      <c r="F825" s="215">
        <v>17800</v>
      </c>
      <c r="G825" s="215">
        <v>21200</v>
      </c>
      <c r="H825" s="171"/>
      <c r="I825" s="88">
        <f t="shared" si="111"/>
        <v>21200</v>
      </c>
      <c r="J825" s="163">
        <f t="shared" si="112"/>
        <v>0</v>
      </c>
      <c r="K825" s="155">
        <f t="shared" si="11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14"/>
        <v>0</v>
      </c>
      <c r="O825" s="155">
        <f t="shared" si="115"/>
        <v>0</v>
      </c>
      <c r="P825" s="155">
        <f>IF(O825=1,SUM($O$6:O825),0)</f>
        <v>0</v>
      </c>
    </row>
    <row r="826" spans="1:16" ht="15" customHeight="1">
      <c r="A826" s="15"/>
      <c r="B826" s="194">
        <v>5</v>
      </c>
      <c r="C826" s="109" t="s">
        <v>743</v>
      </c>
      <c r="D826" s="213" t="s">
        <v>49</v>
      </c>
      <c r="E826" s="214" t="s">
        <v>14</v>
      </c>
      <c r="F826" s="215">
        <v>173100</v>
      </c>
      <c r="G826" s="215">
        <v>173100</v>
      </c>
      <c r="H826" s="171"/>
      <c r="I826" s="88">
        <f t="shared" si="111"/>
        <v>173100</v>
      </c>
      <c r="J826" s="163">
        <f t="shared" si="112"/>
        <v>0</v>
      </c>
      <c r="K826" s="155">
        <f t="shared" si="11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14"/>
        <v>0</v>
      </c>
      <c r="O826" s="155">
        <f t="shared" si="115"/>
        <v>0</v>
      </c>
      <c r="P826" s="155">
        <f>IF(O826=1,SUM($O$6:O826),0)</f>
        <v>0</v>
      </c>
    </row>
    <row r="827" spans="1:16" ht="15" customHeight="1">
      <c r="A827" s="15"/>
      <c r="B827" s="194">
        <v>6</v>
      </c>
      <c r="C827" s="109" t="s">
        <v>744</v>
      </c>
      <c r="D827" s="213" t="s">
        <v>49</v>
      </c>
      <c r="E827" s="214" t="s">
        <v>14</v>
      </c>
      <c r="F827" s="215">
        <v>1539900</v>
      </c>
      <c r="G827" s="215">
        <v>1539900</v>
      </c>
      <c r="H827" s="171"/>
      <c r="I827" s="88">
        <f t="shared" si="111"/>
        <v>1539900</v>
      </c>
      <c r="J827" s="163">
        <f t="shared" si="112"/>
        <v>0</v>
      </c>
      <c r="K827" s="155">
        <f t="shared" si="11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14"/>
        <v>0</v>
      </c>
      <c r="O827" s="155">
        <f t="shared" si="115"/>
        <v>0</v>
      </c>
      <c r="P827" s="155">
        <f>IF(O827=1,SUM($O$6:O827),0)</f>
        <v>0</v>
      </c>
    </row>
    <row r="828" spans="1:16" ht="15" customHeight="1">
      <c r="A828" s="15"/>
      <c r="B828" s="194">
        <v>7</v>
      </c>
      <c r="C828" s="109" t="s">
        <v>745</v>
      </c>
      <c r="D828" s="213" t="s">
        <v>49</v>
      </c>
      <c r="E828" s="214" t="s">
        <v>14</v>
      </c>
      <c r="F828" s="215">
        <v>26200</v>
      </c>
      <c r="G828" s="215">
        <v>31200</v>
      </c>
      <c r="H828" s="171"/>
      <c r="I828" s="88">
        <f t="shared" si="111"/>
        <v>31200</v>
      </c>
      <c r="J828" s="163">
        <f t="shared" si="112"/>
        <v>0</v>
      </c>
      <c r="K828" s="155">
        <f t="shared" si="11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14"/>
        <v>0</v>
      </c>
      <c r="O828" s="155">
        <f t="shared" si="115"/>
        <v>0</v>
      </c>
      <c r="P828" s="155">
        <f>IF(O828=1,SUM($O$6:O828),0)</f>
        <v>0</v>
      </c>
    </row>
    <row r="829" spans="1:16" ht="15" customHeight="1">
      <c r="A829" s="15"/>
      <c r="B829" s="194">
        <v>8</v>
      </c>
      <c r="C829" s="109" t="s">
        <v>746</v>
      </c>
      <c r="D829" s="213" t="s">
        <v>49</v>
      </c>
      <c r="E829" s="214" t="s">
        <v>14</v>
      </c>
      <c r="F829" s="215">
        <v>22300</v>
      </c>
      <c r="G829" s="215">
        <v>26500</v>
      </c>
      <c r="H829" s="171"/>
      <c r="I829" s="88">
        <f t="shared" si="111"/>
        <v>26500</v>
      </c>
      <c r="J829" s="163">
        <f t="shared" si="112"/>
        <v>0</v>
      </c>
      <c r="K829" s="155">
        <f t="shared" si="11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14"/>
        <v>0</v>
      </c>
      <c r="O829" s="155">
        <f t="shared" si="115"/>
        <v>0</v>
      </c>
      <c r="P829" s="155">
        <f>IF(O829=1,SUM($O$6:O829),0)</f>
        <v>0</v>
      </c>
    </row>
    <row r="830" spans="1:16" ht="15" customHeight="1">
      <c r="A830" s="15"/>
      <c r="B830" s="194">
        <v>9</v>
      </c>
      <c r="C830" s="109" t="s">
        <v>747</v>
      </c>
      <c r="D830" s="213" t="s">
        <v>49</v>
      </c>
      <c r="E830" s="214" t="s">
        <v>14</v>
      </c>
      <c r="F830" s="215">
        <v>26200</v>
      </c>
      <c r="G830" s="215">
        <v>31200</v>
      </c>
      <c r="H830" s="171"/>
      <c r="I830" s="88">
        <f t="shared" si="111"/>
        <v>31200</v>
      </c>
      <c r="J830" s="163">
        <f t="shared" si="112"/>
        <v>0</v>
      </c>
      <c r="K830" s="155">
        <f t="shared" si="11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14"/>
        <v>0</v>
      </c>
      <c r="O830" s="155">
        <f t="shared" si="115"/>
        <v>0</v>
      </c>
      <c r="P830" s="155">
        <f>IF(O830=1,SUM($O$6:O830),0)</f>
        <v>0</v>
      </c>
    </row>
    <row r="831" spans="1:16" ht="15" customHeight="1">
      <c r="A831" s="15"/>
      <c r="B831" s="194">
        <v>10</v>
      </c>
      <c r="C831" s="109" t="s">
        <v>748</v>
      </c>
      <c r="D831" s="213" t="s">
        <v>49</v>
      </c>
      <c r="E831" s="214" t="s">
        <v>14</v>
      </c>
      <c r="F831" s="215">
        <v>26200</v>
      </c>
      <c r="G831" s="215">
        <v>31200</v>
      </c>
      <c r="H831" s="171"/>
      <c r="I831" s="88">
        <f t="shared" si="111"/>
        <v>31200</v>
      </c>
      <c r="J831" s="163">
        <f t="shared" si="112"/>
        <v>0</v>
      </c>
      <c r="K831" s="155">
        <f t="shared" si="11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14"/>
        <v>0</v>
      </c>
      <c r="O831" s="155">
        <f t="shared" si="115"/>
        <v>0</v>
      </c>
      <c r="P831" s="155">
        <f>IF(O831=1,SUM($O$6:O831),0)</f>
        <v>0</v>
      </c>
    </row>
    <row r="832" spans="1:16" ht="15" customHeight="1">
      <c r="A832" s="15"/>
      <c r="B832" s="194">
        <v>11</v>
      </c>
      <c r="C832" s="109" t="s">
        <v>749</v>
      </c>
      <c r="D832" s="213" t="s">
        <v>49</v>
      </c>
      <c r="E832" s="214" t="s">
        <v>14</v>
      </c>
      <c r="F832" s="215">
        <v>58400</v>
      </c>
      <c r="G832" s="215">
        <v>58400</v>
      </c>
      <c r="H832" s="171"/>
      <c r="I832" s="88">
        <f t="shared" si="111"/>
        <v>58400</v>
      </c>
      <c r="J832" s="163">
        <f t="shared" si="112"/>
        <v>0</v>
      </c>
      <c r="K832" s="155">
        <f t="shared" si="11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14"/>
        <v>0</v>
      </c>
      <c r="O832" s="155">
        <f t="shared" si="115"/>
        <v>0</v>
      </c>
      <c r="P832" s="155">
        <f>IF(O832=1,SUM($O$6:O832),0)</f>
        <v>0</v>
      </c>
    </row>
    <row r="833" spans="1:16" ht="15" customHeight="1">
      <c r="A833" s="15"/>
      <c r="B833" s="194">
        <v>12</v>
      </c>
      <c r="C833" s="109" t="s">
        <v>750</v>
      </c>
      <c r="D833" s="213" t="s">
        <v>49</v>
      </c>
      <c r="E833" s="214" t="s">
        <v>14</v>
      </c>
      <c r="F833" s="215">
        <v>45900</v>
      </c>
      <c r="G833" s="215">
        <v>48800</v>
      </c>
      <c r="H833" s="171"/>
      <c r="I833" s="88">
        <f t="shared" si="111"/>
        <v>48800</v>
      </c>
      <c r="J833" s="163">
        <f t="shared" si="112"/>
        <v>0</v>
      </c>
      <c r="K833" s="155">
        <f t="shared" si="11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14"/>
        <v>0</v>
      </c>
      <c r="O833" s="155">
        <f t="shared" si="115"/>
        <v>0</v>
      </c>
      <c r="P833" s="155">
        <f>IF(O833=1,SUM($O$6:O833),0)</f>
        <v>0</v>
      </c>
    </row>
    <row r="834" spans="1:16" ht="15" customHeight="1">
      <c r="A834" s="15"/>
      <c r="B834" s="194">
        <v>13</v>
      </c>
      <c r="C834" s="109" t="s">
        <v>751</v>
      </c>
      <c r="D834" s="213" t="s">
        <v>49</v>
      </c>
      <c r="E834" s="214" t="s">
        <v>14</v>
      </c>
      <c r="F834" s="215">
        <v>58400</v>
      </c>
      <c r="G834" s="215">
        <v>58400</v>
      </c>
      <c r="H834" s="171"/>
      <c r="I834" s="88">
        <f t="shared" ref="I834:I886" si="117">IF($I$5=$G$4,G834,(IF($I$5=$F$4,F834,0)))</f>
        <v>58400</v>
      </c>
      <c r="J834" s="163">
        <f t="shared" si="112"/>
        <v>0</v>
      </c>
      <c r="K834" s="155">
        <f t="shared" si="11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14"/>
        <v>0</v>
      </c>
      <c r="O834" s="155">
        <f t="shared" si="115"/>
        <v>0</v>
      </c>
      <c r="P834" s="155">
        <f>IF(O834=1,SUM($O$6:O834),0)</f>
        <v>0</v>
      </c>
    </row>
    <row r="835" spans="1:16" ht="15" customHeight="1">
      <c r="A835" s="15"/>
      <c r="B835" s="194">
        <v>14</v>
      </c>
      <c r="C835" s="109" t="s">
        <v>752</v>
      </c>
      <c r="D835" s="213" t="s">
        <v>49</v>
      </c>
      <c r="E835" s="214" t="s">
        <v>14</v>
      </c>
      <c r="F835" s="215">
        <v>58400</v>
      </c>
      <c r="G835" s="215">
        <v>58400</v>
      </c>
      <c r="H835" s="171"/>
      <c r="I835" s="88">
        <f t="shared" si="117"/>
        <v>58400</v>
      </c>
      <c r="J835" s="163">
        <f t="shared" si="112"/>
        <v>0</v>
      </c>
      <c r="K835" s="155">
        <f t="shared" si="11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14"/>
        <v>0</v>
      </c>
      <c r="O835" s="155">
        <f t="shared" si="115"/>
        <v>0</v>
      </c>
      <c r="P835" s="155">
        <f>IF(O835=1,SUM($O$6:O835),0)</f>
        <v>0</v>
      </c>
    </row>
    <row r="836" spans="1:16" ht="15" customHeight="1">
      <c r="A836" s="15"/>
      <c r="B836" s="194">
        <v>15</v>
      </c>
      <c r="C836" s="109" t="s">
        <v>753</v>
      </c>
      <c r="D836" s="213" t="s">
        <v>49</v>
      </c>
      <c r="E836" s="214" t="s">
        <v>14</v>
      </c>
      <c r="F836" s="215">
        <v>45900</v>
      </c>
      <c r="G836" s="215">
        <v>45900</v>
      </c>
      <c r="H836" s="171"/>
      <c r="I836" s="88">
        <f t="shared" si="117"/>
        <v>45900</v>
      </c>
      <c r="J836" s="163">
        <f t="shared" si="112"/>
        <v>0</v>
      </c>
      <c r="K836" s="155">
        <f t="shared" si="11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14"/>
        <v>0</v>
      </c>
      <c r="O836" s="155">
        <f t="shared" si="115"/>
        <v>0</v>
      </c>
      <c r="P836" s="155">
        <f>IF(O836=1,SUM($O$6:O836),0)</f>
        <v>0</v>
      </c>
    </row>
    <row r="837" spans="1:16" ht="15" customHeight="1">
      <c r="A837" s="15"/>
      <c r="B837" s="194">
        <v>16</v>
      </c>
      <c r="C837" s="109" t="s">
        <v>754</v>
      </c>
      <c r="D837" s="213" t="s">
        <v>49</v>
      </c>
      <c r="E837" s="214" t="s">
        <v>14</v>
      </c>
      <c r="F837" s="215">
        <v>43100</v>
      </c>
      <c r="G837" s="215">
        <v>43100</v>
      </c>
      <c r="H837" s="171"/>
      <c r="I837" s="88">
        <f t="shared" si="117"/>
        <v>43100</v>
      </c>
      <c r="J837" s="163">
        <f t="shared" si="112"/>
        <v>0</v>
      </c>
      <c r="K837" s="155">
        <f t="shared" si="11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14"/>
        <v>0</v>
      </c>
      <c r="O837" s="155">
        <f t="shared" si="115"/>
        <v>0</v>
      </c>
      <c r="P837" s="155">
        <f>IF(O837=1,SUM($O$6:O837),0)</f>
        <v>0</v>
      </c>
    </row>
    <row r="838" spans="1:16" ht="15" customHeight="1">
      <c r="A838" s="15"/>
      <c r="B838" s="194">
        <v>17</v>
      </c>
      <c r="C838" s="109" t="s">
        <v>755</v>
      </c>
      <c r="D838" s="213" t="s">
        <v>49</v>
      </c>
      <c r="E838" s="214" t="s">
        <v>14</v>
      </c>
      <c r="F838" s="215">
        <v>57400</v>
      </c>
      <c r="G838" s="215">
        <v>68300</v>
      </c>
      <c r="H838" s="171"/>
      <c r="I838" s="88">
        <f t="shared" si="117"/>
        <v>68300</v>
      </c>
      <c r="J838" s="163">
        <f t="shared" si="112"/>
        <v>0</v>
      </c>
      <c r="K838" s="155">
        <f t="shared" si="11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14"/>
        <v>0</v>
      </c>
      <c r="O838" s="155">
        <f t="shared" si="115"/>
        <v>0</v>
      </c>
      <c r="P838" s="155">
        <f>IF(O838=1,SUM($O$6:O838),0)</f>
        <v>0</v>
      </c>
    </row>
    <row r="839" spans="1:16" ht="15" customHeight="1">
      <c r="A839" s="15"/>
      <c r="B839" s="194">
        <v>18</v>
      </c>
      <c r="C839" s="109" t="s">
        <v>756</v>
      </c>
      <c r="D839" s="213" t="s">
        <v>49</v>
      </c>
      <c r="E839" s="214" t="s">
        <v>14</v>
      </c>
      <c r="F839" s="215">
        <v>45900</v>
      </c>
      <c r="G839" s="215">
        <v>48800</v>
      </c>
      <c r="H839" s="171"/>
      <c r="I839" s="88">
        <f t="shared" si="117"/>
        <v>48800</v>
      </c>
      <c r="J839" s="163">
        <f t="shared" si="112"/>
        <v>0</v>
      </c>
      <c r="K839" s="155">
        <f t="shared" si="11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14"/>
        <v>0</v>
      </c>
      <c r="O839" s="155">
        <f t="shared" si="115"/>
        <v>0</v>
      </c>
      <c r="P839" s="155">
        <f>IF(O839=1,SUM($O$6:O839),0)</f>
        <v>0</v>
      </c>
    </row>
    <row r="840" spans="1:16" ht="15" customHeight="1">
      <c r="A840" s="15"/>
      <c r="B840" s="194">
        <v>19</v>
      </c>
      <c r="C840" s="109" t="s">
        <v>757</v>
      </c>
      <c r="D840" s="213" t="s">
        <v>49</v>
      </c>
      <c r="E840" s="214" t="s">
        <v>14</v>
      </c>
      <c r="F840" s="215">
        <v>3843100</v>
      </c>
      <c r="G840" s="215">
        <v>3843100</v>
      </c>
      <c r="H840" s="171"/>
      <c r="I840" s="88">
        <f t="shared" si="117"/>
        <v>3843100</v>
      </c>
      <c r="J840" s="163">
        <f t="shared" si="112"/>
        <v>0</v>
      </c>
      <c r="K840" s="155">
        <f t="shared" si="11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14"/>
        <v>0</v>
      </c>
      <c r="O840" s="155">
        <f t="shared" si="115"/>
        <v>0</v>
      </c>
      <c r="P840" s="155">
        <f>IF(O840=1,SUM($O$6:O840),0)</f>
        <v>0</v>
      </c>
    </row>
    <row r="841" spans="1:16" ht="15" customHeight="1">
      <c r="A841" s="15"/>
      <c r="B841" s="194">
        <v>20</v>
      </c>
      <c r="C841" s="109" t="s">
        <v>758</v>
      </c>
      <c r="D841" s="213" t="s">
        <v>49</v>
      </c>
      <c r="E841" s="214" t="s">
        <v>14</v>
      </c>
      <c r="F841" s="215">
        <v>39700</v>
      </c>
      <c r="G841" s="215">
        <v>47200</v>
      </c>
      <c r="H841" s="171"/>
      <c r="I841" s="88">
        <f t="shared" si="117"/>
        <v>47200</v>
      </c>
      <c r="J841" s="163">
        <f t="shared" si="112"/>
        <v>0</v>
      </c>
      <c r="K841" s="155">
        <f t="shared" si="11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14"/>
        <v>0</v>
      </c>
      <c r="O841" s="155">
        <f t="shared" si="115"/>
        <v>0</v>
      </c>
      <c r="P841" s="155">
        <f>IF(O841=1,SUM($O$6:O841),0)</f>
        <v>0</v>
      </c>
    </row>
    <row r="842" spans="1:16" ht="15" customHeight="1">
      <c r="A842" s="15"/>
      <c r="B842" s="194">
        <v>21</v>
      </c>
      <c r="C842" s="109" t="s">
        <v>759</v>
      </c>
      <c r="D842" s="213" t="s">
        <v>49</v>
      </c>
      <c r="E842" s="214" t="s">
        <v>14</v>
      </c>
      <c r="F842" s="215">
        <v>58000</v>
      </c>
      <c r="G842" s="215">
        <v>69000</v>
      </c>
      <c r="H842" s="171"/>
      <c r="I842" s="88">
        <f t="shared" si="117"/>
        <v>69000</v>
      </c>
      <c r="J842" s="163">
        <f t="shared" si="112"/>
        <v>0</v>
      </c>
      <c r="K842" s="155">
        <f t="shared" si="11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14"/>
        <v>0</v>
      </c>
      <c r="O842" s="155">
        <f t="shared" si="115"/>
        <v>0</v>
      </c>
      <c r="P842" s="155">
        <f>IF(O842=1,SUM($O$6:O842),0)</f>
        <v>0</v>
      </c>
    </row>
    <row r="843" spans="1:16" ht="15" customHeight="1">
      <c r="A843" s="15"/>
      <c r="B843" s="194">
        <v>22</v>
      </c>
      <c r="C843" s="109" t="s">
        <v>760</v>
      </c>
      <c r="D843" s="213" t="s">
        <v>49</v>
      </c>
      <c r="E843" s="214" t="s">
        <v>14</v>
      </c>
      <c r="F843" s="215">
        <v>31300</v>
      </c>
      <c r="G843" s="215">
        <v>31300</v>
      </c>
      <c r="H843" s="171"/>
      <c r="I843" s="88">
        <f t="shared" si="117"/>
        <v>31300</v>
      </c>
      <c r="J843" s="163">
        <f t="shared" si="112"/>
        <v>0</v>
      </c>
      <c r="K843" s="155">
        <f t="shared" si="11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14"/>
        <v>0</v>
      </c>
      <c r="O843" s="155">
        <f t="shared" si="115"/>
        <v>0</v>
      </c>
      <c r="P843" s="155">
        <f>IF(O843=1,SUM($O$6:O843),0)</f>
        <v>0</v>
      </c>
    </row>
    <row r="844" spans="1:16" ht="15" customHeight="1">
      <c r="A844" s="15"/>
      <c r="B844" s="194">
        <v>23</v>
      </c>
      <c r="C844" s="109" t="s">
        <v>761</v>
      </c>
      <c r="D844" s="213" t="s">
        <v>49</v>
      </c>
      <c r="E844" s="214" t="s">
        <v>14</v>
      </c>
      <c r="F844" s="215">
        <v>45600</v>
      </c>
      <c r="G844" s="215">
        <v>45600</v>
      </c>
      <c r="H844" s="171"/>
      <c r="I844" s="88">
        <f t="shared" si="117"/>
        <v>45600</v>
      </c>
      <c r="J844" s="163">
        <f t="shared" si="112"/>
        <v>0</v>
      </c>
      <c r="K844" s="155">
        <f t="shared" si="11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14"/>
        <v>0</v>
      </c>
      <c r="O844" s="155">
        <f t="shared" si="115"/>
        <v>0</v>
      </c>
      <c r="P844" s="155">
        <f>IF(O844=1,SUM($O$6:O844),0)</f>
        <v>0</v>
      </c>
    </row>
    <row r="845" spans="1:16" ht="15" customHeight="1">
      <c r="A845" s="15"/>
      <c r="B845" s="194">
        <v>24</v>
      </c>
      <c r="C845" s="109" t="s">
        <v>762</v>
      </c>
      <c r="D845" s="213" t="s">
        <v>49</v>
      </c>
      <c r="E845" s="214" t="s">
        <v>14</v>
      </c>
      <c r="F845" s="215">
        <v>36600</v>
      </c>
      <c r="G845" s="215">
        <v>43500</v>
      </c>
      <c r="H845" s="171"/>
      <c r="I845" s="88">
        <f t="shared" si="117"/>
        <v>43500</v>
      </c>
      <c r="J845" s="163">
        <f t="shared" si="112"/>
        <v>0</v>
      </c>
      <c r="K845" s="155">
        <f t="shared" si="11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14"/>
        <v>0</v>
      </c>
      <c r="O845" s="155">
        <f t="shared" si="115"/>
        <v>0</v>
      </c>
      <c r="P845" s="155">
        <f>IF(O845=1,SUM($O$6:O845),0)</f>
        <v>0</v>
      </c>
    </row>
    <row r="846" spans="1:16" ht="15" customHeight="1">
      <c r="A846" s="15"/>
      <c r="B846" s="194">
        <v>25</v>
      </c>
      <c r="C846" s="109" t="s">
        <v>763</v>
      </c>
      <c r="D846" s="213" t="s">
        <v>49</v>
      </c>
      <c r="E846" s="214" t="s">
        <v>14</v>
      </c>
      <c r="F846" s="215">
        <v>36600</v>
      </c>
      <c r="G846" s="215">
        <v>43500</v>
      </c>
      <c r="H846" s="171"/>
      <c r="I846" s="88">
        <f t="shared" si="117"/>
        <v>43500</v>
      </c>
      <c r="J846" s="163">
        <f t="shared" si="112"/>
        <v>0</v>
      </c>
      <c r="K846" s="155">
        <f t="shared" si="11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14"/>
        <v>0</v>
      </c>
      <c r="O846" s="155">
        <f t="shared" si="115"/>
        <v>0</v>
      </c>
      <c r="P846" s="155">
        <f>IF(O846=1,SUM($O$6:O846),0)</f>
        <v>0</v>
      </c>
    </row>
    <row r="847" spans="1:16" ht="15" customHeight="1">
      <c r="A847" s="15"/>
      <c r="B847" s="194">
        <v>26</v>
      </c>
      <c r="C847" s="109" t="s">
        <v>764</v>
      </c>
      <c r="D847" s="213" t="s">
        <v>49</v>
      </c>
      <c r="E847" s="214" t="s">
        <v>14</v>
      </c>
      <c r="F847" s="215">
        <v>36600</v>
      </c>
      <c r="G847" s="215">
        <v>36600</v>
      </c>
      <c r="H847" s="171"/>
      <c r="I847" s="88">
        <f t="shared" si="117"/>
        <v>36600</v>
      </c>
      <c r="J847" s="163">
        <f t="shared" si="112"/>
        <v>0</v>
      </c>
      <c r="K847" s="155">
        <f t="shared" si="11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14"/>
        <v>0</v>
      </c>
      <c r="O847" s="155">
        <f t="shared" si="115"/>
        <v>0</v>
      </c>
      <c r="P847" s="155">
        <f>IF(O847=1,SUM($O$6:O847),0)</f>
        <v>0</v>
      </c>
    </row>
    <row r="848" spans="1:16" ht="15" customHeight="1">
      <c r="A848" s="15"/>
      <c r="B848" s="194">
        <v>27</v>
      </c>
      <c r="C848" s="109" t="s">
        <v>765</v>
      </c>
      <c r="D848" s="213" t="s">
        <v>49</v>
      </c>
      <c r="E848" s="214" t="s">
        <v>14</v>
      </c>
      <c r="F848" s="215">
        <v>50900</v>
      </c>
      <c r="G848" s="215">
        <v>60500</v>
      </c>
      <c r="H848" s="171"/>
      <c r="I848" s="88">
        <f t="shared" si="117"/>
        <v>60500</v>
      </c>
      <c r="J848" s="163">
        <f t="shared" si="112"/>
        <v>0</v>
      </c>
      <c r="K848" s="155">
        <f t="shared" si="11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14"/>
        <v>0</v>
      </c>
      <c r="O848" s="155">
        <f t="shared" si="115"/>
        <v>0</v>
      </c>
      <c r="P848" s="155">
        <f>IF(O848=1,SUM($O$6:O848),0)</f>
        <v>0</v>
      </c>
    </row>
    <row r="849" spans="1:16" ht="15" customHeight="1">
      <c r="A849" s="17"/>
      <c r="B849" s="194">
        <v>28</v>
      </c>
      <c r="C849" s="109" t="s">
        <v>766</v>
      </c>
      <c r="D849" s="213" t="s">
        <v>49</v>
      </c>
      <c r="E849" s="214" t="s">
        <v>14</v>
      </c>
      <c r="F849" s="215">
        <v>50900</v>
      </c>
      <c r="G849" s="215">
        <v>60500</v>
      </c>
      <c r="H849" s="171"/>
      <c r="I849" s="88">
        <f t="shared" si="117"/>
        <v>60500</v>
      </c>
      <c r="J849" s="163">
        <f t="shared" si="112"/>
        <v>0</v>
      </c>
      <c r="K849" s="155">
        <f t="shared" si="11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114"/>
        <v>0</v>
      </c>
      <c r="O849" s="155">
        <f t="shared" si="115"/>
        <v>0</v>
      </c>
      <c r="P849" s="155">
        <f>IF(O849=1,SUM($O$6:O849),0)</f>
        <v>0</v>
      </c>
    </row>
    <row r="850" spans="1:16" ht="15" customHeight="1">
      <c r="A850" s="15"/>
      <c r="B850" s="194">
        <v>29</v>
      </c>
      <c r="C850" s="109" t="s">
        <v>767</v>
      </c>
      <c r="D850" s="213" t="s">
        <v>49</v>
      </c>
      <c r="E850" s="214" t="s">
        <v>14</v>
      </c>
      <c r="F850" s="215">
        <v>50900</v>
      </c>
      <c r="G850" s="215">
        <v>60500</v>
      </c>
      <c r="H850" s="171"/>
      <c r="I850" s="88">
        <f t="shared" si="117"/>
        <v>60500</v>
      </c>
      <c r="J850" s="163">
        <f t="shared" si="112"/>
        <v>0</v>
      </c>
      <c r="K850" s="155">
        <f t="shared" si="11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4"/>
        <v>0</v>
      </c>
      <c r="O850" s="155">
        <f t="shared" si="115"/>
        <v>0</v>
      </c>
      <c r="P850" s="155">
        <f>IF(O850=1,SUM($O$6:O850),0)</f>
        <v>0</v>
      </c>
    </row>
    <row r="851" spans="1:16" ht="15" customHeight="1">
      <c r="A851" s="15"/>
      <c r="B851" s="194">
        <v>30</v>
      </c>
      <c r="C851" s="109" t="s">
        <v>768</v>
      </c>
      <c r="D851" s="213" t="s">
        <v>49</v>
      </c>
      <c r="E851" s="214" t="s">
        <v>14</v>
      </c>
      <c r="F851" s="215">
        <v>142600</v>
      </c>
      <c r="G851" s="215">
        <v>169600</v>
      </c>
      <c r="H851" s="171"/>
      <c r="I851" s="88">
        <f t="shared" si="117"/>
        <v>169600</v>
      </c>
      <c r="J851" s="163">
        <f t="shared" ref="J851:J914" si="118">IF(D851="MDU-KD",1,0)</f>
        <v>0</v>
      </c>
      <c r="K851" s="155">
        <f t="shared" ref="K851:K914" si="11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120">IF(L851=0,M851,L851)</f>
        <v>0</v>
      </c>
      <c r="O851" s="155">
        <f t="shared" ref="O851:O914" si="12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94">
        <v>31</v>
      </c>
      <c r="C852" s="109" t="s">
        <v>769</v>
      </c>
      <c r="D852" s="213" t="s">
        <v>49</v>
      </c>
      <c r="E852" s="214" t="s">
        <v>14</v>
      </c>
      <c r="F852" s="215">
        <v>142600</v>
      </c>
      <c r="G852" s="215">
        <v>169600</v>
      </c>
      <c r="H852" s="171"/>
      <c r="I852" s="88">
        <f t="shared" si="117"/>
        <v>169600</v>
      </c>
      <c r="J852" s="163">
        <f t="shared" si="118"/>
        <v>0</v>
      </c>
      <c r="K852" s="155">
        <f t="shared" si="11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20"/>
        <v>0</v>
      </c>
      <c r="O852" s="155">
        <f t="shared" si="121"/>
        <v>0</v>
      </c>
      <c r="P852" s="155">
        <f>IF(O852=1,SUM($O$6:O852),0)</f>
        <v>0</v>
      </c>
    </row>
    <row r="853" spans="1:16" ht="15" customHeight="1">
      <c r="A853" s="15"/>
      <c r="B853" s="194">
        <v>32</v>
      </c>
      <c r="C853" s="109" t="s">
        <v>770</v>
      </c>
      <c r="D853" s="213" t="s">
        <v>49</v>
      </c>
      <c r="E853" s="214" t="s">
        <v>14</v>
      </c>
      <c r="F853" s="215">
        <v>54400</v>
      </c>
      <c r="G853" s="215">
        <v>64700</v>
      </c>
      <c r="H853" s="171"/>
      <c r="I853" s="88">
        <f t="shared" si="117"/>
        <v>64700</v>
      </c>
      <c r="J853" s="163">
        <f t="shared" si="118"/>
        <v>0</v>
      </c>
      <c r="K853" s="155">
        <f t="shared" si="11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20"/>
        <v>0</v>
      </c>
      <c r="O853" s="155">
        <f t="shared" si="121"/>
        <v>0</v>
      </c>
      <c r="P853" s="155">
        <f>IF(O853=1,SUM($O$6:O853),0)</f>
        <v>0</v>
      </c>
    </row>
    <row r="854" spans="1:16" ht="15" customHeight="1">
      <c r="A854" s="15"/>
      <c r="B854" s="194">
        <v>33</v>
      </c>
      <c r="C854" s="109" t="s">
        <v>771</v>
      </c>
      <c r="D854" s="213" t="s">
        <v>49</v>
      </c>
      <c r="E854" s="214" t="s">
        <v>14</v>
      </c>
      <c r="F854" s="215">
        <v>50700</v>
      </c>
      <c r="G854" s="215">
        <v>55500</v>
      </c>
      <c r="H854" s="171"/>
      <c r="I854" s="88">
        <f t="shared" si="117"/>
        <v>55500</v>
      </c>
      <c r="J854" s="163">
        <f t="shared" si="118"/>
        <v>0</v>
      </c>
      <c r="K854" s="155">
        <f t="shared" si="11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20"/>
        <v>0</v>
      </c>
      <c r="O854" s="155">
        <f t="shared" si="121"/>
        <v>0</v>
      </c>
      <c r="P854" s="155">
        <f>IF(O854=1,SUM($O$6:O854),0)</f>
        <v>0</v>
      </c>
    </row>
    <row r="855" spans="1:16" ht="15" customHeight="1">
      <c r="A855" s="15"/>
      <c r="B855" s="194">
        <v>34</v>
      </c>
      <c r="C855" s="109" t="s">
        <v>772</v>
      </c>
      <c r="D855" s="213" t="s">
        <v>49</v>
      </c>
      <c r="E855" s="214" t="s">
        <v>14</v>
      </c>
      <c r="F855" s="215">
        <v>50700</v>
      </c>
      <c r="G855" s="215">
        <v>55500</v>
      </c>
      <c r="H855" s="171"/>
      <c r="I855" s="88">
        <f t="shared" si="117"/>
        <v>55500</v>
      </c>
      <c r="J855" s="163">
        <f t="shared" si="118"/>
        <v>0</v>
      </c>
      <c r="K855" s="155">
        <f t="shared" si="11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20"/>
        <v>0</v>
      </c>
      <c r="O855" s="155">
        <f t="shared" si="121"/>
        <v>0</v>
      </c>
      <c r="P855" s="155">
        <f>IF(O855=1,SUM($O$6:O855),0)</f>
        <v>0</v>
      </c>
    </row>
    <row r="856" spans="1:16" ht="15" customHeight="1">
      <c r="A856" s="15"/>
      <c r="B856" s="194">
        <v>35</v>
      </c>
      <c r="C856" s="109" t="s">
        <v>773</v>
      </c>
      <c r="D856" s="213" t="s">
        <v>49</v>
      </c>
      <c r="E856" s="214" t="s">
        <v>14</v>
      </c>
      <c r="F856" s="215">
        <v>762100</v>
      </c>
      <c r="G856" s="215">
        <v>762100</v>
      </c>
      <c r="H856" s="171"/>
      <c r="I856" s="88">
        <f t="shared" si="117"/>
        <v>762100</v>
      </c>
      <c r="J856" s="163">
        <f t="shared" si="118"/>
        <v>0</v>
      </c>
      <c r="K856" s="155">
        <f t="shared" si="11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20"/>
        <v>0</v>
      </c>
      <c r="O856" s="155">
        <f t="shared" si="121"/>
        <v>0</v>
      </c>
      <c r="P856" s="155">
        <f>IF(O856=1,SUM($O$6:O856),0)</f>
        <v>0</v>
      </c>
    </row>
    <row r="857" spans="1:16" ht="15" customHeight="1">
      <c r="A857" s="15"/>
      <c r="B857" s="194">
        <v>36</v>
      </c>
      <c r="C857" s="109" t="s">
        <v>299</v>
      </c>
      <c r="D857" s="213" t="s">
        <v>49</v>
      </c>
      <c r="E857" s="214" t="s">
        <v>14</v>
      </c>
      <c r="F857" s="215">
        <v>13000</v>
      </c>
      <c r="G857" s="215">
        <v>14900</v>
      </c>
      <c r="H857" s="171"/>
      <c r="I857" s="88">
        <f t="shared" si="117"/>
        <v>14900</v>
      </c>
      <c r="J857" s="163">
        <f t="shared" si="118"/>
        <v>0</v>
      </c>
      <c r="K857" s="155">
        <f t="shared" si="11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20"/>
        <v>0</v>
      </c>
      <c r="O857" s="155">
        <f t="shared" si="121"/>
        <v>0</v>
      </c>
      <c r="P857" s="155">
        <f>IF(O857=1,SUM($O$6:O857),0)</f>
        <v>0</v>
      </c>
    </row>
    <row r="858" spans="1:16" ht="15" customHeight="1">
      <c r="A858" s="15"/>
      <c r="B858" s="194">
        <v>38</v>
      </c>
      <c r="C858" s="109" t="s">
        <v>1169</v>
      </c>
      <c r="D858" s="213" t="s">
        <v>49</v>
      </c>
      <c r="E858" s="214" t="s">
        <v>14</v>
      </c>
      <c r="F858" s="215">
        <v>614700</v>
      </c>
      <c r="G858" s="215">
        <v>614700</v>
      </c>
      <c r="H858" s="171"/>
      <c r="I858" s="88">
        <f t="shared" si="117"/>
        <v>614700</v>
      </c>
      <c r="J858" s="163">
        <f t="shared" si="118"/>
        <v>0</v>
      </c>
      <c r="K858" s="155">
        <f t="shared" si="11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20"/>
        <v>0</v>
      </c>
      <c r="O858" s="155">
        <f t="shared" si="121"/>
        <v>0</v>
      </c>
      <c r="P858" s="155">
        <f>IF(O858=1,SUM($O$6:O858),0)</f>
        <v>0</v>
      </c>
    </row>
    <row r="859" spans="1:16" ht="15" customHeight="1">
      <c r="A859" s="15"/>
      <c r="B859" s="194">
        <v>39</v>
      </c>
      <c r="C859" s="109" t="s">
        <v>1170</v>
      </c>
      <c r="D859" s="213" t="s">
        <v>49</v>
      </c>
      <c r="E859" s="214" t="s">
        <v>14</v>
      </c>
      <c r="F859" s="215">
        <v>829000</v>
      </c>
      <c r="G859" s="215">
        <v>829000</v>
      </c>
      <c r="H859" s="171"/>
      <c r="I859" s="88">
        <f t="shared" si="117"/>
        <v>829000</v>
      </c>
      <c r="J859" s="163">
        <f t="shared" si="118"/>
        <v>0</v>
      </c>
      <c r="K859" s="155">
        <f t="shared" si="11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20"/>
        <v>0</v>
      </c>
      <c r="O859" s="155">
        <f t="shared" si="121"/>
        <v>0</v>
      </c>
      <c r="P859" s="155">
        <f>IF(O859=1,SUM($O$6:O859),0)</f>
        <v>0</v>
      </c>
    </row>
    <row r="860" spans="1:16" ht="15" customHeight="1">
      <c r="A860" s="15"/>
      <c r="B860" s="194">
        <v>41</v>
      </c>
      <c r="C860" s="109" t="s">
        <v>1024</v>
      </c>
      <c r="D860" s="213" t="s">
        <v>49</v>
      </c>
      <c r="E860" s="214" t="s">
        <v>14</v>
      </c>
      <c r="F860" s="215">
        <v>179200</v>
      </c>
      <c r="G860" s="215">
        <v>179200</v>
      </c>
      <c r="H860" s="171"/>
      <c r="I860" s="88">
        <f t="shared" si="117"/>
        <v>179200</v>
      </c>
      <c r="J860" s="163">
        <f t="shared" si="118"/>
        <v>0</v>
      </c>
      <c r="K860" s="155">
        <f t="shared" si="11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20"/>
        <v>0</v>
      </c>
      <c r="O860" s="155">
        <f t="shared" si="121"/>
        <v>0</v>
      </c>
      <c r="P860" s="155">
        <f>IF(O860=1,SUM($O$6:O860),0)</f>
        <v>0</v>
      </c>
    </row>
    <row r="861" spans="1:16" ht="15" customHeight="1">
      <c r="A861" s="15"/>
      <c r="B861" s="194">
        <v>42</v>
      </c>
      <c r="C861" s="109" t="s">
        <v>1025</v>
      </c>
      <c r="D861" s="213" t="s">
        <v>49</v>
      </c>
      <c r="E861" s="214" t="s">
        <v>476</v>
      </c>
      <c r="F861" s="215">
        <v>14370.766666666666</v>
      </c>
      <c r="G861" s="215">
        <v>14370.766666666666</v>
      </c>
      <c r="H861" s="171"/>
      <c r="I861" s="88">
        <f t="shared" si="117"/>
        <v>14370.766666666666</v>
      </c>
      <c r="J861" s="163">
        <f t="shared" si="118"/>
        <v>0</v>
      </c>
      <c r="K861" s="155">
        <f t="shared" si="11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20"/>
        <v>0</v>
      </c>
      <c r="O861" s="155">
        <f t="shared" si="121"/>
        <v>0</v>
      </c>
      <c r="P861" s="155">
        <f>IF(O861=1,SUM($O$6:O861),0)</f>
        <v>0</v>
      </c>
    </row>
    <row r="862" spans="1:16" ht="15" customHeight="1">
      <c r="A862" s="15"/>
      <c r="B862" s="194"/>
      <c r="C862" s="109"/>
      <c r="D862" s="213" t="s">
        <v>50</v>
      </c>
      <c r="E862" s="214"/>
      <c r="F862" s="215"/>
      <c r="G862" s="215"/>
      <c r="H862" s="171"/>
      <c r="I862" s="88">
        <f t="shared" si="117"/>
        <v>0</v>
      </c>
      <c r="J862" s="163">
        <f t="shared" si="118"/>
        <v>0</v>
      </c>
      <c r="K862" s="155">
        <f t="shared" si="11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20"/>
        <v>0</v>
      </c>
      <c r="O862" s="155">
        <f t="shared" si="121"/>
        <v>0</v>
      </c>
      <c r="P862" s="155">
        <f>IF(O862=1,SUM($O$6:O862),0)</f>
        <v>0</v>
      </c>
    </row>
    <row r="863" spans="1:16" ht="15" customHeight="1">
      <c r="A863" s="15"/>
      <c r="B863" s="194" t="s">
        <v>1035</v>
      </c>
      <c r="C863" s="109" t="s">
        <v>1172</v>
      </c>
      <c r="D863" s="213" t="s">
        <v>50</v>
      </c>
      <c r="E863" s="214"/>
      <c r="F863" s="215"/>
      <c r="G863" s="215"/>
      <c r="H863" s="171"/>
      <c r="I863" s="88">
        <f t="shared" si="117"/>
        <v>0</v>
      </c>
      <c r="J863" s="163">
        <f t="shared" si="118"/>
        <v>0</v>
      </c>
      <c r="K863" s="155">
        <f t="shared" si="11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20"/>
        <v>0</v>
      </c>
      <c r="O863" s="155">
        <f t="shared" si="121"/>
        <v>0</v>
      </c>
      <c r="P863" s="155">
        <f>IF(O863=1,SUM($O$6:O863),0)</f>
        <v>0</v>
      </c>
    </row>
    <row r="864" spans="1:16" ht="15" customHeight="1">
      <c r="A864" s="15"/>
      <c r="B864" s="194">
        <v>1</v>
      </c>
      <c r="C864" s="109" t="s">
        <v>1173</v>
      </c>
      <c r="D864" s="213" t="s">
        <v>49</v>
      </c>
      <c r="E864" s="214" t="s">
        <v>14</v>
      </c>
      <c r="F864" s="215">
        <v>1568200</v>
      </c>
      <c r="G864" s="215">
        <v>1568200</v>
      </c>
      <c r="H864" s="171"/>
      <c r="I864" s="88">
        <f t="shared" si="117"/>
        <v>1568200</v>
      </c>
      <c r="J864" s="163">
        <f t="shared" si="118"/>
        <v>0</v>
      </c>
      <c r="K864" s="155">
        <f t="shared" si="11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20"/>
        <v>0</v>
      </c>
      <c r="O864" s="155">
        <f t="shared" si="121"/>
        <v>0</v>
      </c>
      <c r="P864" s="155">
        <f>IF(O864=1,SUM($O$6:O864),0)</f>
        <v>0</v>
      </c>
    </row>
    <row r="865" spans="1:16" ht="15" customHeight="1">
      <c r="A865" s="15"/>
      <c r="B865" s="194">
        <v>2</v>
      </c>
      <c r="C865" s="109" t="s">
        <v>1174</v>
      </c>
      <c r="D865" s="213" t="s">
        <v>49</v>
      </c>
      <c r="E865" s="214" t="s">
        <v>14</v>
      </c>
      <c r="F865" s="215">
        <v>3467100</v>
      </c>
      <c r="G865" s="215">
        <v>3467100</v>
      </c>
      <c r="H865" s="171"/>
      <c r="I865" s="88">
        <f t="shared" si="117"/>
        <v>3467100</v>
      </c>
      <c r="J865" s="163">
        <f t="shared" si="118"/>
        <v>0</v>
      </c>
      <c r="K865" s="155">
        <f t="shared" si="11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20"/>
        <v>0</v>
      </c>
      <c r="O865" s="155">
        <f t="shared" si="121"/>
        <v>0</v>
      </c>
      <c r="P865" s="155">
        <f>IF(O865=1,SUM($O$6:O865),0)</f>
        <v>0</v>
      </c>
    </row>
    <row r="866" spans="1:16" ht="15" customHeight="1">
      <c r="A866" s="15"/>
      <c r="B866" s="194">
        <v>3</v>
      </c>
      <c r="C866" s="109" t="s">
        <v>1175</v>
      </c>
      <c r="D866" s="213" t="s">
        <v>49</v>
      </c>
      <c r="E866" s="214" t="s">
        <v>14</v>
      </c>
      <c r="F866" s="215">
        <v>3467100</v>
      </c>
      <c r="G866" s="215">
        <v>3467100</v>
      </c>
      <c r="H866" s="171"/>
      <c r="I866" s="88">
        <f t="shared" si="117"/>
        <v>3467100</v>
      </c>
      <c r="J866" s="163">
        <f t="shared" si="118"/>
        <v>0</v>
      </c>
      <c r="K866" s="155">
        <f t="shared" si="11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20"/>
        <v>0</v>
      </c>
      <c r="O866" s="155">
        <f t="shared" si="121"/>
        <v>0</v>
      </c>
      <c r="P866" s="155">
        <f>IF(O866=1,SUM($O$6:O866),0)</f>
        <v>0</v>
      </c>
    </row>
    <row r="867" spans="1:16" ht="15" customHeight="1">
      <c r="A867" s="15"/>
      <c r="B867" s="194">
        <v>4</v>
      </c>
      <c r="C867" s="109" t="s">
        <v>1176</v>
      </c>
      <c r="D867" s="213" t="s">
        <v>49</v>
      </c>
      <c r="E867" s="214" t="s">
        <v>14</v>
      </c>
      <c r="F867" s="215">
        <v>1515700</v>
      </c>
      <c r="G867" s="215">
        <v>1515700</v>
      </c>
      <c r="H867" s="171"/>
      <c r="I867" s="88">
        <f t="shared" si="117"/>
        <v>1515700</v>
      </c>
      <c r="J867" s="163">
        <f t="shared" si="118"/>
        <v>0</v>
      </c>
      <c r="K867" s="155">
        <f t="shared" si="11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20"/>
        <v>0</v>
      </c>
      <c r="O867" s="155">
        <f t="shared" si="121"/>
        <v>0</v>
      </c>
      <c r="P867" s="155">
        <f>IF(O867=1,SUM($O$6:O867),0)</f>
        <v>0</v>
      </c>
    </row>
    <row r="868" spans="1:16" ht="15" customHeight="1">
      <c r="A868" s="15"/>
      <c r="B868" s="194"/>
      <c r="C868" s="109"/>
      <c r="D868" s="213"/>
      <c r="E868" s="214"/>
      <c r="F868" s="215"/>
      <c r="G868" s="215"/>
      <c r="H868" s="171"/>
      <c r="I868" s="88">
        <f t="shared" si="117"/>
        <v>0</v>
      </c>
      <c r="J868" s="163">
        <f t="shared" si="118"/>
        <v>0</v>
      </c>
      <c r="K868" s="155">
        <f t="shared" si="11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20"/>
        <v>0</v>
      </c>
      <c r="O868" s="155">
        <f t="shared" si="121"/>
        <v>0</v>
      </c>
      <c r="P868" s="155">
        <f>IF(O868=1,SUM($O$6:O868),0)</f>
        <v>0</v>
      </c>
    </row>
    <row r="869" spans="1:16" ht="15" customHeight="1">
      <c r="A869" s="15"/>
      <c r="B869" s="194" t="s">
        <v>1035</v>
      </c>
      <c r="C869" s="109" t="s">
        <v>774</v>
      </c>
      <c r="D869" s="213" t="s">
        <v>50</v>
      </c>
      <c r="E869" s="214"/>
      <c r="F869" s="215"/>
      <c r="G869" s="215"/>
      <c r="H869" s="171"/>
      <c r="I869" s="88">
        <f t="shared" si="117"/>
        <v>0</v>
      </c>
      <c r="J869" s="163">
        <f t="shared" si="118"/>
        <v>0</v>
      </c>
      <c r="K869" s="155">
        <f t="shared" si="11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20"/>
        <v>0</v>
      </c>
      <c r="O869" s="155">
        <f t="shared" si="121"/>
        <v>0</v>
      </c>
      <c r="P869" s="155">
        <f>IF(O869=1,SUM($O$6:O869),0)</f>
        <v>0</v>
      </c>
    </row>
    <row r="870" spans="1:16" ht="15" customHeight="1">
      <c r="A870" s="17"/>
      <c r="B870" s="194">
        <v>1</v>
      </c>
      <c r="C870" s="109" t="s">
        <v>775</v>
      </c>
      <c r="D870" s="213" t="s">
        <v>49</v>
      </c>
      <c r="E870" s="214" t="s">
        <v>300</v>
      </c>
      <c r="F870" s="215">
        <v>475700</v>
      </c>
      <c r="G870" s="215">
        <v>475700</v>
      </c>
      <c r="H870" s="171"/>
      <c r="I870" s="88">
        <f t="shared" si="117"/>
        <v>475700</v>
      </c>
      <c r="J870" s="163">
        <f t="shared" si="118"/>
        <v>0</v>
      </c>
      <c r="K870" s="155">
        <f t="shared" si="11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20"/>
        <v>0</v>
      </c>
      <c r="O870" s="155">
        <f t="shared" si="121"/>
        <v>0</v>
      </c>
      <c r="P870" s="155">
        <f>IF(O870=1,SUM($O$6:O870),0)</f>
        <v>0</v>
      </c>
    </row>
    <row r="871" spans="1:16" ht="15" customHeight="1">
      <c r="A871" s="15"/>
      <c r="B871" s="194">
        <v>2</v>
      </c>
      <c r="C871" s="109" t="s">
        <v>301</v>
      </c>
      <c r="D871" s="213" t="s">
        <v>49</v>
      </c>
      <c r="E871" s="214" t="s">
        <v>300</v>
      </c>
      <c r="F871" s="215">
        <v>475700</v>
      </c>
      <c r="G871" s="215">
        <v>475700</v>
      </c>
      <c r="H871" s="171"/>
      <c r="I871" s="88">
        <f t="shared" si="117"/>
        <v>475700</v>
      </c>
      <c r="J871" s="163">
        <f t="shared" si="118"/>
        <v>0</v>
      </c>
      <c r="K871" s="155">
        <f t="shared" si="11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20"/>
        <v>0</v>
      </c>
      <c r="O871" s="155">
        <f t="shared" si="121"/>
        <v>0</v>
      </c>
      <c r="P871" s="155">
        <f>IF(O871=1,SUM($O$6:O871),0)</f>
        <v>0</v>
      </c>
    </row>
    <row r="872" spans="1:16" ht="15" customHeight="1">
      <c r="A872" s="15"/>
      <c r="B872" s="194">
        <v>3</v>
      </c>
      <c r="C872" s="109" t="s">
        <v>302</v>
      </c>
      <c r="D872" s="213" t="s">
        <v>49</v>
      </c>
      <c r="E872" s="214" t="s">
        <v>300</v>
      </c>
      <c r="F872" s="215">
        <v>371300</v>
      </c>
      <c r="G872" s="215">
        <v>371300</v>
      </c>
      <c r="H872" s="171"/>
      <c r="I872" s="88">
        <f t="shared" si="117"/>
        <v>371300</v>
      </c>
      <c r="J872" s="163">
        <f t="shared" si="118"/>
        <v>0</v>
      </c>
      <c r="K872" s="155">
        <f t="shared" si="11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20"/>
        <v>0</v>
      </c>
      <c r="O872" s="155">
        <f t="shared" si="121"/>
        <v>0</v>
      </c>
      <c r="P872" s="155">
        <f>IF(O872=1,SUM($O$6:O872),0)</f>
        <v>0</v>
      </c>
    </row>
    <row r="873" spans="1:16" ht="15" customHeight="1">
      <c r="A873" s="15"/>
      <c r="B873" s="194">
        <v>4</v>
      </c>
      <c r="C873" s="109" t="s">
        <v>303</v>
      </c>
      <c r="D873" s="213" t="s">
        <v>49</v>
      </c>
      <c r="E873" s="214" t="s">
        <v>300</v>
      </c>
      <c r="F873" s="215">
        <v>351700</v>
      </c>
      <c r="G873" s="215">
        <v>351700</v>
      </c>
      <c r="H873" s="171"/>
      <c r="I873" s="88">
        <f t="shared" si="117"/>
        <v>351700</v>
      </c>
      <c r="J873" s="163">
        <f t="shared" si="118"/>
        <v>0</v>
      </c>
      <c r="K873" s="155">
        <f t="shared" si="11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20"/>
        <v>0</v>
      </c>
      <c r="O873" s="155">
        <f t="shared" si="121"/>
        <v>0</v>
      </c>
      <c r="P873" s="155">
        <f>IF(O873=1,SUM($O$6:O873),0)</f>
        <v>0</v>
      </c>
    </row>
    <row r="874" spans="1:16" ht="15" customHeight="1">
      <c r="A874" s="15"/>
      <c r="B874" s="194">
        <v>5</v>
      </c>
      <c r="C874" s="109" t="s">
        <v>304</v>
      </c>
      <c r="D874" s="213" t="s">
        <v>49</v>
      </c>
      <c r="E874" s="214" t="s">
        <v>300</v>
      </c>
      <c r="F874" s="215">
        <v>300100</v>
      </c>
      <c r="G874" s="215">
        <v>300100</v>
      </c>
      <c r="H874" s="171"/>
      <c r="I874" s="88">
        <f t="shared" si="117"/>
        <v>300100</v>
      </c>
      <c r="J874" s="163">
        <f t="shared" si="118"/>
        <v>0</v>
      </c>
      <c r="K874" s="155">
        <f t="shared" si="11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20"/>
        <v>0</v>
      </c>
      <c r="O874" s="155">
        <f t="shared" si="121"/>
        <v>0</v>
      </c>
      <c r="P874" s="155">
        <f>IF(O874=1,SUM($O$6:O874),0)</f>
        <v>0</v>
      </c>
    </row>
    <row r="875" spans="1:16" ht="15" customHeight="1">
      <c r="A875" s="15"/>
      <c r="B875" s="194">
        <v>6</v>
      </c>
      <c r="C875" s="109" t="s">
        <v>305</v>
      </c>
      <c r="D875" s="213" t="s">
        <v>49</v>
      </c>
      <c r="E875" s="214" t="s">
        <v>300</v>
      </c>
      <c r="F875" s="215">
        <v>290900</v>
      </c>
      <c r="G875" s="215">
        <v>290900</v>
      </c>
      <c r="H875" s="171"/>
      <c r="I875" s="88">
        <f t="shared" si="117"/>
        <v>290900</v>
      </c>
      <c r="J875" s="163">
        <f t="shared" si="118"/>
        <v>0</v>
      </c>
      <c r="K875" s="155">
        <f t="shared" si="11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20"/>
        <v>0</v>
      </c>
      <c r="O875" s="155">
        <f t="shared" si="121"/>
        <v>0</v>
      </c>
      <c r="P875" s="155">
        <f>IF(O875=1,SUM($O$6:O875),0)</f>
        <v>0</v>
      </c>
    </row>
    <row r="876" spans="1:16" ht="15" customHeight="1">
      <c r="A876" s="15"/>
      <c r="B876" s="194">
        <v>7</v>
      </c>
      <c r="C876" s="109" t="s">
        <v>306</v>
      </c>
      <c r="D876" s="213" t="s">
        <v>49</v>
      </c>
      <c r="E876" s="214" t="s">
        <v>300</v>
      </c>
      <c r="F876" s="215">
        <v>290600</v>
      </c>
      <c r="G876" s="215">
        <v>290600</v>
      </c>
      <c r="H876" s="171"/>
      <c r="I876" s="88">
        <f t="shared" si="117"/>
        <v>290600</v>
      </c>
      <c r="J876" s="163">
        <f t="shared" si="118"/>
        <v>0</v>
      </c>
      <c r="K876" s="155">
        <f t="shared" si="11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20"/>
        <v>0</v>
      </c>
      <c r="O876" s="155">
        <f t="shared" si="121"/>
        <v>0</v>
      </c>
      <c r="P876" s="155">
        <f>IF(O876=1,SUM($O$6:O876),0)</f>
        <v>0</v>
      </c>
    </row>
    <row r="877" spans="1:16" ht="15" customHeight="1">
      <c r="A877" s="15"/>
      <c r="B877" s="194">
        <v>8</v>
      </c>
      <c r="C877" s="109" t="s">
        <v>307</v>
      </c>
      <c r="D877" s="213" t="s">
        <v>49</v>
      </c>
      <c r="E877" s="214" t="s">
        <v>300</v>
      </c>
      <c r="F877" s="215">
        <v>247000</v>
      </c>
      <c r="G877" s="215">
        <v>247000</v>
      </c>
      <c r="H877" s="171"/>
      <c r="I877" s="88">
        <f>IF($I$5=$G$4,G877,(IF($I$5=$F$4,F877,0)))</f>
        <v>247000</v>
      </c>
      <c r="J877" s="163">
        <f t="shared" si="118"/>
        <v>0</v>
      </c>
      <c r="K877" s="155">
        <f t="shared" si="11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20"/>
        <v>0</v>
      </c>
      <c r="O877" s="155">
        <f t="shared" si="121"/>
        <v>0</v>
      </c>
      <c r="P877" s="155">
        <f>IF(O877=1,SUM($O$6:O877),0)</f>
        <v>0</v>
      </c>
    </row>
    <row r="878" spans="1:16" ht="15" customHeight="1">
      <c r="A878" s="15"/>
      <c r="B878" s="194">
        <v>9</v>
      </c>
      <c r="C878" s="109" t="s">
        <v>308</v>
      </c>
      <c r="D878" s="213" t="s">
        <v>49</v>
      </c>
      <c r="E878" s="214" t="s">
        <v>300</v>
      </c>
      <c r="F878" s="215">
        <v>276000</v>
      </c>
      <c r="G878" s="215">
        <v>276000</v>
      </c>
      <c r="H878" s="171"/>
      <c r="I878" s="88">
        <f t="shared" si="117"/>
        <v>276000</v>
      </c>
      <c r="J878" s="163">
        <f t="shared" si="118"/>
        <v>0</v>
      </c>
      <c r="K878" s="155">
        <f t="shared" si="11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20"/>
        <v>0</v>
      </c>
      <c r="O878" s="155">
        <f t="shared" si="121"/>
        <v>0</v>
      </c>
      <c r="P878" s="155">
        <f>IF(O878=1,SUM($O$6:O878),0)</f>
        <v>0</v>
      </c>
    </row>
    <row r="879" spans="1:16" ht="15" customHeight="1">
      <c r="A879" s="15"/>
      <c r="B879" s="194">
        <v>10</v>
      </c>
      <c r="C879" s="109" t="s">
        <v>309</v>
      </c>
      <c r="D879" s="213" t="s">
        <v>49</v>
      </c>
      <c r="E879" s="214" t="s">
        <v>300</v>
      </c>
      <c r="F879" s="215">
        <v>268100</v>
      </c>
      <c r="G879" s="215">
        <v>268100</v>
      </c>
      <c r="H879" s="171"/>
      <c r="I879" s="88">
        <f t="shared" si="117"/>
        <v>268100</v>
      </c>
      <c r="J879" s="163">
        <f t="shared" si="118"/>
        <v>0</v>
      </c>
      <c r="K879" s="155">
        <f t="shared" si="11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20"/>
        <v>0</v>
      </c>
      <c r="O879" s="155">
        <f t="shared" si="121"/>
        <v>0</v>
      </c>
      <c r="P879" s="155">
        <f>IF(O879=1,SUM($O$6:O879),0)</f>
        <v>0</v>
      </c>
    </row>
    <row r="880" spans="1:16" ht="15" customHeight="1">
      <c r="A880" s="15"/>
      <c r="B880" s="194">
        <v>11</v>
      </c>
      <c r="C880" s="109" t="s">
        <v>310</v>
      </c>
      <c r="D880" s="213" t="s">
        <v>49</v>
      </c>
      <c r="E880" s="214" t="s">
        <v>300</v>
      </c>
      <c r="F880" s="215">
        <v>222400</v>
      </c>
      <c r="G880" s="215">
        <v>222400</v>
      </c>
      <c r="H880" s="171"/>
      <c r="I880" s="88">
        <f t="shared" si="117"/>
        <v>222400</v>
      </c>
      <c r="J880" s="163">
        <f t="shared" si="118"/>
        <v>0</v>
      </c>
      <c r="K880" s="155">
        <f t="shared" si="11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20"/>
        <v>0</v>
      </c>
      <c r="O880" s="155">
        <f t="shared" si="121"/>
        <v>0</v>
      </c>
      <c r="P880" s="155">
        <f>IF(O880=1,SUM($O$6:O880),0)</f>
        <v>0</v>
      </c>
    </row>
    <row r="881" spans="1:16" ht="15" customHeight="1">
      <c r="A881" s="15"/>
      <c r="B881" s="194">
        <v>12</v>
      </c>
      <c r="C881" s="109" t="s">
        <v>311</v>
      </c>
      <c r="D881" s="213" t="s">
        <v>49</v>
      </c>
      <c r="E881" s="214" t="s">
        <v>300</v>
      </c>
      <c r="F881" s="215">
        <v>222400</v>
      </c>
      <c r="G881" s="215">
        <v>222400</v>
      </c>
      <c r="H881" s="171"/>
      <c r="I881" s="88">
        <f t="shared" si="117"/>
        <v>222400</v>
      </c>
      <c r="J881" s="163">
        <f t="shared" si="118"/>
        <v>0</v>
      </c>
      <c r="K881" s="155">
        <f t="shared" si="11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20"/>
        <v>0</v>
      </c>
      <c r="O881" s="155">
        <f t="shared" si="121"/>
        <v>0</v>
      </c>
      <c r="P881" s="155">
        <f>IF(O881=1,SUM($O$6:O881),0)</f>
        <v>0</v>
      </c>
    </row>
    <row r="882" spans="1:16" ht="15" customHeight="1">
      <c r="A882" s="17"/>
      <c r="B882" s="194">
        <v>13</v>
      </c>
      <c r="C882" s="109" t="s">
        <v>312</v>
      </c>
      <c r="D882" s="213" t="s">
        <v>49</v>
      </c>
      <c r="E882" s="214" t="s">
        <v>300</v>
      </c>
      <c r="F882" s="215">
        <v>197300</v>
      </c>
      <c r="G882" s="215">
        <v>197300</v>
      </c>
      <c r="H882" s="171"/>
      <c r="I882" s="88">
        <f t="shared" si="117"/>
        <v>197300</v>
      </c>
      <c r="J882" s="163">
        <f t="shared" si="118"/>
        <v>0</v>
      </c>
      <c r="K882" s="155">
        <f t="shared" si="11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20"/>
        <v>0</v>
      </c>
      <c r="O882" s="155">
        <f t="shared" si="121"/>
        <v>0</v>
      </c>
      <c r="P882" s="155">
        <f>IF(O882=1,SUM($O$6:O882),0)</f>
        <v>0</v>
      </c>
    </row>
    <row r="883" spans="1:16" ht="15" customHeight="1">
      <c r="A883" s="15"/>
      <c r="B883" s="194">
        <v>14</v>
      </c>
      <c r="C883" s="109" t="s">
        <v>313</v>
      </c>
      <c r="D883" s="213" t="s">
        <v>49</v>
      </c>
      <c r="E883" s="214" t="s">
        <v>300</v>
      </c>
      <c r="F883" s="215">
        <v>149200</v>
      </c>
      <c r="G883" s="215">
        <v>149200</v>
      </c>
      <c r="H883" s="171"/>
      <c r="I883" s="88">
        <f t="shared" si="117"/>
        <v>149200</v>
      </c>
      <c r="J883" s="163">
        <f t="shared" si="118"/>
        <v>0</v>
      </c>
      <c r="K883" s="155">
        <f t="shared" si="11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20"/>
        <v>0</v>
      </c>
      <c r="O883" s="155">
        <f t="shared" si="121"/>
        <v>0</v>
      </c>
      <c r="P883" s="155">
        <f>IF(O883=1,SUM($O$6:O883),0)</f>
        <v>0</v>
      </c>
    </row>
    <row r="884" spans="1:16" ht="15" customHeight="1">
      <c r="A884" s="15"/>
      <c r="B884" s="194">
        <v>15</v>
      </c>
      <c r="C884" s="109" t="s">
        <v>314</v>
      </c>
      <c r="D884" s="213" t="s">
        <v>49</v>
      </c>
      <c r="E884" s="214" t="s">
        <v>300</v>
      </c>
      <c r="F884" s="215">
        <v>390200</v>
      </c>
      <c r="G884" s="215">
        <v>390200</v>
      </c>
      <c r="H884" s="171"/>
      <c r="I884" s="88">
        <f t="shared" si="117"/>
        <v>390200</v>
      </c>
      <c r="J884" s="163">
        <f t="shared" si="118"/>
        <v>0</v>
      </c>
      <c r="K884" s="155">
        <f t="shared" si="11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20"/>
        <v>0</v>
      </c>
      <c r="O884" s="155">
        <f t="shared" si="121"/>
        <v>0</v>
      </c>
      <c r="P884" s="155">
        <f>IF(O884=1,SUM($O$6:O884),0)</f>
        <v>0</v>
      </c>
    </row>
    <row r="885" spans="1:16" ht="15" customHeight="1">
      <c r="A885" s="15"/>
      <c r="B885" s="194">
        <v>16</v>
      </c>
      <c r="C885" s="109" t="s">
        <v>316</v>
      </c>
      <c r="D885" s="213" t="s">
        <v>49</v>
      </c>
      <c r="E885" s="214" t="s">
        <v>300</v>
      </c>
      <c r="F885" s="215">
        <v>307600</v>
      </c>
      <c r="G885" s="215">
        <v>307600</v>
      </c>
      <c r="H885" s="171"/>
      <c r="I885" s="88">
        <f t="shared" si="117"/>
        <v>307600</v>
      </c>
      <c r="J885" s="163">
        <f t="shared" si="118"/>
        <v>0</v>
      </c>
      <c r="K885" s="155">
        <f t="shared" si="11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20"/>
        <v>0</v>
      </c>
      <c r="O885" s="155">
        <f t="shared" si="121"/>
        <v>0</v>
      </c>
      <c r="P885" s="155">
        <f>IF(O885=1,SUM($O$6:O885),0)</f>
        <v>0</v>
      </c>
    </row>
    <row r="886" spans="1:16" ht="15" customHeight="1">
      <c r="A886" s="15"/>
      <c r="B886" s="194">
        <v>17</v>
      </c>
      <c r="C886" s="109" t="s">
        <v>318</v>
      </c>
      <c r="D886" s="213" t="s">
        <v>49</v>
      </c>
      <c r="E886" s="214" t="s">
        <v>300</v>
      </c>
      <c r="F886" s="215">
        <v>261600</v>
      </c>
      <c r="G886" s="215">
        <v>261600</v>
      </c>
      <c r="H886" s="171"/>
      <c r="I886" s="88">
        <f t="shared" si="117"/>
        <v>261600</v>
      </c>
      <c r="J886" s="163">
        <f t="shared" si="118"/>
        <v>0</v>
      </c>
      <c r="K886" s="155">
        <f t="shared" si="11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20"/>
        <v>0</v>
      </c>
      <c r="O886" s="155">
        <f t="shared" si="121"/>
        <v>0</v>
      </c>
      <c r="P886" s="155">
        <f>IF(O886=1,SUM($O$6:O886),0)</f>
        <v>0</v>
      </c>
    </row>
    <row r="887" spans="1:16" ht="15" customHeight="1">
      <c r="A887" s="15"/>
      <c r="B887" s="194">
        <v>18</v>
      </c>
      <c r="C887" s="109" t="s">
        <v>320</v>
      </c>
      <c r="D887" s="213" t="s">
        <v>49</v>
      </c>
      <c r="E887" s="214" t="s">
        <v>300</v>
      </c>
      <c r="F887" s="215">
        <v>198700</v>
      </c>
      <c r="G887" s="215">
        <v>198700</v>
      </c>
      <c r="H887" s="171"/>
      <c r="I887" s="88">
        <f t="shared" ref="I887:I951" si="122">IF($I$5=$G$4,G887,(IF($I$5=$F$4,F887,0)))</f>
        <v>198700</v>
      </c>
      <c r="J887" s="163">
        <f t="shared" si="118"/>
        <v>0</v>
      </c>
      <c r="K887" s="155">
        <f t="shared" si="11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20"/>
        <v>0</v>
      </c>
      <c r="O887" s="155">
        <f t="shared" si="121"/>
        <v>0</v>
      </c>
      <c r="P887" s="155">
        <f>IF(O887=1,SUM($O$6:O887),0)</f>
        <v>0</v>
      </c>
    </row>
    <row r="888" spans="1:16" ht="15" customHeight="1">
      <c r="A888" s="15"/>
      <c r="B888" s="194">
        <v>19</v>
      </c>
      <c r="C888" s="109" t="s">
        <v>315</v>
      </c>
      <c r="D888" s="213" t="s">
        <v>49</v>
      </c>
      <c r="E888" s="214" t="s">
        <v>300</v>
      </c>
      <c r="F888" s="215">
        <v>272600</v>
      </c>
      <c r="G888" s="215">
        <v>272600</v>
      </c>
      <c r="H888" s="171"/>
      <c r="I888" s="88">
        <f t="shared" si="122"/>
        <v>272600</v>
      </c>
      <c r="J888" s="163">
        <f t="shared" si="118"/>
        <v>0</v>
      </c>
      <c r="K888" s="155">
        <f t="shared" si="11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20"/>
        <v>0</v>
      </c>
      <c r="O888" s="155">
        <f t="shared" si="121"/>
        <v>0</v>
      </c>
      <c r="P888" s="155">
        <f>IF(O888=1,SUM($O$6:O888),0)</f>
        <v>0</v>
      </c>
    </row>
    <row r="889" spans="1:16" ht="15" customHeight="1">
      <c r="A889" s="15"/>
      <c r="B889" s="194">
        <v>20</v>
      </c>
      <c r="C889" s="109" t="s">
        <v>317</v>
      </c>
      <c r="D889" s="213" t="s">
        <v>49</v>
      </c>
      <c r="E889" s="214" t="s">
        <v>300</v>
      </c>
      <c r="F889" s="215">
        <v>243400</v>
      </c>
      <c r="G889" s="215">
        <v>243400</v>
      </c>
      <c r="H889" s="171"/>
      <c r="I889" s="88">
        <f t="shared" si="122"/>
        <v>243400</v>
      </c>
      <c r="J889" s="163">
        <f t="shared" si="118"/>
        <v>0</v>
      </c>
      <c r="K889" s="155">
        <f t="shared" si="11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20"/>
        <v>0</v>
      </c>
      <c r="O889" s="155">
        <f t="shared" si="121"/>
        <v>0</v>
      </c>
      <c r="P889" s="155">
        <f>IF(O889=1,SUM($O$6:O889),0)</f>
        <v>0</v>
      </c>
    </row>
    <row r="890" spans="1:16" ht="15" customHeight="1">
      <c r="A890" s="15"/>
      <c r="B890" s="194">
        <v>21</v>
      </c>
      <c r="C890" s="109" t="s">
        <v>319</v>
      </c>
      <c r="D890" s="213" t="s">
        <v>49</v>
      </c>
      <c r="E890" s="214" t="s">
        <v>300</v>
      </c>
      <c r="F890" s="215">
        <v>179300</v>
      </c>
      <c r="G890" s="215">
        <v>179300</v>
      </c>
      <c r="H890" s="171"/>
      <c r="I890" s="88">
        <f t="shared" si="122"/>
        <v>179300</v>
      </c>
      <c r="J890" s="163">
        <f t="shared" si="118"/>
        <v>0</v>
      </c>
      <c r="K890" s="155">
        <f t="shared" si="11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20"/>
        <v>0</v>
      </c>
      <c r="O890" s="155">
        <f t="shared" si="121"/>
        <v>0</v>
      </c>
      <c r="P890" s="155">
        <f>IF(O890=1,SUM($O$6:O890),0)</f>
        <v>0</v>
      </c>
    </row>
    <row r="891" spans="1:16" ht="15" customHeight="1">
      <c r="A891" s="15"/>
      <c r="B891" s="194">
        <v>22</v>
      </c>
      <c r="C891" s="109" t="s">
        <v>321</v>
      </c>
      <c r="D891" s="213" t="s">
        <v>49</v>
      </c>
      <c r="E891" s="214" t="s">
        <v>300</v>
      </c>
      <c r="F891" s="215">
        <v>151900</v>
      </c>
      <c r="G891" s="215">
        <v>151900</v>
      </c>
      <c r="H891" s="171"/>
      <c r="I891" s="88">
        <f t="shared" si="122"/>
        <v>151900</v>
      </c>
      <c r="J891" s="163">
        <f t="shared" si="118"/>
        <v>0</v>
      </c>
      <c r="K891" s="155">
        <f t="shared" si="11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20"/>
        <v>0</v>
      </c>
      <c r="O891" s="155">
        <f t="shared" si="121"/>
        <v>0</v>
      </c>
      <c r="P891" s="155">
        <f>IF(O891=1,SUM($O$6:O891),0)</f>
        <v>0</v>
      </c>
    </row>
    <row r="892" spans="1:16" ht="15" customHeight="1">
      <c r="A892" s="15"/>
      <c r="B892" s="194">
        <v>23</v>
      </c>
      <c r="C892" s="109" t="s">
        <v>776</v>
      </c>
      <c r="D892" s="213" t="s">
        <v>49</v>
      </c>
      <c r="E892" s="214" t="s">
        <v>300</v>
      </c>
      <c r="F892" s="215">
        <v>136485.10978061482</v>
      </c>
      <c r="G892" s="215">
        <v>136485.10978061482</v>
      </c>
      <c r="H892" s="171"/>
      <c r="I892" s="88">
        <f t="shared" si="122"/>
        <v>136485.10978061482</v>
      </c>
      <c r="J892" s="163">
        <f t="shared" si="118"/>
        <v>0</v>
      </c>
      <c r="K892" s="155">
        <f t="shared" si="11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20"/>
        <v>0</v>
      </c>
      <c r="O892" s="155">
        <f t="shared" si="121"/>
        <v>0</v>
      </c>
      <c r="P892" s="155">
        <f>IF(O892=1,SUM($O$6:O892),0)</f>
        <v>0</v>
      </c>
    </row>
    <row r="893" spans="1:16" ht="15" customHeight="1">
      <c r="A893" s="15"/>
      <c r="B893" s="194">
        <v>24</v>
      </c>
      <c r="C893" s="109" t="s">
        <v>777</v>
      </c>
      <c r="D893" s="213" t="s">
        <v>49</v>
      </c>
      <c r="E893" s="214" t="s">
        <v>300</v>
      </c>
      <c r="F893" s="215">
        <v>125481.16630030893</v>
      </c>
      <c r="G893" s="215">
        <v>125481.16630030893</v>
      </c>
      <c r="H893" s="171"/>
      <c r="I893" s="88">
        <f t="shared" si="122"/>
        <v>125481.16630030893</v>
      </c>
      <c r="J893" s="163">
        <f t="shared" si="118"/>
        <v>0</v>
      </c>
      <c r="K893" s="155">
        <f t="shared" si="11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20"/>
        <v>0</v>
      </c>
      <c r="O893" s="155">
        <f t="shared" si="121"/>
        <v>0</v>
      </c>
      <c r="P893" s="155">
        <f>IF(O893=1,SUM($O$6:O893),0)</f>
        <v>0</v>
      </c>
    </row>
    <row r="894" spans="1:16" ht="15" customHeight="1">
      <c r="A894" s="15"/>
      <c r="B894" s="194">
        <v>25</v>
      </c>
      <c r="C894" s="109" t="s">
        <v>479</v>
      </c>
      <c r="D894" s="213" t="s">
        <v>49</v>
      </c>
      <c r="E894" s="214" t="s">
        <v>300</v>
      </c>
      <c r="F894" s="215">
        <v>115200</v>
      </c>
      <c r="G894" s="215">
        <v>115200</v>
      </c>
      <c r="H894" s="171"/>
      <c r="I894" s="88">
        <f t="shared" si="122"/>
        <v>115200</v>
      </c>
      <c r="J894" s="163">
        <f t="shared" si="118"/>
        <v>0</v>
      </c>
      <c r="K894" s="155">
        <f t="shared" si="11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20"/>
        <v>0</v>
      </c>
      <c r="O894" s="155">
        <f t="shared" si="121"/>
        <v>0</v>
      </c>
      <c r="P894" s="155">
        <f>IF(O894=1,SUM($O$6:O894),0)</f>
        <v>0</v>
      </c>
    </row>
    <row r="895" spans="1:16" ht="15" customHeight="1">
      <c r="A895" s="15"/>
      <c r="B895" s="194">
        <v>26</v>
      </c>
      <c r="C895" s="109" t="s">
        <v>480</v>
      </c>
      <c r="D895" s="213" t="s">
        <v>49</v>
      </c>
      <c r="E895" s="214" t="s">
        <v>300</v>
      </c>
      <c r="F895" s="215">
        <v>115000</v>
      </c>
      <c r="G895" s="215">
        <v>115000</v>
      </c>
      <c r="H895" s="171"/>
      <c r="I895" s="88">
        <f t="shared" si="122"/>
        <v>115000</v>
      </c>
      <c r="J895" s="163">
        <f t="shared" si="118"/>
        <v>0</v>
      </c>
      <c r="K895" s="155">
        <f t="shared" si="11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20"/>
        <v>0</v>
      </c>
      <c r="O895" s="155">
        <f t="shared" si="121"/>
        <v>0</v>
      </c>
      <c r="P895" s="155">
        <f>IF(O895=1,SUM($O$6:O895),0)</f>
        <v>0</v>
      </c>
    </row>
    <row r="896" spans="1:16" ht="15" customHeight="1">
      <c r="A896" s="17"/>
      <c r="B896" s="194">
        <v>27</v>
      </c>
      <c r="C896" s="109" t="s">
        <v>481</v>
      </c>
      <c r="D896" s="213" t="s">
        <v>49</v>
      </c>
      <c r="E896" s="214" t="s">
        <v>300</v>
      </c>
      <c r="F896" s="215">
        <v>101800</v>
      </c>
      <c r="G896" s="215">
        <v>101800</v>
      </c>
      <c r="H896" s="171"/>
      <c r="I896" s="88">
        <f t="shared" si="122"/>
        <v>101800</v>
      </c>
      <c r="J896" s="163">
        <f t="shared" si="118"/>
        <v>0</v>
      </c>
      <c r="K896" s="155">
        <f t="shared" si="11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20"/>
        <v>0</v>
      </c>
      <c r="O896" s="155">
        <f t="shared" si="121"/>
        <v>0</v>
      </c>
      <c r="P896" s="155">
        <f>IF(O896=1,SUM($O$6:O896),0)</f>
        <v>0</v>
      </c>
    </row>
    <row r="897" spans="1:16" ht="15" customHeight="1">
      <c r="A897" s="15"/>
      <c r="B897" s="194">
        <v>28</v>
      </c>
      <c r="C897" s="109" t="s">
        <v>322</v>
      </c>
      <c r="D897" s="213" t="s">
        <v>49</v>
      </c>
      <c r="E897" s="214" t="s">
        <v>300</v>
      </c>
      <c r="F897" s="215">
        <v>523270.00000000006</v>
      </c>
      <c r="G897" s="215">
        <v>523270.00000000006</v>
      </c>
      <c r="H897" s="171"/>
      <c r="I897" s="88">
        <f t="shared" si="122"/>
        <v>523270.00000000006</v>
      </c>
      <c r="J897" s="163">
        <f t="shared" si="118"/>
        <v>0</v>
      </c>
      <c r="K897" s="155">
        <f t="shared" si="11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20"/>
        <v>0</v>
      </c>
      <c r="O897" s="155">
        <f t="shared" si="121"/>
        <v>0</v>
      </c>
      <c r="P897" s="155">
        <f>IF(O897=1,SUM($O$6:O897),0)</f>
        <v>0</v>
      </c>
    </row>
    <row r="898" spans="1:16" ht="15" customHeight="1">
      <c r="A898" s="15"/>
      <c r="B898" s="194">
        <v>29</v>
      </c>
      <c r="C898" s="109" t="s">
        <v>323</v>
      </c>
      <c r="D898" s="213" t="s">
        <v>49</v>
      </c>
      <c r="E898" s="214" t="s">
        <v>300</v>
      </c>
      <c r="F898" s="215">
        <v>523270.00000000006</v>
      </c>
      <c r="G898" s="215">
        <v>523270.00000000006</v>
      </c>
      <c r="H898" s="171"/>
      <c r="I898" s="88">
        <f t="shared" si="122"/>
        <v>523270.00000000006</v>
      </c>
      <c r="J898" s="163">
        <f t="shared" si="118"/>
        <v>0</v>
      </c>
      <c r="K898" s="155">
        <f t="shared" si="11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20"/>
        <v>0</v>
      </c>
      <c r="O898" s="155">
        <f t="shared" si="121"/>
        <v>0</v>
      </c>
      <c r="P898" s="155">
        <f>IF(O898=1,SUM($O$6:O898),0)</f>
        <v>0</v>
      </c>
    </row>
    <row r="899" spans="1:16" ht="15" customHeight="1">
      <c r="A899" s="15"/>
      <c r="B899" s="194">
        <v>30</v>
      </c>
      <c r="C899" s="109" t="s">
        <v>324</v>
      </c>
      <c r="D899" s="213" t="s">
        <v>49</v>
      </c>
      <c r="E899" s="214" t="s">
        <v>300</v>
      </c>
      <c r="F899" s="215">
        <v>408430.00000000006</v>
      </c>
      <c r="G899" s="215">
        <v>408430.00000000006</v>
      </c>
      <c r="H899" s="171"/>
      <c r="I899" s="88">
        <f t="shared" si="122"/>
        <v>408430.00000000006</v>
      </c>
      <c r="J899" s="163">
        <f t="shared" si="118"/>
        <v>0</v>
      </c>
      <c r="K899" s="155">
        <f t="shared" si="11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20"/>
        <v>0</v>
      </c>
      <c r="O899" s="155">
        <f t="shared" si="121"/>
        <v>0</v>
      </c>
      <c r="P899" s="155">
        <f>IF(O899=1,SUM($O$6:O899),0)</f>
        <v>0</v>
      </c>
    </row>
    <row r="900" spans="1:16" ht="15" customHeight="1">
      <c r="A900" s="15"/>
      <c r="B900" s="194">
        <v>31</v>
      </c>
      <c r="C900" s="109" t="s">
        <v>325</v>
      </c>
      <c r="D900" s="213" t="s">
        <v>49</v>
      </c>
      <c r="E900" s="214" t="s">
        <v>300</v>
      </c>
      <c r="F900" s="215">
        <v>386870.00000000006</v>
      </c>
      <c r="G900" s="215">
        <v>386870.00000000006</v>
      </c>
      <c r="H900" s="171"/>
      <c r="I900" s="88">
        <f t="shared" si="122"/>
        <v>386870.00000000006</v>
      </c>
      <c r="J900" s="163">
        <f t="shared" si="118"/>
        <v>0</v>
      </c>
      <c r="K900" s="155">
        <f t="shared" si="11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20"/>
        <v>0</v>
      </c>
      <c r="O900" s="155">
        <f t="shared" si="121"/>
        <v>0</v>
      </c>
      <c r="P900" s="155">
        <f>IF(O900=1,SUM($O$6:O900),0)</f>
        <v>0</v>
      </c>
    </row>
    <row r="901" spans="1:16" ht="15" customHeight="1">
      <c r="A901" s="15"/>
      <c r="B901" s="194">
        <v>32</v>
      </c>
      <c r="C901" s="109" t="s">
        <v>326</v>
      </c>
      <c r="D901" s="213" t="s">
        <v>49</v>
      </c>
      <c r="E901" s="214" t="s">
        <v>300</v>
      </c>
      <c r="F901" s="215">
        <v>330110</v>
      </c>
      <c r="G901" s="215">
        <v>330110</v>
      </c>
      <c r="H901" s="171"/>
      <c r="I901" s="88">
        <f t="shared" si="122"/>
        <v>330110</v>
      </c>
      <c r="J901" s="163">
        <f t="shared" si="118"/>
        <v>0</v>
      </c>
      <c r="K901" s="155">
        <f t="shared" si="11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20"/>
        <v>0</v>
      </c>
      <c r="O901" s="155">
        <f t="shared" si="121"/>
        <v>0</v>
      </c>
      <c r="P901" s="155">
        <f>IF(O901=1,SUM($O$6:O901),0)</f>
        <v>0</v>
      </c>
    </row>
    <row r="902" spans="1:16" ht="15" customHeight="1">
      <c r="A902" s="15"/>
      <c r="B902" s="194">
        <v>33</v>
      </c>
      <c r="C902" s="109" t="s">
        <v>327</v>
      </c>
      <c r="D902" s="213" t="s">
        <v>49</v>
      </c>
      <c r="E902" s="214" t="s">
        <v>300</v>
      </c>
      <c r="F902" s="215">
        <v>319990</v>
      </c>
      <c r="G902" s="215">
        <v>319990</v>
      </c>
      <c r="H902" s="171"/>
      <c r="I902" s="88">
        <f t="shared" si="122"/>
        <v>319990</v>
      </c>
      <c r="J902" s="163">
        <f t="shared" si="118"/>
        <v>0</v>
      </c>
      <c r="K902" s="155">
        <f t="shared" si="11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20"/>
        <v>0</v>
      </c>
      <c r="O902" s="155">
        <f t="shared" si="121"/>
        <v>0</v>
      </c>
      <c r="P902" s="155">
        <f>IF(O902=1,SUM($O$6:O902),0)</f>
        <v>0</v>
      </c>
    </row>
    <row r="903" spans="1:16" ht="15" customHeight="1">
      <c r="A903" s="15"/>
      <c r="B903" s="194">
        <v>34</v>
      </c>
      <c r="C903" s="109" t="s">
        <v>328</v>
      </c>
      <c r="D903" s="213" t="s">
        <v>49</v>
      </c>
      <c r="E903" s="214" t="s">
        <v>300</v>
      </c>
      <c r="F903" s="215">
        <v>319660</v>
      </c>
      <c r="G903" s="215">
        <v>319660</v>
      </c>
      <c r="H903" s="171"/>
      <c r="I903" s="88">
        <f t="shared" si="122"/>
        <v>319660</v>
      </c>
      <c r="J903" s="163">
        <f t="shared" si="118"/>
        <v>0</v>
      </c>
      <c r="K903" s="155">
        <f t="shared" si="11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20"/>
        <v>0</v>
      </c>
      <c r="O903" s="155">
        <f t="shared" si="121"/>
        <v>0</v>
      </c>
      <c r="P903" s="155">
        <f>IF(O903=1,SUM($O$6:O903),0)</f>
        <v>0</v>
      </c>
    </row>
    <row r="904" spans="1:16" ht="15" customHeight="1">
      <c r="A904" s="15"/>
      <c r="B904" s="194">
        <v>35</v>
      </c>
      <c r="C904" s="109" t="s">
        <v>329</v>
      </c>
      <c r="D904" s="213" t="s">
        <v>49</v>
      </c>
      <c r="E904" s="214" t="s">
        <v>300</v>
      </c>
      <c r="F904" s="215">
        <v>271700</v>
      </c>
      <c r="G904" s="215">
        <v>271700</v>
      </c>
      <c r="H904" s="171"/>
      <c r="I904" s="88">
        <f t="shared" si="122"/>
        <v>271700</v>
      </c>
      <c r="J904" s="163">
        <f t="shared" si="118"/>
        <v>0</v>
      </c>
      <c r="K904" s="155">
        <f t="shared" si="11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20"/>
        <v>0</v>
      </c>
      <c r="O904" s="155">
        <f t="shared" si="121"/>
        <v>0</v>
      </c>
      <c r="P904" s="155">
        <f>IF(O904=1,SUM($O$6:O904),0)</f>
        <v>0</v>
      </c>
    </row>
    <row r="905" spans="1:16" ht="15" customHeight="1">
      <c r="A905" s="15"/>
      <c r="B905" s="194">
        <v>36</v>
      </c>
      <c r="C905" s="109" t="s">
        <v>330</v>
      </c>
      <c r="D905" s="213" t="s">
        <v>49</v>
      </c>
      <c r="E905" s="214" t="s">
        <v>300</v>
      </c>
      <c r="F905" s="215">
        <v>303600</v>
      </c>
      <c r="G905" s="215">
        <v>303600</v>
      </c>
      <c r="H905" s="171"/>
      <c r="I905" s="88">
        <f t="shared" si="122"/>
        <v>303600</v>
      </c>
      <c r="J905" s="163">
        <f t="shared" si="118"/>
        <v>0</v>
      </c>
      <c r="K905" s="155">
        <f t="shared" si="11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20"/>
        <v>0</v>
      </c>
      <c r="O905" s="155">
        <f t="shared" si="121"/>
        <v>0</v>
      </c>
      <c r="P905" s="155">
        <f>IF(O905=1,SUM($O$6:O905),0)</f>
        <v>0</v>
      </c>
    </row>
    <row r="906" spans="1:16" ht="15" customHeight="1">
      <c r="A906" s="15"/>
      <c r="B906" s="194">
        <v>37</v>
      </c>
      <c r="C906" s="109" t="s">
        <v>331</v>
      </c>
      <c r="D906" s="213" t="s">
        <v>49</v>
      </c>
      <c r="E906" s="214" t="s">
        <v>300</v>
      </c>
      <c r="F906" s="215">
        <v>294910</v>
      </c>
      <c r="G906" s="215">
        <v>294910</v>
      </c>
      <c r="H906" s="171"/>
      <c r="I906" s="88">
        <f t="shared" si="122"/>
        <v>294910</v>
      </c>
      <c r="J906" s="163">
        <f t="shared" si="118"/>
        <v>0</v>
      </c>
      <c r="K906" s="155">
        <f t="shared" si="11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20"/>
        <v>0</v>
      </c>
      <c r="O906" s="155">
        <f t="shared" si="121"/>
        <v>0</v>
      </c>
      <c r="P906" s="155">
        <f>IF(O906=1,SUM($O$6:O906),0)</f>
        <v>0</v>
      </c>
    </row>
    <row r="907" spans="1:16" ht="15" customHeight="1">
      <c r="A907" s="15"/>
      <c r="B907" s="194">
        <v>38</v>
      </c>
      <c r="C907" s="109" t="s">
        <v>332</v>
      </c>
      <c r="D907" s="213" t="s">
        <v>49</v>
      </c>
      <c r="E907" s="214" t="s">
        <v>300</v>
      </c>
      <c r="F907" s="215">
        <v>244640.00000000003</v>
      </c>
      <c r="G907" s="215">
        <v>244640.00000000003</v>
      </c>
      <c r="H907" s="171"/>
      <c r="I907" s="88">
        <f t="shared" si="122"/>
        <v>244640.00000000003</v>
      </c>
      <c r="J907" s="163">
        <f t="shared" si="118"/>
        <v>0</v>
      </c>
      <c r="K907" s="155">
        <f t="shared" si="11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20"/>
        <v>0</v>
      </c>
      <c r="O907" s="155">
        <f t="shared" si="121"/>
        <v>0</v>
      </c>
      <c r="P907" s="155">
        <f>IF(O907=1,SUM($O$6:O907),0)</f>
        <v>0</v>
      </c>
    </row>
    <row r="908" spans="1:16" ht="15" customHeight="1">
      <c r="A908" s="15"/>
      <c r="B908" s="194">
        <v>39</v>
      </c>
      <c r="C908" s="109" t="s">
        <v>333</v>
      </c>
      <c r="D908" s="213" t="s">
        <v>49</v>
      </c>
      <c r="E908" s="214" t="s">
        <v>300</v>
      </c>
      <c r="F908" s="215">
        <v>244640.00000000003</v>
      </c>
      <c r="G908" s="215">
        <v>244640.00000000003</v>
      </c>
      <c r="H908" s="171"/>
      <c r="I908" s="88">
        <f t="shared" si="122"/>
        <v>244640.00000000003</v>
      </c>
      <c r="J908" s="163">
        <f t="shared" si="118"/>
        <v>0</v>
      </c>
      <c r="K908" s="155">
        <f t="shared" si="11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20"/>
        <v>0</v>
      </c>
      <c r="O908" s="155">
        <f t="shared" si="121"/>
        <v>0</v>
      </c>
      <c r="P908" s="155">
        <f>IF(O908=1,SUM($O$6:O908),0)</f>
        <v>0</v>
      </c>
    </row>
    <row r="909" spans="1:16" ht="15" customHeight="1">
      <c r="A909" s="17"/>
      <c r="B909" s="194">
        <v>40</v>
      </c>
      <c r="C909" s="109" t="s">
        <v>334</v>
      </c>
      <c r="D909" s="213" t="s">
        <v>49</v>
      </c>
      <c r="E909" s="214" t="s">
        <v>300</v>
      </c>
      <c r="F909" s="215">
        <v>217030.00000000003</v>
      </c>
      <c r="G909" s="215">
        <v>217030.00000000003</v>
      </c>
      <c r="H909" s="171"/>
      <c r="I909" s="88">
        <f t="shared" si="122"/>
        <v>217030.00000000003</v>
      </c>
      <c r="J909" s="163">
        <f t="shared" si="118"/>
        <v>0</v>
      </c>
      <c r="K909" s="155">
        <f t="shared" si="11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20"/>
        <v>0</v>
      </c>
      <c r="O909" s="155">
        <f t="shared" si="121"/>
        <v>0</v>
      </c>
      <c r="P909" s="155">
        <f>IF(O909=1,SUM($O$6:O909),0)</f>
        <v>0</v>
      </c>
    </row>
    <row r="910" spans="1:16" ht="15" customHeight="1">
      <c r="A910" s="17"/>
      <c r="B910" s="194">
        <v>41</v>
      </c>
      <c r="C910" s="109" t="s">
        <v>335</v>
      </c>
      <c r="D910" s="213" t="s">
        <v>49</v>
      </c>
      <c r="E910" s="214" t="s">
        <v>300</v>
      </c>
      <c r="F910" s="215">
        <v>164120</v>
      </c>
      <c r="G910" s="215">
        <v>164120</v>
      </c>
      <c r="H910" s="171"/>
      <c r="I910" s="88">
        <f t="shared" si="122"/>
        <v>164120</v>
      </c>
      <c r="J910" s="163">
        <f t="shared" si="118"/>
        <v>0</v>
      </c>
      <c r="K910" s="155">
        <f t="shared" si="11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20"/>
        <v>0</v>
      </c>
      <c r="O910" s="155">
        <f t="shared" si="121"/>
        <v>0</v>
      </c>
      <c r="P910" s="155">
        <f>IF(O910=1,SUM($O$6:O910),0)</f>
        <v>0</v>
      </c>
    </row>
    <row r="911" spans="1:16" ht="15" customHeight="1">
      <c r="A911" s="15"/>
      <c r="B911" s="194">
        <v>42</v>
      </c>
      <c r="C911" s="109" t="s">
        <v>336</v>
      </c>
      <c r="D911" s="213" t="s">
        <v>49</v>
      </c>
      <c r="E911" s="214" t="s">
        <v>300</v>
      </c>
      <c r="F911" s="215">
        <v>429220.00000000006</v>
      </c>
      <c r="G911" s="215">
        <v>429220.00000000006</v>
      </c>
      <c r="H911" s="171"/>
      <c r="I911" s="88">
        <f t="shared" si="122"/>
        <v>429220.00000000006</v>
      </c>
      <c r="J911" s="163">
        <f t="shared" si="118"/>
        <v>0</v>
      </c>
      <c r="K911" s="155">
        <f t="shared" si="11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20"/>
        <v>0</v>
      </c>
      <c r="O911" s="155">
        <f t="shared" si="121"/>
        <v>0</v>
      </c>
      <c r="P911" s="155">
        <f>IF(O911=1,SUM($O$6:O911),0)</f>
        <v>0</v>
      </c>
    </row>
    <row r="912" spans="1:16" ht="15" customHeight="1">
      <c r="A912" s="15"/>
      <c r="B912" s="194">
        <v>43</v>
      </c>
      <c r="C912" s="109" t="s">
        <v>338</v>
      </c>
      <c r="D912" s="213" t="s">
        <v>49</v>
      </c>
      <c r="E912" s="214" t="s">
        <v>300</v>
      </c>
      <c r="F912" s="215">
        <v>338360</v>
      </c>
      <c r="G912" s="215">
        <v>338360</v>
      </c>
      <c r="H912" s="171"/>
      <c r="I912" s="88">
        <f t="shared" si="122"/>
        <v>338360</v>
      </c>
      <c r="J912" s="163">
        <f t="shared" si="118"/>
        <v>0</v>
      </c>
      <c r="K912" s="155">
        <f t="shared" si="11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20"/>
        <v>0</v>
      </c>
      <c r="O912" s="155">
        <f t="shared" si="121"/>
        <v>0</v>
      </c>
      <c r="P912" s="155">
        <f>IF(O912=1,SUM($O$6:O912),0)</f>
        <v>0</v>
      </c>
    </row>
    <row r="913" spans="1:16" ht="15" customHeight="1">
      <c r="A913" s="15"/>
      <c r="B913" s="194">
        <v>44</v>
      </c>
      <c r="C913" s="109" t="s">
        <v>340</v>
      </c>
      <c r="D913" s="213" t="s">
        <v>49</v>
      </c>
      <c r="E913" s="214" t="s">
        <v>300</v>
      </c>
      <c r="F913" s="215">
        <v>287760</v>
      </c>
      <c r="G913" s="215">
        <v>287760</v>
      </c>
      <c r="H913" s="171"/>
      <c r="I913" s="88">
        <f t="shared" si="122"/>
        <v>287760</v>
      </c>
      <c r="J913" s="163">
        <f t="shared" si="118"/>
        <v>0</v>
      </c>
      <c r="K913" s="155">
        <f t="shared" si="11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20"/>
        <v>0</v>
      </c>
      <c r="O913" s="155">
        <f t="shared" si="121"/>
        <v>0</v>
      </c>
      <c r="P913" s="155">
        <f>IF(O913=1,SUM($O$6:O913),0)</f>
        <v>0</v>
      </c>
    </row>
    <row r="914" spans="1:16" ht="15" customHeight="1">
      <c r="A914" s="15"/>
      <c r="B914" s="194">
        <v>45</v>
      </c>
      <c r="C914" s="109" t="s">
        <v>342</v>
      </c>
      <c r="D914" s="213" t="s">
        <v>49</v>
      </c>
      <c r="E914" s="214" t="s">
        <v>300</v>
      </c>
      <c r="F914" s="215">
        <v>218570.00000000003</v>
      </c>
      <c r="G914" s="215">
        <v>218570.00000000003</v>
      </c>
      <c r="H914" s="171"/>
      <c r="I914" s="88">
        <f t="shared" si="122"/>
        <v>218570.00000000003</v>
      </c>
      <c r="J914" s="163">
        <f t="shared" si="118"/>
        <v>0</v>
      </c>
      <c r="K914" s="155">
        <f t="shared" si="11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20"/>
        <v>0</v>
      </c>
      <c r="O914" s="155">
        <f t="shared" si="121"/>
        <v>0</v>
      </c>
      <c r="P914" s="155">
        <f>IF(O914=1,SUM($O$6:O914),0)</f>
        <v>0</v>
      </c>
    </row>
    <row r="915" spans="1:16" ht="15" customHeight="1">
      <c r="A915" s="15"/>
      <c r="B915" s="194">
        <v>46</v>
      </c>
      <c r="C915" s="109" t="s">
        <v>337</v>
      </c>
      <c r="D915" s="213" t="s">
        <v>49</v>
      </c>
      <c r="E915" s="214" t="s">
        <v>300</v>
      </c>
      <c r="F915" s="215">
        <v>299860</v>
      </c>
      <c r="G915" s="215">
        <v>299860</v>
      </c>
      <c r="H915" s="171"/>
      <c r="I915" s="88">
        <f t="shared" si="122"/>
        <v>299860</v>
      </c>
      <c r="J915" s="163">
        <f t="shared" ref="J915:J978" si="123">IF(D915="MDU-KD",1,0)</f>
        <v>0</v>
      </c>
      <c r="K915" s="155">
        <f t="shared" ref="K915:K978" si="12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125">IF(L915=0,M915,L915)</f>
        <v>0</v>
      </c>
      <c r="O915" s="155">
        <f t="shared" ref="O915:O978" si="12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94">
        <v>47</v>
      </c>
      <c r="C916" s="109" t="s">
        <v>339</v>
      </c>
      <c r="D916" s="213" t="s">
        <v>49</v>
      </c>
      <c r="E916" s="214" t="s">
        <v>300</v>
      </c>
      <c r="F916" s="215">
        <v>267740</v>
      </c>
      <c r="G916" s="215">
        <v>267740</v>
      </c>
      <c r="H916" s="171"/>
      <c r="I916" s="88">
        <f t="shared" si="122"/>
        <v>267740</v>
      </c>
      <c r="J916" s="163">
        <f t="shared" si="123"/>
        <v>0</v>
      </c>
      <c r="K916" s="155">
        <f t="shared" si="12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25"/>
        <v>0</v>
      </c>
      <c r="O916" s="155">
        <f t="shared" si="126"/>
        <v>0</v>
      </c>
      <c r="P916" s="155">
        <f>IF(O916=1,SUM($O$6:O916),0)</f>
        <v>0</v>
      </c>
    </row>
    <row r="917" spans="1:16" ht="15" customHeight="1">
      <c r="A917" s="15"/>
      <c r="B917" s="194">
        <v>48</v>
      </c>
      <c r="C917" s="109" t="s">
        <v>341</v>
      </c>
      <c r="D917" s="213" t="s">
        <v>49</v>
      </c>
      <c r="E917" s="214" t="s">
        <v>300</v>
      </c>
      <c r="F917" s="215">
        <v>197230.00000000003</v>
      </c>
      <c r="G917" s="215">
        <v>197230.00000000003</v>
      </c>
      <c r="H917" s="171"/>
      <c r="I917" s="88">
        <f t="shared" si="122"/>
        <v>197230.00000000003</v>
      </c>
      <c r="J917" s="163">
        <f t="shared" si="123"/>
        <v>0</v>
      </c>
      <c r="K917" s="155">
        <f t="shared" si="12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25"/>
        <v>0</v>
      </c>
      <c r="O917" s="155">
        <f t="shared" si="126"/>
        <v>0</v>
      </c>
      <c r="P917" s="155">
        <f>IF(O917=1,SUM($O$6:O917),0)</f>
        <v>0</v>
      </c>
    </row>
    <row r="918" spans="1:16" ht="15" customHeight="1">
      <c r="A918" s="17"/>
      <c r="B918" s="194">
        <v>49</v>
      </c>
      <c r="C918" s="109" t="s">
        <v>343</v>
      </c>
      <c r="D918" s="213" t="s">
        <v>49</v>
      </c>
      <c r="E918" s="214" t="s">
        <v>300</v>
      </c>
      <c r="F918" s="215">
        <v>167090</v>
      </c>
      <c r="G918" s="215">
        <v>167090</v>
      </c>
      <c r="H918" s="171"/>
      <c r="I918" s="88">
        <f t="shared" si="122"/>
        <v>167090</v>
      </c>
      <c r="J918" s="163">
        <f t="shared" si="123"/>
        <v>0</v>
      </c>
      <c r="K918" s="155">
        <f t="shared" si="12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25"/>
        <v>0</v>
      </c>
      <c r="O918" s="155">
        <f t="shared" si="126"/>
        <v>0</v>
      </c>
      <c r="P918" s="155">
        <f>IF(O918=1,SUM($O$6:O918),0)</f>
        <v>0</v>
      </c>
    </row>
    <row r="919" spans="1:16" ht="15" customHeight="1">
      <c r="A919" s="17"/>
      <c r="B919" s="194">
        <v>50</v>
      </c>
      <c r="C919" s="109" t="s">
        <v>778</v>
      </c>
      <c r="D919" s="213" t="s">
        <v>49</v>
      </c>
      <c r="E919" s="214" t="s">
        <v>300</v>
      </c>
      <c r="F919" s="215">
        <v>150133.62075867632</v>
      </c>
      <c r="G919" s="215">
        <v>150133.62075867632</v>
      </c>
      <c r="H919" s="171"/>
      <c r="I919" s="88">
        <f t="shared" si="122"/>
        <v>150133.62075867632</v>
      </c>
      <c r="J919" s="163">
        <f t="shared" si="123"/>
        <v>0</v>
      </c>
      <c r="K919" s="155">
        <f t="shared" si="12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25"/>
        <v>0</v>
      </c>
      <c r="O919" s="155">
        <f t="shared" si="126"/>
        <v>0</v>
      </c>
      <c r="P919" s="155">
        <f>IF(O919=1,SUM($O$6:O919),0)</f>
        <v>0</v>
      </c>
    </row>
    <row r="920" spans="1:16" ht="15" customHeight="1">
      <c r="A920" s="17"/>
      <c r="B920" s="194">
        <v>51</v>
      </c>
      <c r="C920" s="109" t="s">
        <v>779</v>
      </c>
      <c r="D920" s="213" t="s">
        <v>49</v>
      </c>
      <c r="E920" s="214" t="s">
        <v>300</v>
      </c>
      <c r="F920" s="215">
        <v>138029.28293033983</v>
      </c>
      <c r="G920" s="215">
        <v>138029.28293033983</v>
      </c>
      <c r="H920" s="171"/>
      <c r="I920" s="88">
        <f t="shared" si="122"/>
        <v>138029.28293033983</v>
      </c>
      <c r="J920" s="163">
        <f t="shared" si="123"/>
        <v>0</v>
      </c>
      <c r="K920" s="155">
        <f t="shared" si="12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25"/>
        <v>0</v>
      </c>
      <c r="O920" s="155">
        <f t="shared" si="126"/>
        <v>0</v>
      </c>
      <c r="P920" s="155">
        <f>IF(O920=1,SUM($O$6:O920),0)</f>
        <v>0</v>
      </c>
    </row>
    <row r="921" spans="1:16" ht="15" customHeight="1">
      <c r="A921" s="17"/>
      <c r="B921" s="194">
        <v>52</v>
      </c>
      <c r="C921" s="109" t="s">
        <v>780</v>
      </c>
      <c r="D921" s="213" t="s">
        <v>49</v>
      </c>
      <c r="E921" s="214" t="s">
        <v>300</v>
      </c>
      <c r="F921" s="215">
        <v>126720.00000000001</v>
      </c>
      <c r="G921" s="215">
        <v>126720.00000000001</v>
      </c>
      <c r="H921" s="171"/>
      <c r="I921" s="88">
        <f t="shared" si="122"/>
        <v>126720.00000000001</v>
      </c>
      <c r="J921" s="163">
        <f t="shared" si="123"/>
        <v>0</v>
      </c>
      <c r="K921" s="155">
        <f t="shared" si="12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25"/>
        <v>0</v>
      </c>
      <c r="O921" s="155">
        <f t="shared" si="126"/>
        <v>0</v>
      </c>
      <c r="P921" s="155">
        <f>IF(O921=1,SUM($O$6:O921),0)</f>
        <v>0</v>
      </c>
    </row>
    <row r="922" spans="1:16" ht="15" customHeight="1">
      <c r="A922" s="17"/>
      <c r="B922" s="194">
        <v>53</v>
      </c>
      <c r="C922" s="109" t="s">
        <v>781</v>
      </c>
      <c r="D922" s="213" t="s">
        <v>49</v>
      </c>
      <c r="E922" s="214" t="s">
        <v>300</v>
      </c>
      <c r="F922" s="215">
        <v>126500.00000000001</v>
      </c>
      <c r="G922" s="215">
        <v>126500.00000000001</v>
      </c>
      <c r="H922" s="171"/>
      <c r="I922" s="88">
        <f t="shared" si="122"/>
        <v>126500.00000000001</v>
      </c>
      <c r="J922" s="163">
        <f t="shared" si="123"/>
        <v>0</v>
      </c>
      <c r="K922" s="155">
        <f t="shared" si="12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25"/>
        <v>0</v>
      </c>
      <c r="O922" s="155">
        <f t="shared" si="126"/>
        <v>0</v>
      </c>
      <c r="P922" s="155">
        <f>IF(O922=1,SUM($O$6:O922),0)</f>
        <v>0</v>
      </c>
    </row>
    <row r="923" spans="1:16" ht="15" customHeight="1">
      <c r="A923" s="15"/>
      <c r="B923" s="194">
        <v>54</v>
      </c>
      <c r="C923" s="109" t="s">
        <v>782</v>
      </c>
      <c r="D923" s="213" t="s">
        <v>49</v>
      </c>
      <c r="E923" s="214" t="s">
        <v>300</v>
      </c>
      <c r="F923" s="215">
        <v>111980.00000000001</v>
      </c>
      <c r="G923" s="215">
        <v>111980.00000000001</v>
      </c>
      <c r="H923" s="171"/>
      <c r="I923" s="88">
        <f t="shared" si="122"/>
        <v>111980.00000000001</v>
      </c>
      <c r="J923" s="163">
        <f t="shared" si="123"/>
        <v>0</v>
      </c>
      <c r="K923" s="155">
        <f t="shared" si="12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25"/>
        <v>0</v>
      </c>
      <c r="O923" s="155">
        <f t="shared" si="126"/>
        <v>0</v>
      </c>
      <c r="P923" s="155">
        <f>IF(O923=1,SUM($O$6:O923),0)</f>
        <v>0</v>
      </c>
    </row>
    <row r="924" spans="1:16" ht="15" customHeight="1">
      <c r="A924" s="15"/>
      <c r="B924" s="194">
        <v>55</v>
      </c>
      <c r="C924" s="109" t="s">
        <v>1617</v>
      </c>
      <c r="D924" s="213" t="s">
        <v>49</v>
      </c>
      <c r="E924" s="214" t="s">
        <v>300</v>
      </c>
      <c r="F924" s="215">
        <v>382439</v>
      </c>
      <c r="G924" s="215">
        <v>382400</v>
      </c>
      <c r="H924" s="171"/>
      <c r="I924" s="88">
        <f t="shared" si="122"/>
        <v>382400</v>
      </c>
      <c r="J924" s="163">
        <f t="shared" si="123"/>
        <v>0</v>
      </c>
      <c r="K924" s="155">
        <f t="shared" si="12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25"/>
        <v>0</v>
      </c>
      <c r="O924" s="155">
        <f t="shared" si="126"/>
        <v>0</v>
      </c>
      <c r="P924" s="155">
        <f>IF(O924=1,SUM($O$6:O924),0)</f>
        <v>0</v>
      </c>
    </row>
    <row r="925" spans="1:16" ht="15" customHeight="1">
      <c r="A925" s="15"/>
      <c r="B925" s="194">
        <v>56</v>
      </c>
      <c r="C925" s="109" t="s">
        <v>1129</v>
      </c>
      <c r="D925" s="213" t="s">
        <v>49</v>
      </c>
      <c r="E925" s="214" t="s">
        <v>300</v>
      </c>
      <c r="F925" s="215">
        <v>662141.63144094404</v>
      </c>
      <c r="G925" s="215">
        <v>662100</v>
      </c>
      <c r="H925" s="171"/>
      <c r="I925" s="88">
        <f t="shared" si="122"/>
        <v>662100</v>
      </c>
      <c r="J925" s="163">
        <f t="shared" si="123"/>
        <v>0</v>
      </c>
      <c r="K925" s="155">
        <f t="shared" si="12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25"/>
        <v>0</v>
      </c>
      <c r="O925" s="155">
        <f t="shared" si="126"/>
        <v>0</v>
      </c>
      <c r="P925" s="155">
        <f>IF(O925=1,SUM($O$6:O925),0)</f>
        <v>0</v>
      </c>
    </row>
    <row r="926" spans="1:16" ht="15" customHeight="1">
      <c r="A926" s="15"/>
      <c r="B926" s="194"/>
      <c r="C926" s="109"/>
      <c r="D926" s="213" t="s">
        <v>50</v>
      </c>
      <c r="E926" s="214"/>
      <c r="F926" s="215"/>
      <c r="G926" s="215"/>
      <c r="H926" s="171"/>
      <c r="I926" s="88">
        <f t="shared" si="122"/>
        <v>0</v>
      </c>
      <c r="J926" s="163">
        <f t="shared" si="123"/>
        <v>0</v>
      </c>
      <c r="K926" s="155">
        <f t="shared" si="12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25"/>
        <v>0</v>
      </c>
      <c r="O926" s="155">
        <f t="shared" si="126"/>
        <v>0</v>
      </c>
      <c r="P926" s="155">
        <f>IF(O926=1,SUM($O$6:O926),0)</f>
        <v>0</v>
      </c>
    </row>
    <row r="927" spans="1:16" ht="15" customHeight="1">
      <c r="A927" s="15"/>
      <c r="B927" s="194" t="s">
        <v>1035</v>
      </c>
      <c r="C927" s="109" t="s">
        <v>783</v>
      </c>
      <c r="D927" s="213" t="s">
        <v>50</v>
      </c>
      <c r="E927" s="214"/>
      <c r="F927" s="215"/>
      <c r="G927" s="215"/>
      <c r="H927" s="171"/>
      <c r="I927" s="88">
        <f t="shared" si="122"/>
        <v>0</v>
      </c>
      <c r="J927" s="163">
        <f t="shared" si="123"/>
        <v>0</v>
      </c>
      <c r="K927" s="155">
        <f t="shared" si="12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25"/>
        <v>0</v>
      </c>
      <c r="O927" s="155">
        <f t="shared" si="126"/>
        <v>0</v>
      </c>
      <c r="P927" s="155">
        <f>IF(O927=1,SUM($O$6:O927),0)</f>
        <v>0</v>
      </c>
    </row>
    <row r="928" spans="1:16" ht="15" customHeight="1">
      <c r="A928" s="15"/>
      <c r="B928" s="194">
        <v>1</v>
      </c>
      <c r="C928" s="109" t="s">
        <v>344</v>
      </c>
      <c r="D928" s="213" t="s">
        <v>49</v>
      </c>
      <c r="E928" s="214" t="s">
        <v>300</v>
      </c>
      <c r="F928" s="215">
        <v>285500</v>
      </c>
      <c r="G928" s="215">
        <v>285500</v>
      </c>
      <c r="H928" s="171"/>
      <c r="I928" s="88">
        <f t="shared" si="122"/>
        <v>285500</v>
      </c>
      <c r="J928" s="163">
        <f t="shared" si="123"/>
        <v>0</v>
      </c>
      <c r="K928" s="155">
        <f t="shared" si="12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25"/>
        <v>0</v>
      </c>
      <c r="O928" s="155">
        <f t="shared" si="126"/>
        <v>0</v>
      </c>
      <c r="P928" s="155">
        <f>IF(O928=1,SUM($O$6:O928),0)</f>
        <v>0</v>
      </c>
    </row>
    <row r="929" spans="1:16" ht="15" customHeight="1">
      <c r="A929" s="15"/>
      <c r="B929" s="194">
        <v>2</v>
      </c>
      <c r="C929" s="109" t="s">
        <v>345</v>
      </c>
      <c r="D929" s="213" t="s">
        <v>49</v>
      </c>
      <c r="E929" s="214" t="s">
        <v>300</v>
      </c>
      <c r="F929" s="215">
        <v>240000</v>
      </c>
      <c r="G929" s="215">
        <v>240000</v>
      </c>
      <c r="H929" s="171"/>
      <c r="I929" s="88">
        <f t="shared" si="122"/>
        <v>240000</v>
      </c>
      <c r="J929" s="163">
        <f t="shared" si="123"/>
        <v>0</v>
      </c>
      <c r="K929" s="155">
        <f t="shared" si="12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25"/>
        <v>0</v>
      </c>
      <c r="O929" s="155">
        <f t="shared" si="126"/>
        <v>0</v>
      </c>
      <c r="P929" s="155">
        <f>IF(O929=1,SUM($O$6:O929),0)</f>
        <v>0</v>
      </c>
    </row>
    <row r="930" spans="1:16" ht="15" customHeight="1">
      <c r="A930" s="15"/>
      <c r="B930" s="194">
        <v>3</v>
      </c>
      <c r="C930" s="109" t="s">
        <v>346</v>
      </c>
      <c r="D930" s="213" t="s">
        <v>49</v>
      </c>
      <c r="E930" s="214" t="s">
        <v>300</v>
      </c>
      <c r="F930" s="215">
        <v>220800</v>
      </c>
      <c r="G930" s="215">
        <v>220800</v>
      </c>
      <c r="H930" s="171"/>
      <c r="I930" s="88">
        <f t="shared" si="122"/>
        <v>220800</v>
      </c>
      <c r="J930" s="163">
        <f t="shared" si="123"/>
        <v>0</v>
      </c>
      <c r="K930" s="155">
        <f t="shared" si="12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25"/>
        <v>0</v>
      </c>
      <c r="O930" s="155">
        <f t="shared" si="126"/>
        <v>0</v>
      </c>
      <c r="P930" s="155">
        <f>IF(O930=1,SUM($O$6:O930),0)</f>
        <v>0</v>
      </c>
    </row>
    <row r="931" spans="1:16" ht="15" customHeight="1">
      <c r="A931" s="15"/>
      <c r="B931" s="194">
        <v>4</v>
      </c>
      <c r="C931" s="109" t="s">
        <v>347</v>
      </c>
      <c r="D931" s="213" t="s">
        <v>49</v>
      </c>
      <c r="E931" s="214" t="s">
        <v>300</v>
      </c>
      <c r="F931" s="215">
        <v>164300</v>
      </c>
      <c r="G931" s="215">
        <v>164300</v>
      </c>
      <c r="H931" s="171"/>
      <c r="I931" s="88">
        <f t="shared" si="122"/>
        <v>164300</v>
      </c>
      <c r="J931" s="163">
        <f t="shared" si="123"/>
        <v>0</v>
      </c>
      <c r="K931" s="155">
        <f t="shared" si="12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25"/>
        <v>0</v>
      </c>
      <c r="O931" s="155">
        <f t="shared" si="126"/>
        <v>0</v>
      </c>
      <c r="P931" s="155">
        <f>IF(O931=1,SUM($O$6:O931),0)</f>
        <v>0</v>
      </c>
    </row>
    <row r="932" spans="1:16" ht="15" customHeight="1">
      <c r="A932" s="15"/>
      <c r="B932" s="194">
        <v>5</v>
      </c>
      <c r="C932" s="109" t="s">
        <v>348</v>
      </c>
      <c r="D932" s="213" t="s">
        <v>49</v>
      </c>
      <c r="E932" s="214" t="s">
        <v>300</v>
      </c>
      <c r="F932" s="215">
        <v>111700</v>
      </c>
      <c r="G932" s="215">
        <v>111700</v>
      </c>
      <c r="H932" s="171"/>
      <c r="I932" s="88">
        <f t="shared" si="122"/>
        <v>111700</v>
      </c>
      <c r="J932" s="163">
        <f t="shared" si="123"/>
        <v>0</v>
      </c>
      <c r="K932" s="155">
        <f t="shared" si="12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25"/>
        <v>0</v>
      </c>
      <c r="O932" s="155">
        <f t="shared" si="126"/>
        <v>0</v>
      </c>
      <c r="P932" s="155">
        <f>IF(O932=1,SUM($O$6:O932),0)</f>
        <v>0</v>
      </c>
    </row>
    <row r="933" spans="1:16" ht="15" customHeight="1">
      <c r="A933" s="15"/>
      <c r="B933" s="194">
        <v>6</v>
      </c>
      <c r="C933" s="109" t="s">
        <v>349</v>
      </c>
      <c r="D933" s="213" t="s">
        <v>49</v>
      </c>
      <c r="E933" s="214" t="s">
        <v>300</v>
      </c>
      <c r="F933" s="215">
        <v>223500</v>
      </c>
      <c r="G933" s="215">
        <v>223500</v>
      </c>
      <c r="H933" s="171"/>
      <c r="I933" s="88">
        <f t="shared" si="122"/>
        <v>223500</v>
      </c>
      <c r="J933" s="163">
        <f t="shared" si="123"/>
        <v>0</v>
      </c>
      <c r="K933" s="155">
        <f t="shared" si="12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25"/>
        <v>0</v>
      </c>
      <c r="O933" s="155">
        <f t="shared" si="126"/>
        <v>0</v>
      </c>
      <c r="P933" s="155">
        <f>IF(O933=1,SUM($O$6:O933),0)</f>
        <v>0</v>
      </c>
    </row>
    <row r="934" spans="1:16" ht="15" customHeight="1">
      <c r="A934" s="15"/>
      <c r="B934" s="194">
        <v>7</v>
      </c>
      <c r="C934" s="109" t="s">
        <v>350</v>
      </c>
      <c r="D934" s="213" t="s">
        <v>49</v>
      </c>
      <c r="E934" s="214" t="s">
        <v>300</v>
      </c>
      <c r="F934" s="215">
        <v>179000</v>
      </c>
      <c r="G934" s="215">
        <v>179000</v>
      </c>
      <c r="H934" s="171"/>
      <c r="I934" s="88">
        <f t="shared" si="122"/>
        <v>179000</v>
      </c>
      <c r="J934" s="163">
        <f t="shared" si="123"/>
        <v>0</v>
      </c>
      <c r="K934" s="155">
        <f t="shared" si="12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25"/>
        <v>0</v>
      </c>
      <c r="O934" s="155">
        <f t="shared" si="126"/>
        <v>0</v>
      </c>
      <c r="P934" s="155">
        <f>IF(O934=1,SUM($O$6:O934),0)</f>
        <v>0</v>
      </c>
    </row>
    <row r="935" spans="1:16" ht="15" customHeight="1">
      <c r="A935" s="15"/>
      <c r="B935" s="194"/>
      <c r="C935" s="109"/>
      <c r="D935" s="213" t="s">
        <v>50</v>
      </c>
      <c r="E935" s="214"/>
      <c r="F935" s="215"/>
      <c r="G935" s="215"/>
      <c r="H935" s="171"/>
      <c r="I935" s="88">
        <f t="shared" si="122"/>
        <v>0</v>
      </c>
      <c r="J935" s="163">
        <f t="shared" si="123"/>
        <v>0</v>
      </c>
      <c r="K935" s="155">
        <f t="shared" si="12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25"/>
        <v>0</v>
      </c>
      <c r="O935" s="155">
        <f t="shared" si="126"/>
        <v>0</v>
      </c>
      <c r="P935" s="155">
        <f>IF(O935=1,SUM($O$6:O935),0)</f>
        <v>0</v>
      </c>
    </row>
    <row r="936" spans="1:16" ht="15" customHeight="1">
      <c r="A936" s="15"/>
      <c r="B936" s="194" t="s">
        <v>1035</v>
      </c>
      <c r="C936" s="109" t="s">
        <v>774</v>
      </c>
      <c r="D936" s="213" t="s">
        <v>50</v>
      </c>
      <c r="E936" s="214"/>
      <c r="F936" s="215"/>
      <c r="G936" s="215"/>
      <c r="H936" s="171"/>
      <c r="I936" s="88">
        <f t="shared" si="122"/>
        <v>0</v>
      </c>
      <c r="J936" s="163">
        <f t="shared" si="123"/>
        <v>0</v>
      </c>
      <c r="K936" s="155">
        <f t="shared" si="12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25"/>
        <v>0</v>
      </c>
      <c r="O936" s="155">
        <f t="shared" si="126"/>
        <v>0</v>
      </c>
      <c r="P936" s="155">
        <f>IF(O936=1,SUM($O$6:O936),0)</f>
        <v>0</v>
      </c>
    </row>
    <row r="937" spans="1:16" ht="15" customHeight="1">
      <c r="A937" s="15"/>
      <c r="B937" s="194">
        <v>1</v>
      </c>
      <c r="C937" s="109" t="s">
        <v>1203</v>
      </c>
      <c r="D937" s="213" t="s">
        <v>49</v>
      </c>
      <c r="E937" s="214" t="s">
        <v>1106</v>
      </c>
      <c r="F937" s="215">
        <v>9514000</v>
      </c>
      <c r="G937" s="215">
        <v>9514000</v>
      </c>
      <c r="H937" s="171"/>
      <c r="I937" s="88">
        <f t="shared" si="122"/>
        <v>9514000</v>
      </c>
      <c r="J937" s="163">
        <f t="shared" si="123"/>
        <v>0</v>
      </c>
      <c r="K937" s="155">
        <f t="shared" si="12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25"/>
        <v>0</v>
      </c>
      <c r="O937" s="155">
        <f t="shared" si="126"/>
        <v>0</v>
      </c>
      <c r="P937" s="155">
        <f>IF(O937=1,SUM($O$6:O937),0)</f>
        <v>0</v>
      </c>
    </row>
    <row r="938" spans="1:16" ht="15" customHeight="1">
      <c r="A938" s="15"/>
      <c r="B938" s="194">
        <v>2</v>
      </c>
      <c r="C938" s="109" t="s">
        <v>1204</v>
      </c>
      <c r="D938" s="213" t="s">
        <v>49</v>
      </c>
      <c r="E938" s="214" t="s">
        <v>1106</v>
      </c>
      <c r="F938" s="215">
        <v>9514000</v>
      </c>
      <c r="G938" s="215">
        <v>9514000</v>
      </c>
      <c r="H938" s="171"/>
      <c r="I938" s="88">
        <f t="shared" si="122"/>
        <v>9514000</v>
      </c>
      <c r="J938" s="163">
        <f t="shared" si="123"/>
        <v>0</v>
      </c>
      <c r="K938" s="155">
        <f t="shared" si="12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25"/>
        <v>0</v>
      </c>
      <c r="O938" s="155">
        <f t="shared" si="126"/>
        <v>0</v>
      </c>
      <c r="P938" s="155">
        <f>IF(O938=1,SUM($O$6:O938),0)</f>
        <v>0</v>
      </c>
    </row>
    <row r="939" spans="1:16" ht="15" customHeight="1">
      <c r="A939" s="15"/>
      <c r="B939" s="194">
        <v>3</v>
      </c>
      <c r="C939" s="109" t="s">
        <v>1205</v>
      </c>
      <c r="D939" s="213" t="s">
        <v>49</v>
      </c>
      <c r="E939" s="214" t="s">
        <v>1106</v>
      </c>
      <c r="F939" s="215">
        <v>7426000</v>
      </c>
      <c r="G939" s="215">
        <v>7426000</v>
      </c>
      <c r="H939" s="171"/>
      <c r="I939" s="88">
        <f t="shared" si="122"/>
        <v>7426000</v>
      </c>
      <c r="J939" s="163">
        <f t="shared" si="123"/>
        <v>0</v>
      </c>
      <c r="K939" s="155">
        <f t="shared" si="12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25"/>
        <v>0</v>
      </c>
      <c r="O939" s="155">
        <f t="shared" si="126"/>
        <v>0</v>
      </c>
      <c r="P939" s="155">
        <f>IF(O939=1,SUM($O$6:O939),0)</f>
        <v>0</v>
      </c>
    </row>
    <row r="940" spans="1:16" ht="15" customHeight="1">
      <c r="A940" s="15"/>
      <c r="B940" s="194">
        <v>4</v>
      </c>
      <c r="C940" s="109" t="s">
        <v>1206</v>
      </c>
      <c r="D940" s="213" t="s">
        <v>49</v>
      </c>
      <c r="E940" s="214" t="s">
        <v>1106</v>
      </c>
      <c r="F940" s="215">
        <v>7034000</v>
      </c>
      <c r="G940" s="215">
        <v>7034000</v>
      </c>
      <c r="H940" s="171"/>
      <c r="I940" s="88">
        <f t="shared" si="122"/>
        <v>7034000</v>
      </c>
      <c r="J940" s="163">
        <f t="shared" si="123"/>
        <v>0</v>
      </c>
      <c r="K940" s="155">
        <f t="shared" si="12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25"/>
        <v>0</v>
      </c>
      <c r="O940" s="155">
        <f t="shared" si="126"/>
        <v>0</v>
      </c>
      <c r="P940" s="155">
        <f>IF(O940=1,SUM($O$6:O940),0)</f>
        <v>0</v>
      </c>
    </row>
    <row r="941" spans="1:16" ht="15" customHeight="1">
      <c r="A941" s="15"/>
      <c r="B941" s="194">
        <v>5</v>
      </c>
      <c r="C941" s="109" t="s">
        <v>1207</v>
      </c>
      <c r="D941" s="213" t="s">
        <v>49</v>
      </c>
      <c r="E941" s="214" t="s">
        <v>1106</v>
      </c>
      <c r="F941" s="215">
        <v>6002000</v>
      </c>
      <c r="G941" s="215">
        <v>6002000</v>
      </c>
      <c r="H941" s="171"/>
      <c r="I941" s="88">
        <f t="shared" si="122"/>
        <v>6002000</v>
      </c>
      <c r="J941" s="163">
        <f t="shared" si="123"/>
        <v>0</v>
      </c>
      <c r="K941" s="155">
        <f t="shared" si="12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25"/>
        <v>0</v>
      </c>
      <c r="O941" s="155">
        <f t="shared" si="126"/>
        <v>0</v>
      </c>
      <c r="P941" s="155">
        <f>IF(O941=1,SUM($O$6:O941),0)</f>
        <v>0</v>
      </c>
    </row>
    <row r="942" spans="1:16" ht="15" customHeight="1">
      <c r="A942" s="15"/>
      <c r="B942" s="194">
        <v>6</v>
      </c>
      <c r="C942" s="109" t="s">
        <v>1208</v>
      </c>
      <c r="D942" s="213" t="s">
        <v>49</v>
      </c>
      <c r="E942" s="214" t="s">
        <v>1106</v>
      </c>
      <c r="F942" s="215">
        <v>5818000</v>
      </c>
      <c r="G942" s="215">
        <v>5818000</v>
      </c>
      <c r="H942" s="171"/>
      <c r="I942" s="88">
        <f t="shared" si="122"/>
        <v>5818000</v>
      </c>
      <c r="J942" s="163">
        <f t="shared" si="123"/>
        <v>0</v>
      </c>
      <c r="K942" s="155">
        <f t="shared" si="12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25"/>
        <v>0</v>
      </c>
      <c r="O942" s="155">
        <f t="shared" si="126"/>
        <v>0</v>
      </c>
      <c r="P942" s="155">
        <f>IF(O942=1,SUM($O$6:O942),0)</f>
        <v>0</v>
      </c>
    </row>
    <row r="943" spans="1:16" ht="15" customHeight="1">
      <c r="A943" s="15"/>
      <c r="B943" s="194">
        <v>7</v>
      </c>
      <c r="C943" s="109" t="s">
        <v>1209</v>
      </c>
      <c r="D943" s="213" t="s">
        <v>49</v>
      </c>
      <c r="E943" s="214" t="s">
        <v>1106</v>
      </c>
      <c r="F943" s="215">
        <v>5812000</v>
      </c>
      <c r="G943" s="215">
        <v>5812000</v>
      </c>
      <c r="H943" s="171"/>
      <c r="I943" s="88">
        <f t="shared" si="122"/>
        <v>5812000</v>
      </c>
      <c r="J943" s="163">
        <f t="shared" si="123"/>
        <v>0</v>
      </c>
      <c r="K943" s="155">
        <f t="shared" si="12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25"/>
        <v>0</v>
      </c>
      <c r="O943" s="155">
        <f t="shared" si="126"/>
        <v>0</v>
      </c>
      <c r="P943" s="155">
        <f>IF(O943=1,SUM($O$6:O943),0)</f>
        <v>0</v>
      </c>
    </row>
    <row r="944" spans="1:16" ht="15" customHeight="1">
      <c r="A944" s="15"/>
      <c r="B944" s="194">
        <v>8</v>
      </c>
      <c r="C944" s="109" t="s">
        <v>1210</v>
      </c>
      <c r="D944" s="213" t="s">
        <v>49</v>
      </c>
      <c r="E944" s="214" t="s">
        <v>1106</v>
      </c>
      <c r="F944" s="215">
        <v>4940000</v>
      </c>
      <c r="G944" s="215">
        <v>4940000</v>
      </c>
      <c r="H944" s="171"/>
      <c r="I944" s="88">
        <f t="shared" si="122"/>
        <v>4940000</v>
      </c>
      <c r="J944" s="163">
        <f t="shared" si="123"/>
        <v>0</v>
      </c>
      <c r="K944" s="155">
        <f t="shared" si="12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25"/>
        <v>0</v>
      </c>
      <c r="O944" s="155">
        <f t="shared" si="126"/>
        <v>0</v>
      </c>
      <c r="P944" s="155">
        <f>IF(O944=1,SUM($O$6:O944),0)</f>
        <v>0</v>
      </c>
    </row>
    <row r="945" spans="1:16" ht="15" customHeight="1">
      <c r="A945" s="15"/>
      <c r="B945" s="194">
        <v>9</v>
      </c>
      <c r="C945" s="109" t="s">
        <v>1211</v>
      </c>
      <c r="D945" s="213" t="s">
        <v>49</v>
      </c>
      <c r="E945" s="214" t="s">
        <v>1106</v>
      </c>
      <c r="F945" s="215">
        <v>5520000</v>
      </c>
      <c r="G945" s="215">
        <v>5520000</v>
      </c>
      <c r="H945" s="171"/>
      <c r="I945" s="88">
        <f t="shared" si="122"/>
        <v>5520000</v>
      </c>
      <c r="J945" s="163">
        <f t="shared" si="123"/>
        <v>0</v>
      </c>
      <c r="K945" s="155">
        <f t="shared" si="12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25"/>
        <v>0</v>
      </c>
      <c r="O945" s="155">
        <f t="shared" si="126"/>
        <v>0</v>
      </c>
      <c r="P945" s="155">
        <f>IF(O945=1,SUM($O$6:O945),0)</f>
        <v>0</v>
      </c>
    </row>
    <row r="946" spans="1:16" ht="15" customHeight="1">
      <c r="A946" s="15"/>
      <c r="B946" s="194">
        <v>10</v>
      </c>
      <c r="C946" s="109" t="s">
        <v>1212</v>
      </c>
      <c r="D946" s="213" t="s">
        <v>49</v>
      </c>
      <c r="E946" s="214" t="s">
        <v>1106</v>
      </c>
      <c r="F946" s="215">
        <v>5362000</v>
      </c>
      <c r="G946" s="215">
        <v>5362000</v>
      </c>
      <c r="H946" s="171"/>
      <c r="I946" s="88">
        <f t="shared" si="122"/>
        <v>5362000</v>
      </c>
      <c r="J946" s="163">
        <f t="shared" si="123"/>
        <v>0</v>
      </c>
      <c r="K946" s="155">
        <f t="shared" si="12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25"/>
        <v>0</v>
      </c>
      <c r="O946" s="155">
        <f t="shared" si="126"/>
        <v>0</v>
      </c>
      <c r="P946" s="155">
        <f>IF(O946=1,SUM($O$6:O946),0)</f>
        <v>0</v>
      </c>
    </row>
    <row r="947" spans="1:16" ht="15" customHeight="1">
      <c r="A947" s="15"/>
      <c r="B947" s="194">
        <v>11</v>
      </c>
      <c r="C947" s="109" t="s">
        <v>1213</v>
      </c>
      <c r="D947" s="213" t="s">
        <v>49</v>
      </c>
      <c r="E947" s="214" t="s">
        <v>1106</v>
      </c>
      <c r="F947" s="215">
        <v>4448000</v>
      </c>
      <c r="G947" s="215">
        <v>4448000</v>
      </c>
      <c r="H947" s="171"/>
      <c r="I947" s="88">
        <f t="shared" si="122"/>
        <v>4448000</v>
      </c>
      <c r="J947" s="163">
        <f t="shared" si="123"/>
        <v>0</v>
      </c>
      <c r="K947" s="155">
        <f t="shared" si="12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25"/>
        <v>0</v>
      </c>
      <c r="O947" s="155">
        <f t="shared" si="126"/>
        <v>0</v>
      </c>
      <c r="P947" s="155">
        <f>IF(O947=1,SUM($O$6:O947),0)</f>
        <v>0</v>
      </c>
    </row>
    <row r="948" spans="1:16" ht="15" customHeight="1">
      <c r="A948" s="15"/>
      <c r="B948" s="194">
        <v>12</v>
      </c>
      <c r="C948" s="109" t="s">
        <v>1214</v>
      </c>
      <c r="D948" s="213" t="s">
        <v>49</v>
      </c>
      <c r="E948" s="214" t="s">
        <v>1106</v>
      </c>
      <c r="F948" s="215">
        <v>4448000</v>
      </c>
      <c r="G948" s="215">
        <v>4448000</v>
      </c>
      <c r="H948" s="171"/>
      <c r="I948" s="88">
        <f t="shared" si="122"/>
        <v>4448000</v>
      </c>
      <c r="J948" s="163">
        <f t="shared" si="123"/>
        <v>0</v>
      </c>
      <c r="K948" s="155">
        <f t="shared" si="12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25"/>
        <v>0</v>
      </c>
      <c r="O948" s="155">
        <f t="shared" si="126"/>
        <v>0</v>
      </c>
      <c r="P948" s="155">
        <f>IF(O948=1,SUM($O$6:O948),0)</f>
        <v>0</v>
      </c>
    </row>
    <row r="949" spans="1:16" ht="15" customHeight="1">
      <c r="A949" s="15"/>
      <c r="B949" s="194">
        <v>13</v>
      </c>
      <c r="C949" s="109" t="s">
        <v>1215</v>
      </c>
      <c r="D949" s="213" t="s">
        <v>49</v>
      </c>
      <c r="E949" s="214" t="s">
        <v>1106</v>
      </c>
      <c r="F949" s="215">
        <v>3946000</v>
      </c>
      <c r="G949" s="215">
        <v>3946000</v>
      </c>
      <c r="H949" s="171"/>
      <c r="I949" s="88">
        <f t="shared" si="122"/>
        <v>3946000</v>
      </c>
      <c r="J949" s="163">
        <f t="shared" si="123"/>
        <v>0</v>
      </c>
      <c r="K949" s="155">
        <f t="shared" si="12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25"/>
        <v>0</v>
      </c>
      <c r="O949" s="155">
        <f t="shared" si="126"/>
        <v>0</v>
      </c>
      <c r="P949" s="155">
        <f>IF(O949=1,SUM($O$6:O949),0)</f>
        <v>0</v>
      </c>
    </row>
    <row r="950" spans="1:16" ht="15" customHeight="1">
      <c r="A950" s="15"/>
      <c r="B950" s="194">
        <v>14</v>
      </c>
      <c r="C950" s="109" t="s">
        <v>1216</v>
      </c>
      <c r="D950" s="213" t="s">
        <v>49</v>
      </c>
      <c r="E950" s="214" t="s">
        <v>1106</v>
      </c>
      <c r="F950" s="215">
        <v>2984000</v>
      </c>
      <c r="G950" s="215">
        <v>2984000</v>
      </c>
      <c r="H950" s="171"/>
      <c r="I950" s="88">
        <f t="shared" si="122"/>
        <v>2984000</v>
      </c>
      <c r="J950" s="163">
        <f t="shared" si="123"/>
        <v>0</v>
      </c>
      <c r="K950" s="155">
        <f t="shared" si="12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25"/>
        <v>0</v>
      </c>
      <c r="O950" s="155">
        <f t="shared" si="126"/>
        <v>0</v>
      </c>
      <c r="P950" s="155">
        <f>IF(O950=1,SUM($O$6:O950),0)</f>
        <v>0</v>
      </c>
    </row>
    <row r="951" spans="1:16" ht="15" customHeight="1">
      <c r="A951" s="15"/>
      <c r="B951" s="194">
        <v>15</v>
      </c>
      <c r="C951" s="109" t="s">
        <v>1217</v>
      </c>
      <c r="D951" s="213" t="s">
        <v>49</v>
      </c>
      <c r="E951" s="214" t="s">
        <v>1106</v>
      </c>
      <c r="F951" s="215">
        <v>7804000</v>
      </c>
      <c r="G951" s="215">
        <v>7804000</v>
      </c>
      <c r="H951" s="171"/>
      <c r="I951" s="88">
        <f t="shared" si="122"/>
        <v>7804000</v>
      </c>
      <c r="J951" s="163">
        <f t="shared" si="123"/>
        <v>0</v>
      </c>
      <c r="K951" s="155">
        <f t="shared" si="12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25"/>
        <v>0</v>
      </c>
      <c r="O951" s="155">
        <f t="shared" si="126"/>
        <v>0</v>
      </c>
      <c r="P951" s="155">
        <f>IF(O951=1,SUM($O$6:O951),0)</f>
        <v>0</v>
      </c>
    </row>
    <row r="952" spans="1:16" ht="15" customHeight="1">
      <c r="A952" s="15"/>
      <c r="B952" s="194">
        <v>16</v>
      </c>
      <c r="C952" s="109" t="s">
        <v>1218</v>
      </c>
      <c r="D952" s="213" t="s">
        <v>49</v>
      </c>
      <c r="E952" s="214" t="s">
        <v>1106</v>
      </c>
      <c r="F952" s="215">
        <v>6152000</v>
      </c>
      <c r="G952" s="215">
        <v>6152000</v>
      </c>
      <c r="H952" s="171"/>
      <c r="I952" s="88">
        <f t="shared" ref="I952:I1005" si="127">IF($I$5=$G$4,G952,(IF($I$5=$F$4,F952,0)))</f>
        <v>6152000</v>
      </c>
      <c r="J952" s="163">
        <f t="shared" si="123"/>
        <v>0</v>
      </c>
      <c r="K952" s="155">
        <f t="shared" si="12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25"/>
        <v>0</v>
      </c>
      <c r="O952" s="155">
        <f t="shared" si="126"/>
        <v>0</v>
      </c>
      <c r="P952" s="155">
        <f>IF(O952=1,SUM($O$6:O952),0)</f>
        <v>0</v>
      </c>
    </row>
    <row r="953" spans="1:16" ht="15" customHeight="1">
      <c r="A953" s="15"/>
      <c r="B953" s="194">
        <v>17</v>
      </c>
      <c r="C953" s="109" t="s">
        <v>1219</v>
      </c>
      <c r="D953" s="213" t="s">
        <v>49</v>
      </c>
      <c r="E953" s="214" t="s">
        <v>1106</v>
      </c>
      <c r="F953" s="215">
        <v>5232000</v>
      </c>
      <c r="G953" s="215">
        <v>5232000</v>
      </c>
      <c r="H953" s="171"/>
      <c r="I953" s="88">
        <f t="shared" si="127"/>
        <v>5232000</v>
      </c>
      <c r="J953" s="163">
        <f t="shared" si="123"/>
        <v>0</v>
      </c>
      <c r="K953" s="155">
        <f t="shared" si="12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25"/>
        <v>0</v>
      </c>
      <c r="O953" s="155">
        <f t="shared" si="126"/>
        <v>0</v>
      </c>
      <c r="P953" s="155">
        <f>IF(O953=1,SUM($O$6:O953),0)</f>
        <v>0</v>
      </c>
    </row>
    <row r="954" spans="1:16" ht="15" customHeight="1">
      <c r="A954" s="15"/>
      <c r="B954" s="194">
        <v>18</v>
      </c>
      <c r="C954" s="109" t="s">
        <v>1220</v>
      </c>
      <c r="D954" s="213" t="s">
        <v>49</v>
      </c>
      <c r="E954" s="214" t="s">
        <v>1106</v>
      </c>
      <c r="F954" s="215">
        <v>3974000</v>
      </c>
      <c r="G954" s="215">
        <v>3974000</v>
      </c>
      <c r="H954" s="171"/>
      <c r="I954" s="88">
        <f t="shared" si="127"/>
        <v>3974000</v>
      </c>
      <c r="J954" s="163">
        <f t="shared" si="123"/>
        <v>0</v>
      </c>
      <c r="K954" s="155">
        <f t="shared" si="12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25"/>
        <v>0</v>
      </c>
      <c r="O954" s="155">
        <f t="shared" si="126"/>
        <v>0</v>
      </c>
      <c r="P954" s="155">
        <f>IF(O954=1,SUM($O$6:O954),0)</f>
        <v>0</v>
      </c>
    </row>
    <row r="955" spans="1:16" ht="15" customHeight="1">
      <c r="A955" s="15"/>
      <c r="B955" s="194">
        <v>19</v>
      </c>
      <c r="C955" s="109" t="s">
        <v>1221</v>
      </c>
      <c r="D955" s="213" t="s">
        <v>49</v>
      </c>
      <c r="E955" s="214" t="s">
        <v>1106</v>
      </c>
      <c r="F955" s="215">
        <v>5452000</v>
      </c>
      <c r="G955" s="215">
        <v>5452000</v>
      </c>
      <c r="H955" s="171"/>
      <c r="I955" s="88">
        <f t="shared" si="127"/>
        <v>5452000</v>
      </c>
      <c r="J955" s="163">
        <f t="shared" si="123"/>
        <v>0</v>
      </c>
      <c r="K955" s="155">
        <f t="shared" si="12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25"/>
        <v>0</v>
      </c>
      <c r="O955" s="155">
        <f t="shared" si="126"/>
        <v>0</v>
      </c>
      <c r="P955" s="155">
        <f>IF(O955=1,SUM($O$6:O955),0)</f>
        <v>0</v>
      </c>
    </row>
    <row r="956" spans="1:16" ht="15" customHeight="1">
      <c r="A956" s="15"/>
      <c r="B956" s="194">
        <v>20</v>
      </c>
      <c r="C956" s="109" t="s">
        <v>1222</v>
      </c>
      <c r="D956" s="213" t="s">
        <v>49</v>
      </c>
      <c r="E956" s="214" t="s">
        <v>1106</v>
      </c>
      <c r="F956" s="215">
        <v>4868000</v>
      </c>
      <c r="G956" s="215">
        <v>4868000</v>
      </c>
      <c r="H956" s="171"/>
      <c r="I956" s="88">
        <f t="shared" si="127"/>
        <v>4868000</v>
      </c>
      <c r="J956" s="163">
        <f t="shared" si="123"/>
        <v>0</v>
      </c>
      <c r="K956" s="155">
        <f t="shared" si="12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25"/>
        <v>0</v>
      </c>
      <c r="O956" s="155">
        <f t="shared" si="126"/>
        <v>0</v>
      </c>
      <c r="P956" s="155">
        <f>IF(O956=1,SUM($O$6:O956),0)</f>
        <v>0</v>
      </c>
    </row>
    <row r="957" spans="1:16" ht="15" customHeight="1">
      <c r="A957" s="15"/>
      <c r="B957" s="194">
        <v>21</v>
      </c>
      <c r="C957" s="109" t="s">
        <v>1223</v>
      </c>
      <c r="D957" s="213" t="s">
        <v>49</v>
      </c>
      <c r="E957" s="214" t="s">
        <v>1106</v>
      </c>
      <c r="F957" s="215">
        <v>3586000</v>
      </c>
      <c r="G957" s="215">
        <v>3586000</v>
      </c>
      <c r="H957" s="171"/>
      <c r="I957" s="88">
        <f t="shared" si="127"/>
        <v>3586000</v>
      </c>
      <c r="J957" s="163">
        <f t="shared" si="123"/>
        <v>0</v>
      </c>
      <c r="K957" s="155">
        <f t="shared" si="12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25"/>
        <v>0</v>
      </c>
      <c r="O957" s="155">
        <f t="shared" si="126"/>
        <v>0</v>
      </c>
      <c r="P957" s="155">
        <f>IF(O957=1,SUM($O$6:O957),0)</f>
        <v>0</v>
      </c>
    </row>
    <row r="958" spans="1:16" ht="15" customHeight="1">
      <c r="A958" s="15"/>
      <c r="B958" s="194">
        <v>22</v>
      </c>
      <c r="C958" s="109" t="s">
        <v>1224</v>
      </c>
      <c r="D958" s="213" t="s">
        <v>49</v>
      </c>
      <c r="E958" s="214" t="s">
        <v>1106</v>
      </c>
      <c r="F958" s="215">
        <v>3038000</v>
      </c>
      <c r="G958" s="215">
        <v>3038000</v>
      </c>
      <c r="H958" s="171"/>
      <c r="I958" s="88">
        <f t="shared" si="127"/>
        <v>3038000</v>
      </c>
      <c r="J958" s="163">
        <f t="shared" si="123"/>
        <v>0</v>
      </c>
      <c r="K958" s="155">
        <f t="shared" si="12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25"/>
        <v>0</v>
      </c>
      <c r="O958" s="155">
        <f t="shared" si="126"/>
        <v>0</v>
      </c>
      <c r="P958" s="155">
        <f>IF(O958=1,SUM($O$6:O958),0)</f>
        <v>0</v>
      </c>
    </row>
    <row r="959" spans="1:16" ht="15" customHeight="1">
      <c r="A959" s="15"/>
      <c r="B959" s="194">
        <v>23</v>
      </c>
      <c r="C959" s="109" t="s">
        <v>1225</v>
      </c>
      <c r="D959" s="213" t="s">
        <v>49</v>
      </c>
      <c r="E959" s="214" t="s">
        <v>1106</v>
      </c>
      <c r="F959" s="215">
        <v>2729702.1956122965</v>
      </c>
      <c r="G959" s="215">
        <v>2729702.1956122965</v>
      </c>
      <c r="H959" s="171"/>
      <c r="I959" s="88">
        <f t="shared" si="127"/>
        <v>2729702.1956122965</v>
      </c>
      <c r="J959" s="163">
        <f t="shared" si="123"/>
        <v>0</v>
      </c>
      <c r="K959" s="155">
        <f t="shared" si="12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25"/>
        <v>0</v>
      </c>
      <c r="O959" s="155">
        <f t="shared" si="126"/>
        <v>0</v>
      </c>
      <c r="P959" s="155">
        <f>IF(O959=1,SUM($O$6:O959),0)</f>
        <v>0</v>
      </c>
    </row>
    <row r="960" spans="1:16" ht="15" customHeight="1">
      <c r="A960" s="15"/>
      <c r="B960" s="194">
        <v>24</v>
      </c>
      <c r="C960" s="109" t="s">
        <v>1226</v>
      </c>
      <c r="D960" s="213" t="s">
        <v>49</v>
      </c>
      <c r="E960" s="214" t="s">
        <v>1106</v>
      </c>
      <c r="F960" s="215">
        <v>2509623.3260061787</v>
      </c>
      <c r="G960" s="215">
        <v>2509623.3260061787</v>
      </c>
      <c r="H960" s="171"/>
      <c r="I960" s="88">
        <f t="shared" si="127"/>
        <v>2509623.3260061787</v>
      </c>
      <c r="J960" s="163">
        <f t="shared" si="123"/>
        <v>0</v>
      </c>
      <c r="K960" s="155">
        <f t="shared" si="12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25"/>
        <v>0</v>
      </c>
      <c r="O960" s="155">
        <f t="shared" si="126"/>
        <v>0</v>
      </c>
      <c r="P960" s="155">
        <f>IF(O960=1,SUM($O$6:O960),0)</f>
        <v>0</v>
      </c>
    </row>
    <row r="961" spans="1:16" ht="15" customHeight="1">
      <c r="A961" s="15"/>
      <c r="B961" s="194">
        <v>25</v>
      </c>
      <c r="C961" s="109" t="s">
        <v>1227</v>
      </c>
      <c r="D961" s="213" t="s">
        <v>49</v>
      </c>
      <c r="E961" s="214" t="s">
        <v>1106</v>
      </c>
      <c r="F961" s="215">
        <v>2304000</v>
      </c>
      <c r="G961" s="215">
        <v>2304000</v>
      </c>
      <c r="H961" s="171"/>
      <c r="I961" s="88">
        <f t="shared" si="127"/>
        <v>2304000</v>
      </c>
      <c r="J961" s="163">
        <f t="shared" si="123"/>
        <v>0</v>
      </c>
      <c r="K961" s="155">
        <f t="shared" si="12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25"/>
        <v>0</v>
      </c>
      <c r="O961" s="155">
        <f t="shared" si="126"/>
        <v>0</v>
      </c>
      <c r="P961" s="155">
        <f>IF(O961=1,SUM($O$6:O961),0)</f>
        <v>0</v>
      </c>
    </row>
    <row r="962" spans="1:16" ht="15" customHeight="1">
      <c r="A962" s="15"/>
      <c r="B962" s="194">
        <v>26</v>
      </c>
      <c r="C962" s="109" t="s">
        <v>1228</v>
      </c>
      <c r="D962" s="213" t="s">
        <v>49</v>
      </c>
      <c r="E962" s="214" t="s">
        <v>1106</v>
      </c>
      <c r="F962" s="215">
        <v>2300000</v>
      </c>
      <c r="G962" s="215">
        <v>2300000</v>
      </c>
      <c r="H962" s="171"/>
      <c r="I962" s="88">
        <f t="shared" si="127"/>
        <v>2300000</v>
      </c>
      <c r="J962" s="163">
        <f t="shared" si="123"/>
        <v>0</v>
      </c>
      <c r="K962" s="155">
        <f t="shared" si="12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25"/>
        <v>0</v>
      </c>
      <c r="O962" s="155">
        <f t="shared" si="126"/>
        <v>0</v>
      </c>
      <c r="P962" s="155">
        <f>IF(O962=1,SUM($O$6:O962),0)</f>
        <v>0</v>
      </c>
    </row>
    <row r="963" spans="1:16" ht="15" customHeight="1">
      <c r="A963" s="15"/>
      <c r="B963" s="194">
        <v>27</v>
      </c>
      <c r="C963" s="109" t="s">
        <v>1229</v>
      </c>
      <c r="D963" s="213" t="s">
        <v>49</v>
      </c>
      <c r="E963" s="214" t="s">
        <v>1106</v>
      </c>
      <c r="F963" s="215">
        <v>2036000</v>
      </c>
      <c r="G963" s="215">
        <v>2036000</v>
      </c>
      <c r="H963" s="171"/>
      <c r="I963" s="88">
        <f t="shared" si="127"/>
        <v>2036000</v>
      </c>
      <c r="J963" s="163">
        <f t="shared" si="123"/>
        <v>0</v>
      </c>
      <c r="K963" s="155">
        <f t="shared" si="12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25"/>
        <v>0</v>
      </c>
      <c r="O963" s="155">
        <f t="shared" si="126"/>
        <v>0</v>
      </c>
      <c r="P963" s="155">
        <f>IF(O963=1,SUM($O$6:O963),0)</f>
        <v>0</v>
      </c>
    </row>
    <row r="964" spans="1:16" ht="15" customHeight="1">
      <c r="A964" s="15"/>
      <c r="B964" s="194">
        <v>28</v>
      </c>
      <c r="C964" s="109" t="s">
        <v>1230</v>
      </c>
      <c r="D964" s="213" t="s">
        <v>49</v>
      </c>
      <c r="E964" s="214" t="s">
        <v>1106</v>
      </c>
      <c r="F964" s="215">
        <v>10465400.000000002</v>
      </c>
      <c r="G964" s="215">
        <v>10465400.000000002</v>
      </c>
      <c r="H964" s="171"/>
      <c r="I964" s="88">
        <f t="shared" si="127"/>
        <v>10465400.000000002</v>
      </c>
      <c r="J964" s="163">
        <f t="shared" si="123"/>
        <v>0</v>
      </c>
      <c r="K964" s="155">
        <f t="shared" si="12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25"/>
        <v>0</v>
      </c>
      <c r="O964" s="155">
        <f t="shared" si="126"/>
        <v>0</v>
      </c>
      <c r="P964" s="155">
        <f>IF(O964=1,SUM($O$6:O964),0)</f>
        <v>0</v>
      </c>
    </row>
    <row r="965" spans="1:16" ht="15" customHeight="1">
      <c r="A965" s="15"/>
      <c r="B965" s="194">
        <v>29</v>
      </c>
      <c r="C965" s="109" t="s">
        <v>1231</v>
      </c>
      <c r="D965" s="213" t="s">
        <v>49</v>
      </c>
      <c r="E965" s="214" t="s">
        <v>1106</v>
      </c>
      <c r="F965" s="215">
        <v>10465400.000000002</v>
      </c>
      <c r="G965" s="215">
        <v>10465400.000000002</v>
      </c>
      <c r="H965" s="171"/>
      <c r="I965" s="88">
        <f t="shared" si="127"/>
        <v>10465400.000000002</v>
      </c>
      <c r="J965" s="163">
        <f t="shared" si="123"/>
        <v>0</v>
      </c>
      <c r="K965" s="155">
        <f t="shared" si="12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25"/>
        <v>0</v>
      </c>
      <c r="O965" s="155">
        <f t="shared" si="126"/>
        <v>0</v>
      </c>
      <c r="P965" s="155">
        <f>IF(O965=1,SUM($O$6:O965),0)</f>
        <v>0</v>
      </c>
    </row>
    <row r="966" spans="1:16" ht="15" customHeight="1">
      <c r="A966" s="15"/>
      <c r="B966" s="194">
        <v>30</v>
      </c>
      <c r="C966" s="109" t="s">
        <v>1232</v>
      </c>
      <c r="D966" s="213" t="s">
        <v>49</v>
      </c>
      <c r="E966" s="214" t="s">
        <v>1106</v>
      </c>
      <c r="F966" s="215">
        <v>8168600.0000000009</v>
      </c>
      <c r="G966" s="215">
        <v>8168600.0000000009</v>
      </c>
      <c r="H966" s="171"/>
      <c r="I966" s="88">
        <f t="shared" si="127"/>
        <v>8168600.0000000009</v>
      </c>
      <c r="J966" s="163">
        <f t="shared" si="123"/>
        <v>0</v>
      </c>
      <c r="K966" s="155">
        <f t="shared" si="12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25"/>
        <v>0</v>
      </c>
      <c r="O966" s="155">
        <f t="shared" si="126"/>
        <v>0</v>
      </c>
      <c r="P966" s="155">
        <f>IF(O966=1,SUM($O$6:O966),0)</f>
        <v>0</v>
      </c>
    </row>
    <row r="967" spans="1:16" ht="15" customHeight="1">
      <c r="A967" s="15"/>
      <c r="B967" s="194">
        <v>31</v>
      </c>
      <c r="C967" s="109" t="s">
        <v>1233</v>
      </c>
      <c r="D967" s="213" t="s">
        <v>49</v>
      </c>
      <c r="E967" s="214" t="s">
        <v>1106</v>
      </c>
      <c r="F967" s="215">
        <v>7737400.0000000009</v>
      </c>
      <c r="G967" s="215">
        <v>7737400.0000000009</v>
      </c>
      <c r="H967" s="171"/>
      <c r="I967" s="88">
        <f t="shared" si="127"/>
        <v>7737400.0000000009</v>
      </c>
      <c r="J967" s="163">
        <f t="shared" si="123"/>
        <v>0</v>
      </c>
      <c r="K967" s="155">
        <f t="shared" si="12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25"/>
        <v>0</v>
      </c>
      <c r="O967" s="155">
        <f t="shared" si="126"/>
        <v>0</v>
      </c>
      <c r="P967" s="155">
        <f>IF(O967=1,SUM($O$6:O967),0)</f>
        <v>0</v>
      </c>
    </row>
    <row r="968" spans="1:16" ht="15" customHeight="1">
      <c r="A968" s="15"/>
      <c r="B968" s="194">
        <v>32</v>
      </c>
      <c r="C968" s="109" t="s">
        <v>1234</v>
      </c>
      <c r="D968" s="213" t="s">
        <v>49</v>
      </c>
      <c r="E968" s="214" t="s">
        <v>1106</v>
      </c>
      <c r="F968" s="215">
        <v>6602200</v>
      </c>
      <c r="G968" s="215">
        <v>6602200</v>
      </c>
      <c r="H968" s="171"/>
      <c r="I968" s="88">
        <f t="shared" si="127"/>
        <v>6602200</v>
      </c>
      <c r="J968" s="163">
        <f t="shared" si="123"/>
        <v>0</v>
      </c>
      <c r="K968" s="155">
        <f t="shared" si="12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25"/>
        <v>0</v>
      </c>
      <c r="O968" s="155">
        <f t="shared" si="126"/>
        <v>0</v>
      </c>
      <c r="P968" s="155">
        <f>IF(O968=1,SUM($O$6:O968),0)</f>
        <v>0</v>
      </c>
    </row>
    <row r="969" spans="1:16" ht="15" customHeight="1">
      <c r="A969" s="15"/>
      <c r="B969" s="194">
        <v>33</v>
      </c>
      <c r="C969" s="109" t="s">
        <v>1235</v>
      </c>
      <c r="D969" s="213" t="s">
        <v>49</v>
      </c>
      <c r="E969" s="214" t="s">
        <v>1106</v>
      </c>
      <c r="F969" s="215">
        <v>6399800</v>
      </c>
      <c r="G969" s="215">
        <v>6399800</v>
      </c>
      <c r="H969" s="171"/>
      <c r="I969" s="88">
        <f t="shared" si="127"/>
        <v>6399800</v>
      </c>
      <c r="J969" s="163">
        <f t="shared" si="123"/>
        <v>0</v>
      </c>
      <c r="K969" s="155">
        <f t="shared" si="12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25"/>
        <v>0</v>
      </c>
      <c r="O969" s="155">
        <f t="shared" si="126"/>
        <v>0</v>
      </c>
      <c r="P969" s="155">
        <f>IF(O969=1,SUM($O$6:O969),0)</f>
        <v>0</v>
      </c>
    </row>
    <row r="970" spans="1:16" ht="15" customHeight="1">
      <c r="A970" s="15"/>
      <c r="B970" s="194">
        <v>34</v>
      </c>
      <c r="C970" s="109" t="s">
        <v>1236</v>
      </c>
      <c r="D970" s="213" t="s">
        <v>49</v>
      </c>
      <c r="E970" s="214" t="s">
        <v>1106</v>
      </c>
      <c r="F970" s="215">
        <v>6393200</v>
      </c>
      <c r="G970" s="215">
        <v>6393200</v>
      </c>
      <c r="H970" s="171"/>
      <c r="I970" s="88">
        <f t="shared" si="127"/>
        <v>6393200</v>
      </c>
      <c r="J970" s="163">
        <f t="shared" si="123"/>
        <v>0</v>
      </c>
      <c r="K970" s="155">
        <f t="shared" si="12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25"/>
        <v>0</v>
      </c>
      <c r="O970" s="155">
        <f t="shared" si="126"/>
        <v>0</v>
      </c>
      <c r="P970" s="155">
        <f>IF(O970=1,SUM($O$6:O970),0)</f>
        <v>0</v>
      </c>
    </row>
    <row r="971" spans="1:16" ht="15" customHeight="1">
      <c r="A971" s="15"/>
      <c r="B971" s="194">
        <v>35</v>
      </c>
      <c r="C971" s="109" t="s">
        <v>1237</v>
      </c>
      <c r="D971" s="213" t="s">
        <v>49</v>
      </c>
      <c r="E971" s="214" t="s">
        <v>1106</v>
      </c>
      <c r="F971" s="215">
        <v>5434000</v>
      </c>
      <c r="G971" s="215">
        <v>5434000</v>
      </c>
      <c r="H971" s="171"/>
      <c r="I971" s="88">
        <f t="shared" si="127"/>
        <v>5434000</v>
      </c>
      <c r="J971" s="163">
        <f t="shared" si="123"/>
        <v>0</v>
      </c>
      <c r="K971" s="155">
        <f t="shared" si="12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25"/>
        <v>0</v>
      </c>
      <c r="O971" s="155">
        <f t="shared" si="126"/>
        <v>0</v>
      </c>
      <c r="P971" s="155">
        <f>IF(O971=1,SUM($O$6:O971),0)</f>
        <v>0</v>
      </c>
    </row>
    <row r="972" spans="1:16" ht="15" customHeight="1">
      <c r="A972" s="15"/>
      <c r="B972" s="194">
        <v>36</v>
      </c>
      <c r="C972" s="109" t="s">
        <v>1238</v>
      </c>
      <c r="D972" s="213" t="s">
        <v>49</v>
      </c>
      <c r="E972" s="214" t="s">
        <v>1106</v>
      </c>
      <c r="F972" s="215">
        <v>6072000</v>
      </c>
      <c r="G972" s="215">
        <v>6072000</v>
      </c>
      <c r="H972" s="171"/>
      <c r="I972" s="88">
        <f>IF($I$5=$G$4,G972,(IF($I$5=$F$4,F972,0)))</f>
        <v>6072000</v>
      </c>
      <c r="J972" s="163">
        <f t="shared" si="123"/>
        <v>0</v>
      </c>
      <c r="K972" s="155">
        <f t="shared" si="12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25"/>
        <v>0</v>
      </c>
      <c r="O972" s="155">
        <f t="shared" si="126"/>
        <v>0</v>
      </c>
      <c r="P972" s="155">
        <f>IF(O972=1,SUM($O$6:O972),0)</f>
        <v>0</v>
      </c>
    </row>
    <row r="973" spans="1:16" ht="15" customHeight="1">
      <c r="A973" s="15"/>
      <c r="B973" s="194">
        <v>37</v>
      </c>
      <c r="C973" s="109" t="s">
        <v>1239</v>
      </c>
      <c r="D973" s="213" t="s">
        <v>49</v>
      </c>
      <c r="E973" s="214" t="s">
        <v>1106</v>
      </c>
      <c r="F973" s="215">
        <v>5898200</v>
      </c>
      <c r="G973" s="215">
        <v>5898200</v>
      </c>
      <c r="H973" s="171"/>
      <c r="I973" s="88">
        <f>IF($I$5=$G$4,G973,(IF($I$5=$F$4,F973,0)))</f>
        <v>5898200</v>
      </c>
      <c r="J973" s="163">
        <f t="shared" si="123"/>
        <v>0</v>
      </c>
      <c r="K973" s="155">
        <f t="shared" si="12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25"/>
        <v>0</v>
      </c>
      <c r="O973" s="155">
        <f t="shared" si="126"/>
        <v>0</v>
      </c>
      <c r="P973" s="155">
        <f>IF(O973=1,SUM($O$6:O973),0)</f>
        <v>0</v>
      </c>
    </row>
    <row r="974" spans="1:16" ht="15" customHeight="1">
      <c r="A974" s="15"/>
      <c r="B974" s="194">
        <v>38</v>
      </c>
      <c r="C974" s="109" t="s">
        <v>1240</v>
      </c>
      <c r="D974" s="213" t="s">
        <v>49</v>
      </c>
      <c r="E974" s="214" t="s">
        <v>1106</v>
      </c>
      <c r="F974" s="215">
        <v>4892800.0000000009</v>
      </c>
      <c r="G974" s="215">
        <v>4892800.0000000009</v>
      </c>
      <c r="H974" s="171"/>
      <c r="I974" s="88">
        <f t="shared" si="127"/>
        <v>4892800.0000000009</v>
      </c>
      <c r="J974" s="163">
        <f t="shared" si="123"/>
        <v>0</v>
      </c>
      <c r="K974" s="155">
        <f t="shared" si="12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25"/>
        <v>0</v>
      </c>
      <c r="O974" s="155">
        <f t="shared" si="126"/>
        <v>0</v>
      </c>
      <c r="P974" s="155">
        <f>IF(O974=1,SUM($O$6:O974),0)</f>
        <v>0</v>
      </c>
    </row>
    <row r="975" spans="1:16" ht="15" customHeight="1">
      <c r="A975" s="15"/>
      <c r="B975" s="194">
        <v>39</v>
      </c>
      <c r="C975" s="109" t="s">
        <v>1241</v>
      </c>
      <c r="D975" s="213" t="s">
        <v>49</v>
      </c>
      <c r="E975" s="214" t="s">
        <v>1106</v>
      </c>
      <c r="F975" s="215">
        <v>4892800.0000000009</v>
      </c>
      <c r="G975" s="215">
        <v>4892800.0000000009</v>
      </c>
      <c r="H975" s="171"/>
      <c r="I975" s="88">
        <f t="shared" si="127"/>
        <v>4892800.0000000009</v>
      </c>
      <c r="J975" s="163">
        <f t="shared" si="123"/>
        <v>0</v>
      </c>
      <c r="K975" s="155">
        <f t="shared" si="12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25"/>
        <v>0</v>
      </c>
      <c r="O975" s="155">
        <f t="shared" si="126"/>
        <v>0</v>
      </c>
      <c r="P975" s="155">
        <f>IF(O975=1,SUM($O$6:O975),0)</f>
        <v>0</v>
      </c>
    </row>
    <row r="976" spans="1:16" ht="15" customHeight="1">
      <c r="A976" s="15"/>
      <c r="B976" s="194">
        <v>40</v>
      </c>
      <c r="C976" s="109" t="s">
        <v>1242</v>
      </c>
      <c r="D976" s="213" t="s">
        <v>49</v>
      </c>
      <c r="E976" s="214" t="s">
        <v>1106</v>
      </c>
      <c r="F976" s="215">
        <v>4340600.0000000009</v>
      </c>
      <c r="G976" s="215">
        <v>4340600.0000000009</v>
      </c>
      <c r="H976" s="171"/>
      <c r="I976" s="88">
        <f t="shared" si="127"/>
        <v>4340600.0000000009</v>
      </c>
      <c r="J976" s="163">
        <f t="shared" si="123"/>
        <v>0</v>
      </c>
      <c r="K976" s="155">
        <f t="shared" si="12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25"/>
        <v>0</v>
      </c>
      <c r="O976" s="155">
        <f t="shared" si="126"/>
        <v>0</v>
      </c>
      <c r="P976" s="155">
        <f>IF(O976=1,SUM($O$6:O976),0)</f>
        <v>0</v>
      </c>
    </row>
    <row r="977" spans="1:16" ht="15" customHeight="1">
      <c r="A977" s="15"/>
      <c r="B977" s="194">
        <v>41</v>
      </c>
      <c r="C977" s="109" t="s">
        <v>1243</v>
      </c>
      <c r="D977" s="213" t="s">
        <v>49</v>
      </c>
      <c r="E977" s="214" t="s">
        <v>1106</v>
      </c>
      <c r="F977" s="215">
        <v>3282400</v>
      </c>
      <c r="G977" s="215">
        <v>3282400</v>
      </c>
      <c r="H977" s="171"/>
      <c r="I977" s="88">
        <f t="shared" si="127"/>
        <v>3282400</v>
      </c>
      <c r="J977" s="163">
        <f t="shared" si="123"/>
        <v>0</v>
      </c>
      <c r="K977" s="155">
        <f t="shared" si="12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25"/>
        <v>0</v>
      </c>
      <c r="O977" s="155">
        <f t="shared" si="126"/>
        <v>0</v>
      </c>
      <c r="P977" s="155">
        <f>IF(O977=1,SUM($O$6:O977),0)</f>
        <v>0</v>
      </c>
    </row>
    <row r="978" spans="1:16" ht="15" customHeight="1">
      <c r="A978" s="15"/>
      <c r="B978" s="194">
        <v>42</v>
      </c>
      <c r="C978" s="109" t="s">
        <v>1244</v>
      </c>
      <c r="D978" s="213" t="s">
        <v>49</v>
      </c>
      <c r="E978" s="214" t="s">
        <v>1106</v>
      </c>
      <c r="F978" s="215">
        <v>8584400.0000000019</v>
      </c>
      <c r="G978" s="215">
        <v>8584400.0000000019</v>
      </c>
      <c r="H978" s="171"/>
      <c r="I978" s="88">
        <f t="shared" si="127"/>
        <v>8584400.0000000019</v>
      </c>
      <c r="J978" s="163">
        <f t="shared" si="123"/>
        <v>0</v>
      </c>
      <c r="K978" s="155">
        <f t="shared" si="12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5"/>
        <v>0</v>
      </c>
      <c r="O978" s="155">
        <f t="shared" si="126"/>
        <v>0</v>
      </c>
      <c r="P978" s="155">
        <f>IF(O978=1,SUM($O$6:O978),0)</f>
        <v>0</v>
      </c>
    </row>
    <row r="979" spans="1:16" ht="15" customHeight="1">
      <c r="A979" s="15"/>
      <c r="B979" s="194">
        <v>43</v>
      </c>
      <c r="C979" s="109" t="s">
        <v>1245</v>
      </c>
      <c r="D979" s="213" t="s">
        <v>49</v>
      </c>
      <c r="E979" s="214" t="s">
        <v>1106</v>
      </c>
      <c r="F979" s="215">
        <v>6767200</v>
      </c>
      <c r="G979" s="215">
        <v>6767200</v>
      </c>
      <c r="H979" s="171"/>
      <c r="I979" s="88">
        <f t="shared" si="127"/>
        <v>6767200</v>
      </c>
      <c r="J979" s="163">
        <f t="shared" ref="J979:J1042" si="128">IF(D979="MDU-KD",1,0)</f>
        <v>0</v>
      </c>
      <c r="K979" s="155">
        <f t="shared" ref="K979:K1042" si="12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130">IF(L979=0,M979,L979)</f>
        <v>0</v>
      </c>
      <c r="O979" s="155">
        <f t="shared" ref="O979:O1042" si="13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94">
        <v>44</v>
      </c>
      <c r="C980" s="109" t="s">
        <v>1246</v>
      </c>
      <c r="D980" s="213" t="s">
        <v>49</v>
      </c>
      <c r="E980" s="214" t="s">
        <v>1106</v>
      </c>
      <c r="F980" s="215">
        <v>5755200</v>
      </c>
      <c r="G980" s="215">
        <v>5755200</v>
      </c>
      <c r="H980" s="171"/>
      <c r="I980" s="88">
        <f t="shared" si="127"/>
        <v>5755200</v>
      </c>
      <c r="J980" s="163">
        <f t="shared" si="128"/>
        <v>0</v>
      </c>
      <c r="K980" s="155">
        <f t="shared" si="12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30"/>
        <v>0</v>
      </c>
      <c r="O980" s="155">
        <f t="shared" si="131"/>
        <v>0</v>
      </c>
      <c r="P980" s="155">
        <f>IF(O980=1,SUM($O$6:O980),0)</f>
        <v>0</v>
      </c>
    </row>
    <row r="981" spans="1:16" ht="15" customHeight="1">
      <c r="A981" s="15"/>
      <c r="B981" s="194">
        <v>45</v>
      </c>
      <c r="C981" s="109" t="s">
        <v>1247</v>
      </c>
      <c r="D981" s="213" t="s">
        <v>49</v>
      </c>
      <c r="E981" s="214" t="s">
        <v>1106</v>
      </c>
      <c r="F981" s="215">
        <v>4371400.0000000009</v>
      </c>
      <c r="G981" s="215">
        <v>4371400.0000000009</v>
      </c>
      <c r="H981" s="171"/>
      <c r="I981" s="88">
        <f t="shared" si="127"/>
        <v>4371400.0000000009</v>
      </c>
      <c r="J981" s="163">
        <f t="shared" si="128"/>
        <v>0</v>
      </c>
      <c r="K981" s="155">
        <f t="shared" si="12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30"/>
        <v>0</v>
      </c>
      <c r="O981" s="155">
        <f t="shared" si="131"/>
        <v>0</v>
      </c>
      <c r="P981" s="155">
        <f>IF(O981=1,SUM($O$6:O981),0)</f>
        <v>0</v>
      </c>
    </row>
    <row r="982" spans="1:16" ht="15" customHeight="1">
      <c r="A982" s="15"/>
      <c r="B982" s="194">
        <v>46</v>
      </c>
      <c r="C982" s="109" t="s">
        <v>1248</v>
      </c>
      <c r="D982" s="213" t="s">
        <v>49</v>
      </c>
      <c r="E982" s="214" t="s">
        <v>1106</v>
      </c>
      <c r="F982" s="215">
        <v>5997200</v>
      </c>
      <c r="G982" s="215">
        <v>5997200</v>
      </c>
      <c r="H982" s="171"/>
      <c r="I982" s="88">
        <f t="shared" si="127"/>
        <v>5997200</v>
      </c>
      <c r="J982" s="163">
        <f t="shared" si="128"/>
        <v>0</v>
      </c>
      <c r="K982" s="155">
        <f t="shared" si="12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30"/>
        <v>0</v>
      </c>
      <c r="O982" s="155">
        <f t="shared" si="131"/>
        <v>0</v>
      </c>
      <c r="P982" s="155">
        <f>IF(O982=1,SUM($O$6:O982),0)</f>
        <v>0</v>
      </c>
    </row>
    <row r="983" spans="1:16" ht="15" customHeight="1">
      <c r="A983" s="15"/>
      <c r="B983" s="194">
        <v>47</v>
      </c>
      <c r="C983" s="109" t="s">
        <v>1249</v>
      </c>
      <c r="D983" s="213" t="s">
        <v>49</v>
      </c>
      <c r="E983" s="214" t="s">
        <v>1106</v>
      </c>
      <c r="F983" s="215">
        <v>5354800</v>
      </c>
      <c r="G983" s="215">
        <v>5354800</v>
      </c>
      <c r="H983" s="171"/>
      <c r="I983" s="88">
        <f t="shared" si="127"/>
        <v>5354800</v>
      </c>
      <c r="J983" s="163">
        <f t="shared" si="128"/>
        <v>0</v>
      </c>
      <c r="K983" s="155">
        <f t="shared" si="12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30"/>
        <v>0</v>
      </c>
      <c r="O983" s="155">
        <f t="shared" si="131"/>
        <v>0</v>
      </c>
      <c r="P983" s="155">
        <f>IF(O983=1,SUM($O$6:O983),0)</f>
        <v>0</v>
      </c>
    </row>
    <row r="984" spans="1:16" ht="15" customHeight="1">
      <c r="A984" s="15"/>
      <c r="B984" s="194">
        <v>48</v>
      </c>
      <c r="C984" s="109" t="s">
        <v>1250</v>
      </c>
      <c r="D984" s="213" t="s">
        <v>49</v>
      </c>
      <c r="E984" s="214" t="s">
        <v>1106</v>
      </c>
      <c r="F984" s="215">
        <v>3944600.0000000005</v>
      </c>
      <c r="G984" s="215">
        <v>3944600.0000000005</v>
      </c>
      <c r="H984" s="171"/>
      <c r="I984" s="88">
        <f t="shared" si="127"/>
        <v>3944600.0000000005</v>
      </c>
      <c r="J984" s="163">
        <f t="shared" si="128"/>
        <v>0</v>
      </c>
      <c r="K984" s="155">
        <f t="shared" si="12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30"/>
        <v>0</v>
      </c>
      <c r="O984" s="155">
        <f t="shared" si="131"/>
        <v>0</v>
      </c>
      <c r="P984" s="155">
        <f>IF(O984=1,SUM($O$6:O984),0)</f>
        <v>0</v>
      </c>
    </row>
    <row r="985" spans="1:16" ht="15" customHeight="1">
      <c r="A985" s="15"/>
      <c r="B985" s="194">
        <v>49</v>
      </c>
      <c r="C985" s="109" t="s">
        <v>1251</v>
      </c>
      <c r="D985" s="213" t="s">
        <v>49</v>
      </c>
      <c r="E985" s="214" t="s">
        <v>1106</v>
      </c>
      <c r="F985" s="215">
        <v>3341800</v>
      </c>
      <c r="G985" s="215">
        <v>3341800</v>
      </c>
      <c r="H985" s="171"/>
      <c r="I985" s="88">
        <f t="shared" si="127"/>
        <v>3341800</v>
      </c>
      <c r="J985" s="163">
        <f t="shared" si="128"/>
        <v>0</v>
      </c>
      <c r="K985" s="155">
        <f t="shared" si="12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30"/>
        <v>0</v>
      </c>
      <c r="O985" s="155">
        <f t="shared" si="131"/>
        <v>0</v>
      </c>
      <c r="P985" s="155">
        <f>IF(O985=1,SUM($O$6:O985),0)</f>
        <v>0</v>
      </c>
    </row>
    <row r="986" spans="1:16" ht="15" customHeight="1">
      <c r="A986" s="15"/>
      <c r="B986" s="194">
        <v>50</v>
      </c>
      <c r="C986" s="109" t="s">
        <v>1252</v>
      </c>
      <c r="D986" s="213" t="s">
        <v>49</v>
      </c>
      <c r="E986" s="214" t="s">
        <v>1106</v>
      </c>
      <c r="F986" s="215">
        <v>3002672.4151735264</v>
      </c>
      <c r="G986" s="215">
        <v>3002672.4151735264</v>
      </c>
      <c r="H986" s="171"/>
      <c r="I986" s="88">
        <f t="shared" si="127"/>
        <v>3002672.4151735264</v>
      </c>
      <c r="J986" s="163">
        <f t="shared" si="128"/>
        <v>0</v>
      </c>
      <c r="K986" s="155">
        <f t="shared" si="12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30"/>
        <v>0</v>
      </c>
      <c r="O986" s="155">
        <f t="shared" si="131"/>
        <v>0</v>
      </c>
      <c r="P986" s="155">
        <f>IF(O986=1,SUM($O$6:O986),0)</f>
        <v>0</v>
      </c>
    </row>
    <row r="987" spans="1:16" ht="15" customHeight="1">
      <c r="A987" s="15"/>
      <c r="B987" s="194">
        <v>51</v>
      </c>
      <c r="C987" s="109" t="s">
        <v>1253</v>
      </c>
      <c r="D987" s="213" t="s">
        <v>49</v>
      </c>
      <c r="E987" s="214" t="s">
        <v>1106</v>
      </c>
      <c r="F987" s="215">
        <v>2760585.6586067965</v>
      </c>
      <c r="G987" s="215">
        <v>2760585.6586067965</v>
      </c>
      <c r="H987" s="171"/>
      <c r="I987" s="88">
        <f t="shared" si="127"/>
        <v>2760585.6586067965</v>
      </c>
      <c r="J987" s="163">
        <f t="shared" si="128"/>
        <v>0</v>
      </c>
      <c r="K987" s="155">
        <f t="shared" si="12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30"/>
        <v>0</v>
      </c>
      <c r="O987" s="155">
        <f t="shared" si="131"/>
        <v>0</v>
      </c>
      <c r="P987" s="155">
        <f>IF(O987=1,SUM($O$6:O987),0)</f>
        <v>0</v>
      </c>
    </row>
    <row r="988" spans="1:16" ht="15" customHeight="1">
      <c r="A988" s="15"/>
      <c r="B988" s="194">
        <v>52</v>
      </c>
      <c r="C988" s="109" t="s">
        <v>1254</v>
      </c>
      <c r="D988" s="213" t="s">
        <v>49</v>
      </c>
      <c r="E988" s="214" t="s">
        <v>1106</v>
      </c>
      <c r="F988" s="215">
        <v>2534400.0000000005</v>
      </c>
      <c r="G988" s="215">
        <v>2534400.0000000005</v>
      </c>
      <c r="H988" s="171"/>
      <c r="I988" s="88">
        <f t="shared" si="127"/>
        <v>2534400.0000000005</v>
      </c>
      <c r="J988" s="163">
        <f t="shared" si="128"/>
        <v>0</v>
      </c>
      <c r="K988" s="155">
        <f t="shared" si="12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30"/>
        <v>0</v>
      </c>
      <c r="O988" s="155">
        <f t="shared" si="131"/>
        <v>0</v>
      </c>
      <c r="P988" s="155">
        <f>IF(O988=1,SUM($O$6:O988),0)</f>
        <v>0</v>
      </c>
    </row>
    <row r="989" spans="1:16" ht="15" customHeight="1">
      <c r="A989" s="15"/>
      <c r="B989" s="194">
        <v>53</v>
      </c>
      <c r="C989" s="109" t="s">
        <v>1255</v>
      </c>
      <c r="D989" s="213" t="s">
        <v>49</v>
      </c>
      <c r="E989" s="214" t="s">
        <v>1106</v>
      </c>
      <c r="F989" s="215">
        <v>2530000.0000000005</v>
      </c>
      <c r="G989" s="215">
        <v>2530000.0000000005</v>
      </c>
      <c r="H989" s="171"/>
      <c r="I989" s="88">
        <f t="shared" si="127"/>
        <v>2530000.0000000005</v>
      </c>
      <c r="J989" s="163">
        <f t="shared" si="128"/>
        <v>0</v>
      </c>
      <c r="K989" s="155">
        <f t="shared" si="12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30"/>
        <v>0</v>
      </c>
      <c r="O989" s="155">
        <f t="shared" si="131"/>
        <v>0</v>
      </c>
      <c r="P989" s="155">
        <f>IF(O989=1,SUM($O$6:O989),0)</f>
        <v>0</v>
      </c>
    </row>
    <row r="990" spans="1:16" ht="15" customHeight="1">
      <c r="A990" s="15"/>
      <c r="B990" s="194">
        <v>54</v>
      </c>
      <c r="C990" s="109" t="s">
        <v>1256</v>
      </c>
      <c r="D990" s="213" t="s">
        <v>49</v>
      </c>
      <c r="E990" s="214" t="s">
        <v>1106</v>
      </c>
      <c r="F990" s="215">
        <v>2239600.0000000005</v>
      </c>
      <c r="G990" s="215">
        <v>2239600.0000000005</v>
      </c>
      <c r="H990" s="171"/>
      <c r="I990" s="88">
        <f t="shared" si="127"/>
        <v>2239600.0000000005</v>
      </c>
      <c r="J990" s="163">
        <f t="shared" si="128"/>
        <v>0</v>
      </c>
      <c r="K990" s="155">
        <f t="shared" si="12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30"/>
        <v>0</v>
      </c>
      <c r="O990" s="155">
        <f t="shared" si="131"/>
        <v>0</v>
      </c>
      <c r="P990" s="155">
        <f>IF(O990=1,SUM($O$6:O990),0)</f>
        <v>0</v>
      </c>
    </row>
    <row r="991" spans="1:16" ht="15" customHeight="1">
      <c r="A991" s="15"/>
      <c r="B991" s="194">
        <v>55</v>
      </c>
      <c r="C991" s="109" t="s">
        <v>1257</v>
      </c>
      <c r="D991" s="213" t="s">
        <v>49</v>
      </c>
      <c r="E991" s="214" t="s">
        <v>1106</v>
      </c>
      <c r="F991" s="215">
        <v>13242832.628818881</v>
      </c>
      <c r="G991" s="215">
        <v>13242832.628818881</v>
      </c>
      <c r="H991" s="171"/>
      <c r="I991" s="88">
        <f t="shared" si="127"/>
        <v>13242832.628818881</v>
      </c>
      <c r="J991" s="163">
        <f t="shared" si="128"/>
        <v>0</v>
      </c>
      <c r="K991" s="155">
        <f t="shared" si="12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30"/>
        <v>0</v>
      </c>
      <c r="O991" s="155">
        <f t="shared" si="131"/>
        <v>0</v>
      </c>
      <c r="P991" s="155">
        <f>IF(O991=1,SUM($O$6:O991),0)</f>
        <v>0</v>
      </c>
    </row>
    <row r="992" spans="1:16" ht="15" customHeight="1">
      <c r="A992" s="15"/>
      <c r="B992" s="194"/>
      <c r="C992" s="109"/>
      <c r="D992" s="213" t="s">
        <v>50</v>
      </c>
      <c r="E992" s="214"/>
      <c r="F992" s="215">
        <v>0</v>
      </c>
      <c r="G992" s="215">
        <v>0</v>
      </c>
      <c r="H992" s="171"/>
      <c r="I992" s="88">
        <f t="shared" si="127"/>
        <v>0</v>
      </c>
      <c r="J992" s="163">
        <f t="shared" si="128"/>
        <v>0</v>
      </c>
      <c r="K992" s="155">
        <f t="shared" si="12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30"/>
        <v>0</v>
      </c>
      <c r="O992" s="155">
        <f t="shared" si="131"/>
        <v>0</v>
      </c>
      <c r="P992" s="155">
        <f>IF(O992=1,SUM($O$6:O992),0)</f>
        <v>0</v>
      </c>
    </row>
    <row r="993" spans="1:16" ht="15" customHeight="1">
      <c r="A993" s="15"/>
      <c r="B993" s="194" t="s">
        <v>1035</v>
      </c>
      <c r="C993" s="109" t="s">
        <v>783</v>
      </c>
      <c r="D993" s="213" t="s">
        <v>50</v>
      </c>
      <c r="E993" s="214"/>
      <c r="F993" s="215">
        <v>0</v>
      </c>
      <c r="G993" s="215">
        <v>0</v>
      </c>
      <c r="H993" s="171"/>
      <c r="I993" s="88">
        <f t="shared" si="127"/>
        <v>0</v>
      </c>
      <c r="J993" s="163">
        <f t="shared" si="128"/>
        <v>0</v>
      </c>
      <c r="K993" s="155">
        <f t="shared" si="12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30"/>
        <v>0</v>
      </c>
      <c r="O993" s="155">
        <f t="shared" si="131"/>
        <v>0</v>
      </c>
      <c r="P993" s="155">
        <f>IF(O993=1,SUM($O$6:O993),0)</f>
        <v>0</v>
      </c>
    </row>
    <row r="994" spans="1:16" ht="15" customHeight="1">
      <c r="A994" s="15"/>
      <c r="B994" s="194">
        <v>1</v>
      </c>
      <c r="C994" s="109" t="s">
        <v>1258</v>
      </c>
      <c r="D994" s="213" t="s">
        <v>49</v>
      </c>
      <c r="E994" s="214" t="s">
        <v>1106</v>
      </c>
      <c r="F994" s="215">
        <v>5710000</v>
      </c>
      <c r="G994" s="215">
        <v>5710000</v>
      </c>
      <c r="H994" s="171"/>
      <c r="I994" s="88">
        <f t="shared" si="127"/>
        <v>5710000</v>
      </c>
      <c r="J994" s="163">
        <f t="shared" si="128"/>
        <v>0</v>
      </c>
      <c r="K994" s="155">
        <f t="shared" si="12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30"/>
        <v>0</v>
      </c>
      <c r="O994" s="155">
        <f t="shared" si="131"/>
        <v>0</v>
      </c>
      <c r="P994" s="155">
        <f>IF(O994=1,SUM($O$6:O994),0)</f>
        <v>0</v>
      </c>
    </row>
    <row r="995" spans="1:16" ht="15" customHeight="1">
      <c r="A995" s="15"/>
      <c r="B995" s="194">
        <v>2</v>
      </c>
      <c r="C995" s="109" t="s">
        <v>1259</v>
      </c>
      <c r="D995" s="213" t="s">
        <v>49</v>
      </c>
      <c r="E995" s="214" t="s">
        <v>1106</v>
      </c>
      <c r="F995" s="215">
        <v>4800000</v>
      </c>
      <c r="G995" s="215">
        <v>4800000</v>
      </c>
      <c r="H995" s="171"/>
      <c r="I995" s="88">
        <f t="shared" si="127"/>
        <v>4800000</v>
      </c>
      <c r="J995" s="163">
        <f t="shared" si="128"/>
        <v>0</v>
      </c>
      <c r="K995" s="155">
        <f t="shared" si="12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30"/>
        <v>0</v>
      </c>
      <c r="O995" s="155">
        <f t="shared" si="131"/>
        <v>0</v>
      </c>
      <c r="P995" s="155">
        <f>IF(O995=1,SUM($O$6:O995),0)</f>
        <v>0</v>
      </c>
    </row>
    <row r="996" spans="1:16" ht="15" customHeight="1">
      <c r="A996" s="15"/>
      <c r="B996" s="194">
        <v>3</v>
      </c>
      <c r="C996" s="109" t="s">
        <v>1260</v>
      </c>
      <c r="D996" s="213" t="s">
        <v>49</v>
      </c>
      <c r="E996" s="214" t="s">
        <v>1106</v>
      </c>
      <c r="F996" s="215">
        <v>4416000</v>
      </c>
      <c r="G996" s="215">
        <v>4416000</v>
      </c>
      <c r="H996" s="171"/>
      <c r="I996" s="88">
        <f t="shared" si="127"/>
        <v>4416000</v>
      </c>
      <c r="J996" s="163">
        <f t="shared" si="128"/>
        <v>0</v>
      </c>
      <c r="K996" s="155">
        <f t="shared" si="12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30"/>
        <v>0</v>
      </c>
      <c r="O996" s="155">
        <f t="shared" si="131"/>
        <v>0</v>
      </c>
      <c r="P996" s="155">
        <f>IF(O996=1,SUM($O$6:O996),0)</f>
        <v>0</v>
      </c>
    </row>
    <row r="997" spans="1:16" ht="15" customHeight="1">
      <c r="A997" s="15"/>
      <c r="B997" s="194">
        <v>4</v>
      </c>
      <c r="C997" s="109" t="s">
        <v>1261</v>
      </c>
      <c r="D997" s="213" t="s">
        <v>49</v>
      </c>
      <c r="E997" s="214" t="s">
        <v>1106</v>
      </c>
      <c r="F997" s="215">
        <v>3286000</v>
      </c>
      <c r="G997" s="215">
        <v>3286000</v>
      </c>
      <c r="H997" s="171"/>
      <c r="I997" s="88">
        <f t="shared" si="127"/>
        <v>3286000</v>
      </c>
      <c r="J997" s="163">
        <f t="shared" si="128"/>
        <v>0</v>
      </c>
      <c r="K997" s="155">
        <f t="shared" si="12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30"/>
        <v>0</v>
      </c>
      <c r="O997" s="155">
        <f t="shared" si="131"/>
        <v>0</v>
      </c>
      <c r="P997" s="155">
        <f>IF(O997=1,SUM($O$6:O997),0)</f>
        <v>0</v>
      </c>
    </row>
    <row r="998" spans="1:16" ht="15" customHeight="1">
      <c r="A998" s="15"/>
      <c r="B998" s="194">
        <v>5</v>
      </c>
      <c r="C998" s="109" t="s">
        <v>1262</v>
      </c>
      <c r="D998" s="213" t="s">
        <v>49</v>
      </c>
      <c r="E998" s="214" t="s">
        <v>1106</v>
      </c>
      <c r="F998" s="215">
        <v>2234000</v>
      </c>
      <c r="G998" s="215">
        <v>2234000</v>
      </c>
      <c r="H998" s="171"/>
      <c r="I998" s="88">
        <f t="shared" si="127"/>
        <v>2234000</v>
      </c>
      <c r="J998" s="163">
        <f t="shared" si="128"/>
        <v>0</v>
      </c>
      <c r="K998" s="155">
        <f t="shared" si="12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30"/>
        <v>0</v>
      </c>
      <c r="O998" s="155">
        <f t="shared" si="131"/>
        <v>0</v>
      </c>
      <c r="P998" s="155">
        <f>IF(O998=1,SUM($O$6:O998),0)</f>
        <v>0</v>
      </c>
    </row>
    <row r="999" spans="1:16" ht="15" customHeight="1">
      <c r="A999" s="15"/>
      <c r="B999" s="194">
        <v>6</v>
      </c>
      <c r="C999" s="109" t="s">
        <v>1263</v>
      </c>
      <c r="D999" s="213" t="s">
        <v>49</v>
      </c>
      <c r="E999" s="214" t="s">
        <v>1106</v>
      </c>
      <c r="F999" s="215">
        <v>4470000</v>
      </c>
      <c r="G999" s="215">
        <v>4470000</v>
      </c>
      <c r="H999" s="171"/>
      <c r="I999" s="88">
        <f t="shared" si="127"/>
        <v>4470000</v>
      </c>
      <c r="J999" s="163">
        <f t="shared" si="128"/>
        <v>0</v>
      </c>
      <c r="K999" s="155">
        <f t="shared" si="12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30"/>
        <v>0</v>
      </c>
      <c r="O999" s="155">
        <f t="shared" si="131"/>
        <v>0</v>
      </c>
      <c r="P999" s="155">
        <f>IF(O999=1,SUM($O$6:O999),0)</f>
        <v>0</v>
      </c>
    </row>
    <row r="1000" spans="1:16" ht="15" customHeight="1">
      <c r="A1000" s="15"/>
      <c r="B1000" s="194">
        <v>7</v>
      </c>
      <c r="C1000" s="109" t="s">
        <v>1264</v>
      </c>
      <c r="D1000" s="213" t="s">
        <v>49</v>
      </c>
      <c r="E1000" s="214" t="s">
        <v>1106</v>
      </c>
      <c r="F1000" s="215">
        <v>3580000</v>
      </c>
      <c r="G1000" s="215">
        <v>3580000</v>
      </c>
      <c r="H1000" s="171"/>
      <c r="I1000" s="88">
        <f t="shared" si="127"/>
        <v>3580000</v>
      </c>
      <c r="J1000" s="163">
        <f t="shared" si="128"/>
        <v>0</v>
      </c>
      <c r="K1000" s="155">
        <f t="shared" si="12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30"/>
        <v>0</v>
      </c>
      <c r="O1000" s="155">
        <f t="shared" si="131"/>
        <v>0</v>
      </c>
      <c r="P1000" s="155">
        <f>IF(O1000=1,SUM($O$6:O1000),0)</f>
        <v>0</v>
      </c>
    </row>
    <row r="1001" spans="1:16" ht="15" customHeight="1">
      <c r="A1001" s="15"/>
      <c r="B1001" s="194"/>
      <c r="C1001" s="109"/>
      <c r="D1001" s="213" t="s">
        <v>50</v>
      </c>
      <c r="E1001" s="214"/>
      <c r="F1001" s="215"/>
      <c r="G1001" s="215"/>
      <c r="H1001" s="171"/>
      <c r="I1001" s="88">
        <f t="shared" si="127"/>
        <v>0</v>
      </c>
      <c r="J1001" s="163">
        <f t="shared" si="128"/>
        <v>0</v>
      </c>
      <c r="K1001" s="155">
        <f t="shared" si="12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30"/>
        <v>0</v>
      </c>
      <c r="O1001" s="155">
        <f t="shared" si="131"/>
        <v>0</v>
      </c>
      <c r="P1001" s="155">
        <f>IF(O1001=1,SUM($O$6:O1001),0)</f>
        <v>0</v>
      </c>
    </row>
    <row r="1002" spans="1:16" ht="15" customHeight="1">
      <c r="A1002" s="15"/>
      <c r="B1002" s="194" t="s">
        <v>1035</v>
      </c>
      <c r="C1002" s="109" t="s">
        <v>534</v>
      </c>
      <c r="D1002" s="213" t="s">
        <v>50</v>
      </c>
      <c r="E1002" s="214"/>
      <c r="F1002" s="215"/>
      <c r="G1002" s="215"/>
      <c r="H1002" s="171"/>
      <c r="I1002" s="88">
        <f t="shared" si="127"/>
        <v>0</v>
      </c>
      <c r="J1002" s="163">
        <f t="shared" si="128"/>
        <v>0</v>
      </c>
      <c r="K1002" s="155">
        <f t="shared" si="12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30"/>
        <v>0</v>
      </c>
      <c r="O1002" s="155">
        <f t="shared" si="131"/>
        <v>0</v>
      </c>
      <c r="P1002" s="155">
        <f>IF(O1002=1,SUM($O$6:O1002),0)</f>
        <v>0</v>
      </c>
    </row>
    <row r="1003" spans="1:16" ht="15" customHeight="1">
      <c r="A1003" s="15"/>
      <c r="B1003" s="194">
        <v>1</v>
      </c>
      <c r="C1003" s="109" t="s">
        <v>784</v>
      </c>
      <c r="D1003" s="213" t="s">
        <v>49</v>
      </c>
      <c r="E1003" s="214" t="s">
        <v>14</v>
      </c>
      <c r="F1003" s="215">
        <v>355700</v>
      </c>
      <c r="G1003" s="215">
        <v>355700</v>
      </c>
      <c r="H1003" s="171"/>
      <c r="I1003" s="88">
        <f t="shared" si="127"/>
        <v>355700</v>
      </c>
      <c r="J1003" s="163">
        <f t="shared" si="128"/>
        <v>0</v>
      </c>
      <c r="K1003" s="155">
        <f t="shared" si="12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30"/>
        <v>0</v>
      </c>
      <c r="O1003" s="155">
        <f t="shared" si="131"/>
        <v>0</v>
      </c>
      <c r="P1003" s="155">
        <f>IF(O1003=1,SUM($O$6:O1003),0)</f>
        <v>0</v>
      </c>
    </row>
    <row r="1004" spans="1:16" ht="15" customHeight="1">
      <c r="A1004" s="15"/>
      <c r="B1004" s="194">
        <v>2</v>
      </c>
      <c r="C1004" s="109" t="s">
        <v>785</v>
      </c>
      <c r="D1004" s="213" t="s">
        <v>49</v>
      </c>
      <c r="E1004" s="214" t="s">
        <v>14</v>
      </c>
      <c r="F1004" s="215">
        <v>346400</v>
      </c>
      <c r="G1004" s="215">
        <v>346400</v>
      </c>
      <c r="H1004" s="171"/>
      <c r="I1004" s="88">
        <f t="shared" si="127"/>
        <v>346400</v>
      </c>
      <c r="J1004" s="163">
        <f t="shared" si="128"/>
        <v>0</v>
      </c>
      <c r="K1004" s="155">
        <f t="shared" si="12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30"/>
        <v>0</v>
      </c>
      <c r="O1004" s="155">
        <f t="shared" si="131"/>
        <v>0</v>
      </c>
      <c r="P1004" s="155">
        <f>IF(O1004=1,SUM($O$6:O1004),0)</f>
        <v>0</v>
      </c>
    </row>
    <row r="1005" spans="1:16" ht="15" customHeight="1">
      <c r="A1005" s="15"/>
      <c r="B1005" s="194">
        <v>3</v>
      </c>
      <c r="C1005" s="109" t="s">
        <v>786</v>
      </c>
      <c r="D1005" s="213" t="s">
        <v>49</v>
      </c>
      <c r="E1005" s="214" t="s">
        <v>14</v>
      </c>
      <c r="F1005" s="215">
        <v>571650</v>
      </c>
      <c r="G1005" s="215">
        <v>571650</v>
      </c>
      <c r="H1005" s="171"/>
      <c r="I1005" s="88">
        <f t="shared" si="127"/>
        <v>571650</v>
      </c>
      <c r="J1005" s="163">
        <f t="shared" si="128"/>
        <v>0</v>
      </c>
      <c r="K1005" s="155">
        <f t="shared" si="12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30"/>
        <v>0</v>
      </c>
      <c r="O1005" s="155">
        <f t="shared" si="131"/>
        <v>0</v>
      </c>
      <c r="P1005" s="155">
        <f>IF(O1005=1,SUM($O$6:O1005),0)</f>
        <v>0</v>
      </c>
    </row>
    <row r="1006" spans="1:16" ht="15" customHeight="1">
      <c r="A1006" s="15"/>
      <c r="B1006" s="194">
        <v>4</v>
      </c>
      <c r="C1006" s="109" t="s">
        <v>787</v>
      </c>
      <c r="D1006" s="213" t="s">
        <v>49</v>
      </c>
      <c r="E1006" s="214" t="s">
        <v>14</v>
      </c>
      <c r="F1006" s="215">
        <v>1182800</v>
      </c>
      <c r="G1006" s="215">
        <v>1182800</v>
      </c>
      <c r="H1006" s="171"/>
      <c r="I1006" s="88">
        <f t="shared" ref="I1006:I1071" si="132">IF($I$5=$G$4,G1006,(IF($I$5=$F$4,F1006,0)))</f>
        <v>1182800</v>
      </c>
      <c r="J1006" s="163">
        <f t="shared" si="128"/>
        <v>0</v>
      </c>
      <c r="K1006" s="155">
        <f t="shared" si="12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30"/>
        <v>0</v>
      </c>
      <c r="O1006" s="155">
        <f t="shared" si="131"/>
        <v>0</v>
      </c>
      <c r="P1006" s="155">
        <f>IF(O1006=1,SUM($O$6:O1006),0)</f>
        <v>0</v>
      </c>
    </row>
    <row r="1007" spans="1:16" ht="15" customHeight="1">
      <c r="A1007" s="15"/>
      <c r="B1007" s="194">
        <v>5</v>
      </c>
      <c r="C1007" s="109" t="s">
        <v>788</v>
      </c>
      <c r="D1007" s="213" t="s">
        <v>49</v>
      </c>
      <c r="E1007" s="214" t="s">
        <v>14</v>
      </c>
      <c r="F1007" s="215">
        <v>2953300</v>
      </c>
      <c r="G1007" s="215">
        <v>2953300</v>
      </c>
      <c r="H1007" s="171"/>
      <c r="I1007" s="88">
        <f t="shared" si="132"/>
        <v>2953300</v>
      </c>
      <c r="J1007" s="163">
        <f t="shared" si="128"/>
        <v>0</v>
      </c>
      <c r="K1007" s="155">
        <f t="shared" si="12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30"/>
        <v>0</v>
      </c>
      <c r="O1007" s="155">
        <f t="shared" si="131"/>
        <v>0</v>
      </c>
      <c r="P1007" s="155">
        <f>IF(O1007=1,SUM($O$6:O1007),0)</f>
        <v>0</v>
      </c>
    </row>
    <row r="1008" spans="1:16" ht="15" customHeight="1">
      <c r="A1008" s="15"/>
      <c r="B1008" s="194">
        <v>6</v>
      </c>
      <c r="C1008" s="109" t="s">
        <v>789</v>
      </c>
      <c r="D1008" s="213" t="s">
        <v>49</v>
      </c>
      <c r="E1008" s="214" t="s">
        <v>14</v>
      </c>
      <c r="F1008" s="215">
        <v>1627400</v>
      </c>
      <c r="G1008" s="215">
        <v>1627400</v>
      </c>
      <c r="H1008" s="171"/>
      <c r="I1008" s="88">
        <f t="shared" si="132"/>
        <v>1627400</v>
      </c>
      <c r="J1008" s="163">
        <f t="shared" si="128"/>
        <v>0</v>
      </c>
      <c r="K1008" s="155">
        <f t="shared" si="12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30"/>
        <v>0</v>
      </c>
      <c r="O1008" s="155">
        <f t="shared" si="131"/>
        <v>0</v>
      </c>
      <c r="P1008" s="155">
        <f>IF(O1008=1,SUM($O$6:O1008),0)</f>
        <v>0</v>
      </c>
    </row>
    <row r="1009" spans="1:16" ht="15" customHeight="1">
      <c r="A1009" s="15"/>
      <c r="B1009" s="194">
        <v>7</v>
      </c>
      <c r="C1009" s="109" t="s">
        <v>790</v>
      </c>
      <c r="D1009" s="213" t="s">
        <v>49</v>
      </c>
      <c r="E1009" s="214" t="s">
        <v>14</v>
      </c>
      <c r="F1009" s="215">
        <v>3686500</v>
      </c>
      <c r="G1009" s="215">
        <v>3686500</v>
      </c>
      <c r="H1009" s="171"/>
      <c r="I1009" s="88">
        <f t="shared" si="132"/>
        <v>3686500</v>
      </c>
      <c r="J1009" s="163">
        <f t="shared" si="128"/>
        <v>0</v>
      </c>
      <c r="K1009" s="155">
        <f t="shared" si="12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30"/>
        <v>0</v>
      </c>
      <c r="O1009" s="155">
        <f t="shared" si="131"/>
        <v>0</v>
      </c>
      <c r="P1009" s="155">
        <f>IF(O1009=1,SUM($O$6:O1009),0)</f>
        <v>0</v>
      </c>
    </row>
    <row r="1010" spans="1:16" ht="15" customHeight="1">
      <c r="A1010" s="15"/>
      <c r="B1010" s="194">
        <v>8</v>
      </c>
      <c r="C1010" s="109" t="s">
        <v>791</v>
      </c>
      <c r="D1010" s="213" t="s">
        <v>49</v>
      </c>
      <c r="E1010" s="214" t="s">
        <v>14</v>
      </c>
      <c r="F1010" s="215">
        <v>3784400</v>
      </c>
      <c r="G1010" s="215">
        <v>3784400</v>
      </c>
      <c r="H1010" s="171"/>
      <c r="I1010" s="88">
        <f t="shared" si="132"/>
        <v>3784400</v>
      </c>
      <c r="J1010" s="163">
        <f t="shared" si="128"/>
        <v>0</v>
      </c>
      <c r="K1010" s="155">
        <f t="shared" si="12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30"/>
        <v>0</v>
      </c>
      <c r="O1010" s="155">
        <f t="shared" si="131"/>
        <v>0</v>
      </c>
      <c r="P1010" s="155">
        <f>IF(O1010=1,SUM($O$6:O1010),0)</f>
        <v>0</v>
      </c>
    </row>
    <row r="1011" spans="1:16" ht="15" customHeight="1">
      <c r="A1011" s="15"/>
      <c r="B1011" s="194">
        <v>9</v>
      </c>
      <c r="C1011" s="109" t="s">
        <v>1618</v>
      </c>
      <c r="D1011" s="213" t="s">
        <v>49</v>
      </c>
      <c r="E1011" s="214" t="s">
        <v>14</v>
      </c>
      <c r="F1011" s="215">
        <v>4127900</v>
      </c>
      <c r="G1011" s="215">
        <v>4127900</v>
      </c>
      <c r="H1011" s="171"/>
      <c r="I1011" s="88">
        <f t="shared" si="132"/>
        <v>4127900</v>
      </c>
      <c r="J1011" s="163">
        <f t="shared" si="128"/>
        <v>0</v>
      </c>
      <c r="K1011" s="155">
        <f t="shared" si="12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30"/>
        <v>0</v>
      </c>
      <c r="O1011" s="155">
        <f t="shared" si="131"/>
        <v>0</v>
      </c>
      <c r="P1011" s="155">
        <f>IF(O1011=1,SUM($O$6:O1011),0)</f>
        <v>0</v>
      </c>
    </row>
    <row r="1012" spans="1:16" ht="15" customHeight="1">
      <c r="A1012" s="15"/>
      <c r="B1012" s="194">
        <v>10</v>
      </c>
      <c r="C1012" s="109" t="s">
        <v>1619</v>
      </c>
      <c r="D1012" s="213" t="s">
        <v>49</v>
      </c>
      <c r="E1012" s="214" t="s">
        <v>14</v>
      </c>
      <c r="F1012" s="215">
        <v>4540690</v>
      </c>
      <c r="G1012" s="215">
        <v>4540700</v>
      </c>
      <c r="H1012" s="171"/>
      <c r="I1012" s="88">
        <f t="shared" si="132"/>
        <v>4540700</v>
      </c>
      <c r="J1012" s="163">
        <f t="shared" si="128"/>
        <v>0</v>
      </c>
      <c r="K1012" s="155">
        <f t="shared" si="12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30"/>
        <v>0</v>
      </c>
      <c r="O1012" s="155">
        <f t="shared" si="131"/>
        <v>0</v>
      </c>
      <c r="P1012" s="155">
        <f>IF(O1012=1,SUM($O$6:O1012),0)</f>
        <v>0</v>
      </c>
    </row>
    <row r="1013" spans="1:16" ht="15" customHeight="1">
      <c r="A1013" s="15"/>
      <c r="B1013" s="194">
        <v>11</v>
      </c>
      <c r="C1013" s="109" t="s">
        <v>1528</v>
      </c>
      <c r="D1013" s="213" t="s">
        <v>49</v>
      </c>
      <c r="E1013" s="214" t="s">
        <v>14</v>
      </c>
      <c r="F1013" s="215">
        <v>614700</v>
      </c>
      <c r="G1013" s="215">
        <v>614700</v>
      </c>
      <c r="H1013" s="171"/>
      <c r="I1013" s="88">
        <f t="shared" si="132"/>
        <v>614700</v>
      </c>
      <c r="J1013" s="163">
        <f t="shared" si="128"/>
        <v>0</v>
      </c>
      <c r="K1013" s="155">
        <f t="shared" si="12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30"/>
        <v>0</v>
      </c>
      <c r="O1013" s="155">
        <f t="shared" si="131"/>
        <v>0</v>
      </c>
      <c r="P1013" s="155">
        <f>IF(O1013=1,SUM($O$6:O1013),0)</f>
        <v>0</v>
      </c>
    </row>
    <row r="1014" spans="1:16" ht="15" customHeight="1">
      <c r="A1014" s="15"/>
      <c r="B1014" s="194">
        <v>12</v>
      </c>
      <c r="C1014" s="109" t="s">
        <v>1529</v>
      </c>
      <c r="D1014" s="213" t="s">
        <v>49</v>
      </c>
      <c r="E1014" s="214" t="s">
        <v>14</v>
      </c>
      <c r="F1014" s="215">
        <v>829000</v>
      </c>
      <c r="G1014" s="215">
        <v>829000</v>
      </c>
      <c r="H1014" s="171"/>
      <c r="I1014" s="88">
        <f t="shared" si="132"/>
        <v>829000</v>
      </c>
      <c r="J1014" s="163">
        <f t="shared" si="128"/>
        <v>0</v>
      </c>
      <c r="K1014" s="155">
        <f t="shared" si="12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30"/>
        <v>0</v>
      </c>
      <c r="O1014" s="155">
        <f t="shared" si="131"/>
        <v>0</v>
      </c>
      <c r="P1014" s="155">
        <f>IF(O1014=1,SUM($O$6:O1014),0)</f>
        <v>0</v>
      </c>
    </row>
    <row r="1015" spans="1:16" ht="15" customHeight="1">
      <c r="A1015" s="15"/>
      <c r="B1015" s="194"/>
      <c r="C1015" s="109" t="s">
        <v>50</v>
      </c>
      <c r="D1015" s="213" t="s">
        <v>50</v>
      </c>
      <c r="E1015" s="214"/>
      <c r="F1015" s="215"/>
      <c r="G1015" s="215"/>
      <c r="H1015" s="171"/>
      <c r="I1015" s="88">
        <f t="shared" si="132"/>
        <v>0</v>
      </c>
      <c r="J1015" s="163">
        <f t="shared" si="128"/>
        <v>0</v>
      </c>
      <c r="K1015" s="155">
        <f t="shared" si="12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30"/>
        <v>0</v>
      </c>
      <c r="O1015" s="155">
        <f t="shared" si="131"/>
        <v>0</v>
      </c>
      <c r="P1015" s="155">
        <f>IF(O1015=1,SUM($O$6:O1015),0)</f>
        <v>0</v>
      </c>
    </row>
    <row r="1016" spans="1:16" ht="15" customHeight="1">
      <c r="A1016" s="15"/>
      <c r="B1016" s="194" t="s">
        <v>1035</v>
      </c>
      <c r="C1016" s="109" t="s">
        <v>792</v>
      </c>
      <c r="D1016" s="213" t="s">
        <v>50</v>
      </c>
      <c r="E1016" s="214"/>
      <c r="F1016" s="215"/>
      <c r="G1016" s="215"/>
      <c r="H1016" s="171"/>
      <c r="I1016" s="88">
        <f t="shared" si="132"/>
        <v>0</v>
      </c>
      <c r="J1016" s="163">
        <f t="shared" si="128"/>
        <v>0</v>
      </c>
      <c r="K1016" s="155">
        <f t="shared" si="12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30"/>
        <v>0</v>
      </c>
      <c r="O1016" s="155">
        <f t="shared" si="131"/>
        <v>0</v>
      </c>
      <c r="P1016" s="155">
        <f>IF(O1016=1,SUM($O$6:O1016),0)</f>
        <v>0</v>
      </c>
    </row>
    <row r="1017" spans="1:16" ht="15" customHeight="1">
      <c r="A1017" s="15"/>
      <c r="B1017" s="194">
        <v>1</v>
      </c>
      <c r="C1017" s="109" t="s">
        <v>351</v>
      </c>
      <c r="D1017" s="213" t="s">
        <v>49</v>
      </c>
      <c r="E1017" s="214" t="s">
        <v>103</v>
      </c>
      <c r="F1017" s="215">
        <v>367100.81715813151</v>
      </c>
      <c r="G1017" s="215">
        <v>367100.81715813151</v>
      </c>
      <c r="H1017" s="171"/>
      <c r="I1017" s="88">
        <f t="shared" si="132"/>
        <v>367100.81715813151</v>
      </c>
      <c r="J1017" s="163">
        <f t="shared" si="128"/>
        <v>0</v>
      </c>
      <c r="K1017" s="155">
        <f t="shared" si="12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30"/>
        <v>0</v>
      </c>
      <c r="O1017" s="155">
        <f t="shared" si="131"/>
        <v>0</v>
      </c>
      <c r="P1017" s="155">
        <f>IF(O1017=1,SUM($O$6:O1017),0)</f>
        <v>0</v>
      </c>
    </row>
    <row r="1018" spans="1:16" ht="15" customHeight="1">
      <c r="A1018" s="15"/>
      <c r="B1018" s="194">
        <v>2</v>
      </c>
      <c r="C1018" s="109" t="s">
        <v>352</v>
      </c>
      <c r="D1018" s="213" t="s">
        <v>49</v>
      </c>
      <c r="E1018" s="214" t="s">
        <v>103</v>
      </c>
      <c r="F1018" s="215">
        <v>367100.81715813151</v>
      </c>
      <c r="G1018" s="215">
        <v>367100.81715813151</v>
      </c>
      <c r="H1018" s="171"/>
      <c r="I1018" s="88">
        <f t="shared" si="132"/>
        <v>367100.81715813151</v>
      </c>
      <c r="J1018" s="163">
        <f t="shared" si="128"/>
        <v>0</v>
      </c>
      <c r="K1018" s="155">
        <f t="shared" si="12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30"/>
        <v>0</v>
      </c>
      <c r="O1018" s="155">
        <f t="shared" si="131"/>
        <v>0</v>
      </c>
      <c r="P1018" s="155">
        <f>IF(O1018=1,SUM($O$6:O1018),0)</f>
        <v>0</v>
      </c>
    </row>
    <row r="1019" spans="1:16" ht="15" customHeight="1">
      <c r="A1019" s="15"/>
      <c r="B1019" s="194">
        <v>3</v>
      </c>
      <c r="C1019" s="109" t="s">
        <v>353</v>
      </c>
      <c r="D1019" s="213" t="s">
        <v>49</v>
      </c>
      <c r="E1019" s="214" t="s">
        <v>103</v>
      </c>
      <c r="F1019" s="215">
        <v>483136</v>
      </c>
      <c r="G1019" s="215">
        <v>483136</v>
      </c>
      <c r="H1019" s="171"/>
      <c r="I1019" s="88">
        <f t="shared" si="132"/>
        <v>483136</v>
      </c>
      <c r="J1019" s="163">
        <f t="shared" si="128"/>
        <v>0</v>
      </c>
      <c r="K1019" s="155">
        <f t="shared" si="12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30"/>
        <v>0</v>
      </c>
      <c r="O1019" s="155">
        <f t="shared" si="131"/>
        <v>0</v>
      </c>
      <c r="P1019" s="155">
        <f>IF(O1019=1,SUM($O$6:O1019),0)</f>
        <v>0</v>
      </c>
    </row>
    <row r="1020" spans="1:16" ht="15" customHeight="1">
      <c r="A1020" s="15"/>
      <c r="B1020" s="194">
        <v>4</v>
      </c>
      <c r="C1020" s="109" t="s">
        <v>354</v>
      </c>
      <c r="D1020" s="213" t="s">
        <v>49</v>
      </c>
      <c r="E1020" s="214" t="s">
        <v>103</v>
      </c>
      <c r="F1020" s="215">
        <v>483136</v>
      </c>
      <c r="G1020" s="215">
        <v>483136</v>
      </c>
      <c r="H1020" s="171"/>
      <c r="I1020" s="88">
        <f t="shared" si="132"/>
        <v>483136</v>
      </c>
      <c r="J1020" s="163">
        <f t="shared" si="128"/>
        <v>0</v>
      </c>
      <c r="K1020" s="155">
        <f t="shared" si="12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30"/>
        <v>0</v>
      </c>
      <c r="O1020" s="155">
        <f t="shared" si="131"/>
        <v>0</v>
      </c>
      <c r="P1020" s="155">
        <f>IF(O1020=1,SUM($O$6:O1020),0)</f>
        <v>0</v>
      </c>
    </row>
    <row r="1021" spans="1:16" ht="15" customHeight="1">
      <c r="A1021" s="15"/>
      <c r="B1021" s="194">
        <v>5</v>
      </c>
      <c r="C1021" s="109" t="s">
        <v>355</v>
      </c>
      <c r="D1021" s="213" t="s">
        <v>49</v>
      </c>
      <c r="E1021" s="214" t="s">
        <v>103</v>
      </c>
      <c r="F1021" s="215">
        <v>542850</v>
      </c>
      <c r="G1021" s="215">
        <v>542850</v>
      </c>
      <c r="H1021" s="171"/>
      <c r="I1021" s="88">
        <f t="shared" si="132"/>
        <v>542850</v>
      </c>
      <c r="J1021" s="163">
        <f t="shared" si="128"/>
        <v>0</v>
      </c>
      <c r="K1021" s="155">
        <f t="shared" si="12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30"/>
        <v>0</v>
      </c>
      <c r="O1021" s="155">
        <f t="shared" si="131"/>
        <v>0</v>
      </c>
      <c r="P1021" s="155">
        <f>IF(O1021=1,SUM($O$6:O1021),0)</f>
        <v>0</v>
      </c>
    </row>
    <row r="1022" spans="1:16" ht="15" customHeight="1">
      <c r="A1022" s="15"/>
      <c r="B1022" s="194">
        <v>6</v>
      </c>
      <c r="C1022" s="109" t="s">
        <v>356</v>
      </c>
      <c r="D1022" s="213" t="s">
        <v>49</v>
      </c>
      <c r="E1022" s="214" t="s">
        <v>103</v>
      </c>
      <c r="F1022" s="215">
        <v>542850</v>
      </c>
      <c r="G1022" s="215">
        <v>542850</v>
      </c>
      <c r="H1022" s="171"/>
      <c r="I1022" s="88">
        <f t="shared" si="132"/>
        <v>542850</v>
      </c>
      <c r="J1022" s="163">
        <f t="shared" si="128"/>
        <v>0</v>
      </c>
      <c r="K1022" s="155">
        <f t="shared" si="12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30"/>
        <v>0</v>
      </c>
      <c r="O1022" s="155">
        <f t="shared" si="131"/>
        <v>0</v>
      </c>
      <c r="P1022" s="155">
        <f>IF(O1022=1,SUM($O$6:O1022),0)</f>
        <v>0</v>
      </c>
    </row>
    <row r="1023" spans="1:16" ht="15" customHeight="1">
      <c r="A1023" s="15"/>
      <c r="B1023" s="194">
        <v>7</v>
      </c>
      <c r="C1023" s="109" t="s">
        <v>1134</v>
      </c>
      <c r="D1023" s="213" t="s">
        <v>49</v>
      </c>
      <c r="E1023" s="214" t="s">
        <v>103</v>
      </c>
      <c r="F1023" s="215">
        <v>580849</v>
      </c>
      <c r="G1023" s="215">
        <v>580849</v>
      </c>
      <c r="H1023" s="171"/>
      <c r="I1023" s="88">
        <f t="shared" si="132"/>
        <v>580849</v>
      </c>
      <c r="J1023" s="163">
        <f t="shared" si="128"/>
        <v>0</v>
      </c>
      <c r="K1023" s="155">
        <f t="shared" si="12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30"/>
        <v>0</v>
      </c>
      <c r="O1023" s="155">
        <f t="shared" si="131"/>
        <v>0</v>
      </c>
      <c r="P1023" s="155">
        <f>IF(O1023=1,SUM($O$6:O1023),0)</f>
        <v>0</v>
      </c>
    </row>
    <row r="1024" spans="1:16" ht="15" customHeight="1">
      <c r="A1024" s="15"/>
      <c r="B1024" s="194">
        <v>8</v>
      </c>
      <c r="C1024" s="109" t="s">
        <v>1135</v>
      </c>
      <c r="D1024" s="213" t="s">
        <v>49</v>
      </c>
      <c r="E1024" s="214" t="s">
        <v>103</v>
      </c>
      <c r="F1024" s="215">
        <v>580849</v>
      </c>
      <c r="G1024" s="215">
        <v>580849</v>
      </c>
      <c r="H1024" s="171"/>
      <c r="I1024" s="88">
        <f t="shared" si="132"/>
        <v>580849</v>
      </c>
      <c r="J1024" s="163">
        <f t="shared" si="128"/>
        <v>0</v>
      </c>
      <c r="K1024" s="155">
        <f t="shared" si="12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30"/>
        <v>0</v>
      </c>
      <c r="O1024" s="155">
        <f t="shared" si="131"/>
        <v>0</v>
      </c>
      <c r="P1024" s="155">
        <f>IF(O1024=1,SUM($O$6:O1024),0)</f>
        <v>0</v>
      </c>
    </row>
    <row r="1025" spans="1:16" ht="15" customHeight="1">
      <c r="A1025" s="15"/>
      <c r="B1025" s="194">
        <v>9</v>
      </c>
      <c r="C1025" s="109" t="s">
        <v>357</v>
      </c>
      <c r="D1025" s="213" t="s">
        <v>49</v>
      </c>
      <c r="E1025" s="214" t="s">
        <v>103</v>
      </c>
      <c r="F1025" s="215">
        <v>640563</v>
      </c>
      <c r="G1025" s="215">
        <v>640563</v>
      </c>
      <c r="H1025" s="171"/>
      <c r="I1025" s="88">
        <f t="shared" si="132"/>
        <v>640563</v>
      </c>
      <c r="J1025" s="163">
        <f t="shared" si="128"/>
        <v>0</v>
      </c>
      <c r="K1025" s="155">
        <f t="shared" si="12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30"/>
        <v>0</v>
      </c>
      <c r="O1025" s="155">
        <f t="shared" si="131"/>
        <v>0</v>
      </c>
      <c r="P1025" s="155">
        <f>IF(O1025=1,SUM($O$6:O1025),0)</f>
        <v>0</v>
      </c>
    </row>
    <row r="1026" spans="1:16" ht="15" customHeight="1">
      <c r="A1026" s="15"/>
      <c r="B1026" s="194">
        <v>10</v>
      </c>
      <c r="C1026" s="109" t="s">
        <v>358</v>
      </c>
      <c r="D1026" s="213" t="s">
        <v>49</v>
      </c>
      <c r="E1026" s="214" t="s">
        <v>103</v>
      </c>
      <c r="F1026" s="215">
        <v>640563</v>
      </c>
      <c r="G1026" s="215">
        <v>640563</v>
      </c>
      <c r="H1026" s="171"/>
      <c r="I1026" s="88">
        <f t="shared" si="132"/>
        <v>640563</v>
      </c>
      <c r="J1026" s="163">
        <f t="shared" si="128"/>
        <v>0</v>
      </c>
      <c r="K1026" s="155">
        <f t="shared" si="12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30"/>
        <v>0</v>
      </c>
      <c r="O1026" s="155">
        <f t="shared" si="131"/>
        <v>0</v>
      </c>
      <c r="P1026" s="155">
        <f>IF(O1026=1,SUM($O$6:O1026),0)</f>
        <v>0</v>
      </c>
    </row>
    <row r="1027" spans="1:16" ht="15" customHeight="1">
      <c r="A1027" s="15"/>
      <c r="B1027" s="194">
        <v>11</v>
      </c>
      <c r="C1027" s="109" t="s">
        <v>359</v>
      </c>
      <c r="D1027" s="213" t="s">
        <v>49</v>
      </c>
      <c r="E1027" s="214" t="s">
        <v>103</v>
      </c>
      <c r="F1027" s="215">
        <v>777904.11254937388</v>
      </c>
      <c r="G1027" s="215">
        <v>777904.11254937388</v>
      </c>
      <c r="H1027" s="171"/>
      <c r="I1027" s="88">
        <f t="shared" si="132"/>
        <v>777904.11254937388</v>
      </c>
      <c r="J1027" s="163">
        <f t="shared" si="128"/>
        <v>0</v>
      </c>
      <c r="K1027" s="155">
        <f t="shared" si="12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30"/>
        <v>0</v>
      </c>
      <c r="O1027" s="155">
        <f t="shared" si="131"/>
        <v>0</v>
      </c>
      <c r="P1027" s="155">
        <f>IF(O1027=1,SUM($O$6:O1027),0)</f>
        <v>0</v>
      </c>
    </row>
    <row r="1028" spans="1:16" ht="15" customHeight="1">
      <c r="A1028" s="15"/>
      <c r="B1028" s="194">
        <v>12</v>
      </c>
      <c r="C1028" s="109" t="s">
        <v>360</v>
      </c>
      <c r="D1028" s="213" t="s">
        <v>49</v>
      </c>
      <c r="E1028" s="214" t="s">
        <v>103</v>
      </c>
      <c r="F1028" s="215">
        <v>777904.11254937388</v>
      </c>
      <c r="G1028" s="215">
        <v>777904.11254937388</v>
      </c>
      <c r="H1028" s="171"/>
      <c r="I1028" s="88">
        <f t="shared" si="132"/>
        <v>777904.11254937388</v>
      </c>
      <c r="J1028" s="163">
        <f t="shared" si="128"/>
        <v>0</v>
      </c>
      <c r="K1028" s="155">
        <f t="shared" si="12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30"/>
        <v>0</v>
      </c>
      <c r="O1028" s="155">
        <f t="shared" si="131"/>
        <v>0</v>
      </c>
      <c r="P1028" s="155">
        <f>IF(O1028=1,SUM($O$6:O1028),0)</f>
        <v>0</v>
      </c>
    </row>
    <row r="1029" spans="1:16" ht="15" customHeight="1">
      <c r="A1029" s="15"/>
      <c r="B1029" s="194">
        <v>13</v>
      </c>
      <c r="C1029" s="109" t="s">
        <v>361</v>
      </c>
      <c r="D1029" s="213" t="s">
        <v>49</v>
      </c>
      <c r="E1029" s="214" t="s">
        <v>103</v>
      </c>
      <c r="F1029" s="215">
        <v>776275</v>
      </c>
      <c r="G1029" s="215">
        <v>776275</v>
      </c>
      <c r="H1029" s="171"/>
      <c r="I1029" s="88">
        <f t="shared" si="132"/>
        <v>776275</v>
      </c>
      <c r="J1029" s="163">
        <f t="shared" si="128"/>
        <v>0</v>
      </c>
      <c r="K1029" s="155">
        <f t="shared" si="12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30"/>
        <v>0</v>
      </c>
      <c r="O1029" s="155">
        <f t="shared" si="131"/>
        <v>0</v>
      </c>
      <c r="P1029" s="155">
        <f>IF(O1029=1,SUM($O$6:O1029),0)</f>
        <v>0</v>
      </c>
    </row>
    <row r="1030" spans="1:16" ht="15" customHeight="1">
      <c r="A1030" s="15"/>
      <c r="B1030" s="194">
        <v>14</v>
      </c>
      <c r="C1030" s="109" t="s">
        <v>362</v>
      </c>
      <c r="D1030" s="213" t="s">
        <v>49</v>
      </c>
      <c r="E1030" s="214" t="s">
        <v>103</v>
      </c>
      <c r="F1030" s="215">
        <v>776275</v>
      </c>
      <c r="G1030" s="215">
        <v>776275</v>
      </c>
      <c r="H1030" s="171"/>
      <c r="I1030" s="88">
        <f t="shared" si="132"/>
        <v>776275</v>
      </c>
      <c r="J1030" s="163">
        <f t="shared" si="128"/>
        <v>0</v>
      </c>
      <c r="K1030" s="155">
        <f t="shared" si="12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30"/>
        <v>0</v>
      </c>
      <c r="O1030" s="155">
        <f t="shared" si="131"/>
        <v>0</v>
      </c>
      <c r="P1030" s="155">
        <f>IF(O1030=1,SUM($O$6:O1030),0)</f>
        <v>0</v>
      </c>
    </row>
    <row r="1031" spans="1:16" ht="15" customHeight="1">
      <c r="A1031" s="15"/>
      <c r="B1031" s="194">
        <v>15</v>
      </c>
      <c r="C1031" s="109" t="s">
        <v>363</v>
      </c>
      <c r="D1031" s="213" t="s">
        <v>49</v>
      </c>
      <c r="E1031" s="214" t="s">
        <v>103</v>
      </c>
      <c r="F1031" s="215">
        <v>852274</v>
      </c>
      <c r="G1031" s="215">
        <v>852274</v>
      </c>
      <c r="H1031" s="171"/>
      <c r="I1031" s="88">
        <f t="shared" si="132"/>
        <v>852274</v>
      </c>
      <c r="J1031" s="163">
        <f t="shared" si="128"/>
        <v>0</v>
      </c>
      <c r="K1031" s="155">
        <f t="shared" si="12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30"/>
        <v>0</v>
      </c>
      <c r="O1031" s="155">
        <f t="shared" si="131"/>
        <v>0</v>
      </c>
      <c r="P1031" s="155">
        <f>IF(O1031=1,SUM($O$6:O1031),0)</f>
        <v>0</v>
      </c>
    </row>
    <row r="1032" spans="1:16" ht="15" customHeight="1">
      <c r="A1032" s="15"/>
      <c r="B1032" s="194">
        <v>16</v>
      </c>
      <c r="C1032" s="109" t="s">
        <v>364</v>
      </c>
      <c r="D1032" s="213" t="s">
        <v>49</v>
      </c>
      <c r="E1032" s="214" t="s">
        <v>103</v>
      </c>
      <c r="F1032" s="215">
        <v>852274</v>
      </c>
      <c r="G1032" s="215">
        <v>852274</v>
      </c>
      <c r="H1032" s="171"/>
      <c r="I1032" s="88">
        <f t="shared" si="132"/>
        <v>852274</v>
      </c>
      <c r="J1032" s="163">
        <f t="shared" si="128"/>
        <v>0</v>
      </c>
      <c r="K1032" s="155">
        <f t="shared" si="12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30"/>
        <v>0</v>
      </c>
      <c r="O1032" s="155">
        <f t="shared" si="131"/>
        <v>0</v>
      </c>
      <c r="P1032" s="155">
        <f>IF(O1032=1,SUM($O$6:O1032),0)</f>
        <v>0</v>
      </c>
    </row>
    <row r="1033" spans="1:16" ht="15" customHeight="1">
      <c r="A1033" s="15"/>
      <c r="B1033" s="194">
        <v>17</v>
      </c>
      <c r="C1033" s="109" t="s">
        <v>365</v>
      </c>
      <c r="D1033" s="213" t="s">
        <v>49</v>
      </c>
      <c r="E1033" s="214" t="s">
        <v>103</v>
      </c>
      <c r="F1033" s="215">
        <v>1280085.3169734846</v>
      </c>
      <c r="G1033" s="215">
        <v>1280085.3169734846</v>
      </c>
      <c r="H1033" s="171"/>
      <c r="I1033" s="88">
        <f t="shared" si="132"/>
        <v>1280085.3169734846</v>
      </c>
      <c r="J1033" s="163">
        <f t="shared" si="128"/>
        <v>0</v>
      </c>
      <c r="K1033" s="155">
        <f t="shared" si="12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30"/>
        <v>0</v>
      </c>
      <c r="O1033" s="155">
        <f t="shared" si="131"/>
        <v>0</v>
      </c>
      <c r="P1033" s="155">
        <f>IF(O1033=1,SUM($O$6:O1033),0)</f>
        <v>0</v>
      </c>
    </row>
    <row r="1034" spans="1:16" ht="15" customHeight="1">
      <c r="A1034" s="15"/>
      <c r="B1034" s="194">
        <v>18</v>
      </c>
      <c r="C1034" s="109" t="s">
        <v>366</v>
      </c>
      <c r="D1034" s="213" t="s">
        <v>49</v>
      </c>
      <c r="E1034" s="214" t="s">
        <v>103</v>
      </c>
      <c r="F1034" s="215">
        <v>1280085.3169734846</v>
      </c>
      <c r="G1034" s="215">
        <v>1280085.3169734846</v>
      </c>
      <c r="H1034" s="171"/>
      <c r="I1034" s="88">
        <f t="shared" si="132"/>
        <v>1280085.3169734846</v>
      </c>
      <c r="J1034" s="163">
        <f t="shared" si="128"/>
        <v>0</v>
      </c>
      <c r="K1034" s="155">
        <f t="shared" si="12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30"/>
        <v>0</v>
      </c>
      <c r="O1034" s="155">
        <f t="shared" si="131"/>
        <v>0</v>
      </c>
      <c r="P1034" s="155">
        <f>IF(O1034=1,SUM($O$6:O1034),0)</f>
        <v>0</v>
      </c>
    </row>
    <row r="1035" spans="1:16" ht="15" customHeight="1">
      <c r="A1035" s="15"/>
      <c r="B1035" s="194">
        <v>19</v>
      </c>
      <c r="C1035" s="109" t="s">
        <v>367</v>
      </c>
      <c r="D1035" s="213" t="s">
        <v>49</v>
      </c>
      <c r="E1035" s="214" t="s">
        <v>103</v>
      </c>
      <c r="F1035" s="215">
        <v>901131</v>
      </c>
      <c r="G1035" s="215">
        <v>901131</v>
      </c>
      <c r="H1035" s="171"/>
      <c r="I1035" s="88">
        <f t="shared" si="132"/>
        <v>901131</v>
      </c>
      <c r="J1035" s="163">
        <f t="shared" si="128"/>
        <v>0</v>
      </c>
      <c r="K1035" s="155">
        <f t="shared" si="12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30"/>
        <v>0</v>
      </c>
      <c r="O1035" s="155">
        <f t="shared" si="131"/>
        <v>0</v>
      </c>
      <c r="P1035" s="155">
        <f>IF(O1035=1,SUM($O$6:O1035),0)</f>
        <v>0</v>
      </c>
    </row>
    <row r="1036" spans="1:16" ht="15" customHeight="1">
      <c r="A1036" s="15"/>
      <c r="B1036" s="194">
        <v>20</v>
      </c>
      <c r="C1036" s="109" t="s">
        <v>368</v>
      </c>
      <c r="D1036" s="213" t="s">
        <v>49</v>
      </c>
      <c r="E1036" s="214" t="s">
        <v>103</v>
      </c>
      <c r="F1036" s="215">
        <v>901131</v>
      </c>
      <c r="G1036" s="215">
        <v>901131</v>
      </c>
      <c r="H1036" s="171"/>
      <c r="I1036" s="88">
        <f t="shared" si="132"/>
        <v>901131</v>
      </c>
      <c r="J1036" s="163">
        <f t="shared" si="128"/>
        <v>0</v>
      </c>
      <c r="K1036" s="155">
        <f t="shared" si="12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30"/>
        <v>0</v>
      </c>
      <c r="O1036" s="155">
        <f t="shared" si="131"/>
        <v>0</v>
      </c>
      <c r="P1036" s="155">
        <f>IF(O1036=1,SUM($O$6:O1036),0)</f>
        <v>0</v>
      </c>
    </row>
    <row r="1037" spans="1:16" ht="15" customHeight="1">
      <c r="A1037" s="15"/>
      <c r="B1037" s="194">
        <v>21</v>
      </c>
      <c r="C1037" s="109" t="s">
        <v>369</v>
      </c>
      <c r="D1037" s="213" t="s">
        <v>49</v>
      </c>
      <c r="E1037" s="214" t="s">
        <v>103</v>
      </c>
      <c r="F1037" s="215">
        <v>928273</v>
      </c>
      <c r="G1037" s="215">
        <v>928273</v>
      </c>
      <c r="H1037" s="171"/>
      <c r="I1037" s="88">
        <f t="shared" si="132"/>
        <v>928273</v>
      </c>
      <c r="J1037" s="163">
        <f t="shared" si="128"/>
        <v>0</v>
      </c>
      <c r="K1037" s="155">
        <f t="shared" si="12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30"/>
        <v>0</v>
      </c>
      <c r="O1037" s="155">
        <f t="shared" si="131"/>
        <v>0</v>
      </c>
      <c r="P1037" s="155">
        <f>IF(O1037=1,SUM($O$6:O1037),0)</f>
        <v>0</v>
      </c>
    </row>
    <row r="1038" spans="1:16" ht="15" customHeight="1">
      <c r="A1038" s="15"/>
      <c r="B1038" s="194">
        <v>22</v>
      </c>
      <c r="C1038" s="109" t="s">
        <v>370</v>
      </c>
      <c r="D1038" s="213" t="s">
        <v>49</v>
      </c>
      <c r="E1038" s="214" t="s">
        <v>103</v>
      </c>
      <c r="F1038" s="215">
        <v>928273</v>
      </c>
      <c r="G1038" s="215">
        <v>928273</v>
      </c>
      <c r="H1038" s="171"/>
      <c r="I1038" s="88">
        <f t="shared" si="132"/>
        <v>928273</v>
      </c>
      <c r="J1038" s="163">
        <f t="shared" si="128"/>
        <v>0</v>
      </c>
      <c r="K1038" s="155">
        <f t="shared" si="12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30"/>
        <v>0</v>
      </c>
      <c r="O1038" s="155">
        <f t="shared" si="131"/>
        <v>0</v>
      </c>
      <c r="P1038" s="155">
        <f>IF(O1038=1,SUM($O$6:O1038),0)</f>
        <v>0</v>
      </c>
    </row>
    <row r="1039" spans="1:16" ht="15" customHeight="1">
      <c r="A1039" s="15"/>
      <c r="B1039" s="194">
        <v>23</v>
      </c>
      <c r="C1039" s="109" t="s">
        <v>371</v>
      </c>
      <c r="D1039" s="213" t="s">
        <v>49</v>
      </c>
      <c r="E1039" s="214" t="s">
        <v>103</v>
      </c>
      <c r="F1039" s="215">
        <v>1063986</v>
      </c>
      <c r="G1039" s="215">
        <v>1063986</v>
      </c>
      <c r="H1039" s="171"/>
      <c r="I1039" s="88">
        <f t="shared" si="132"/>
        <v>1063986</v>
      </c>
      <c r="J1039" s="163">
        <f t="shared" si="128"/>
        <v>0</v>
      </c>
      <c r="K1039" s="155">
        <f t="shared" si="12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30"/>
        <v>0</v>
      </c>
      <c r="O1039" s="155">
        <f t="shared" si="131"/>
        <v>0</v>
      </c>
      <c r="P1039" s="155">
        <f>IF(O1039=1,SUM($O$6:O1039),0)</f>
        <v>0</v>
      </c>
    </row>
    <row r="1040" spans="1:16" ht="15" customHeight="1">
      <c r="A1040" s="15"/>
      <c r="B1040" s="194">
        <v>24</v>
      </c>
      <c r="C1040" s="109" t="s">
        <v>372</v>
      </c>
      <c r="D1040" s="213" t="s">
        <v>49</v>
      </c>
      <c r="E1040" s="214" t="s">
        <v>103</v>
      </c>
      <c r="F1040" s="215">
        <v>1063986</v>
      </c>
      <c r="G1040" s="215">
        <v>1063986</v>
      </c>
      <c r="H1040" s="171"/>
      <c r="I1040" s="88">
        <f t="shared" si="132"/>
        <v>1063986</v>
      </c>
      <c r="J1040" s="163">
        <f t="shared" si="128"/>
        <v>0</v>
      </c>
      <c r="K1040" s="155">
        <f t="shared" si="12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30"/>
        <v>0</v>
      </c>
      <c r="O1040" s="155">
        <f t="shared" si="131"/>
        <v>0</v>
      </c>
      <c r="P1040" s="155">
        <f>IF(O1040=1,SUM($O$6:O1040),0)</f>
        <v>0</v>
      </c>
    </row>
    <row r="1041" spans="1:16" ht="15" customHeight="1">
      <c r="A1041" s="15"/>
      <c r="B1041" s="194">
        <v>25</v>
      </c>
      <c r="C1041" s="109" t="s">
        <v>373</v>
      </c>
      <c r="D1041" s="213" t="s">
        <v>49</v>
      </c>
      <c r="E1041" s="214" t="s">
        <v>103</v>
      </c>
      <c r="F1041" s="215">
        <v>1503365.2512190146</v>
      </c>
      <c r="G1041" s="215">
        <v>1503365.2512190146</v>
      </c>
      <c r="H1041" s="171"/>
      <c r="I1041" s="88">
        <f t="shared" si="132"/>
        <v>1503365.2512190146</v>
      </c>
      <c r="J1041" s="163">
        <f t="shared" si="128"/>
        <v>0</v>
      </c>
      <c r="K1041" s="155">
        <f t="shared" si="12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30"/>
        <v>0</v>
      </c>
      <c r="O1041" s="155">
        <f t="shared" si="131"/>
        <v>0</v>
      </c>
      <c r="P1041" s="155">
        <f>IF(O1041=1,SUM($O$6:O1041),0)</f>
        <v>0</v>
      </c>
    </row>
    <row r="1042" spans="1:16" ht="15" customHeight="1">
      <c r="A1042" s="15"/>
      <c r="B1042" s="194">
        <v>26</v>
      </c>
      <c r="C1042" s="109" t="s">
        <v>374</v>
      </c>
      <c r="D1042" s="213" t="s">
        <v>49</v>
      </c>
      <c r="E1042" s="214" t="s">
        <v>103</v>
      </c>
      <c r="F1042" s="215">
        <v>1503365.2512190146</v>
      </c>
      <c r="G1042" s="215">
        <v>1503365.2512190146</v>
      </c>
      <c r="H1042" s="171"/>
      <c r="I1042" s="88">
        <f t="shared" si="132"/>
        <v>1503365.2512190146</v>
      </c>
      <c r="J1042" s="163">
        <f t="shared" si="128"/>
        <v>0</v>
      </c>
      <c r="K1042" s="155">
        <f t="shared" si="12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30"/>
        <v>0</v>
      </c>
      <c r="O1042" s="155">
        <f t="shared" si="131"/>
        <v>0</v>
      </c>
      <c r="P1042" s="155">
        <f>IF(O1042=1,SUM($O$6:O1042),0)</f>
        <v>0</v>
      </c>
    </row>
    <row r="1043" spans="1:16" ht="15" customHeight="1">
      <c r="A1043" s="15"/>
      <c r="B1043" s="194"/>
      <c r="C1043" s="109"/>
      <c r="D1043" s="213" t="s">
        <v>50</v>
      </c>
      <c r="E1043" s="214"/>
      <c r="F1043" s="215"/>
      <c r="G1043" s="215"/>
      <c r="H1043" s="171"/>
      <c r="I1043" s="88">
        <f t="shared" si="132"/>
        <v>0</v>
      </c>
      <c r="J1043" s="163">
        <f t="shared" ref="J1043:J1111" si="133">IF(D1043="MDU-KD",1,0)</f>
        <v>0</v>
      </c>
      <c r="K1043" s="155">
        <f t="shared" ref="K1043:K1111" si="13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135">IF(L1043=0,M1043,L1043)</f>
        <v>0</v>
      </c>
      <c r="O1043" s="155">
        <f t="shared" ref="O1043:O1111" si="13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94" t="s">
        <v>1035</v>
      </c>
      <c r="C1044" s="109" t="s">
        <v>793</v>
      </c>
      <c r="D1044" s="213" t="s">
        <v>50</v>
      </c>
      <c r="E1044" s="214"/>
      <c r="F1044" s="215"/>
      <c r="G1044" s="215"/>
      <c r="H1044" s="171"/>
      <c r="I1044" s="88">
        <f t="shared" si="132"/>
        <v>0</v>
      </c>
      <c r="J1044" s="163">
        <f t="shared" si="133"/>
        <v>0</v>
      </c>
      <c r="K1044" s="155">
        <f t="shared" si="13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5"/>
        <v>0</v>
      </c>
      <c r="O1044" s="155">
        <f t="shared" si="136"/>
        <v>0</v>
      </c>
      <c r="P1044" s="155">
        <f>IF(O1044=1,SUM($O$6:O1044),0)</f>
        <v>0</v>
      </c>
    </row>
    <row r="1045" spans="1:16" ht="15" customHeight="1">
      <c r="A1045" s="15"/>
      <c r="B1045" s="194">
        <v>12</v>
      </c>
      <c r="C1045" s="439" t="s">
        <v>1639</v>
      </c>
      <c r="D1045" s="213" t="s">
        <v>49</v>
      </c>
      <c r="E1045" s="214" t="s">
        <v>14</v>
      </c>
      <c r="F1045" s="176"/>
      <c r="G1045" s="440">
        <v>569629.99903164257</v>
      </c>
      <c r="H1045" s="171"/>
      <c r="I1045" s="88">
        <f t="shared" ref="I1045:I1048" si="137">IF($I$5=$G$4,G1045,(IF($I$5=$F$4,F1045,0)))</f>
        <v>569629.99903164257</v>
      </c>
      <c r="J1045" s="163">
        <f t="shared" ref="J1045:J1048" si="138">IF(D1045="MDU-KD",1,0)</f>
        <v>0</v>
      </c>
      <c r="K1045" s="155">
        <f t="shared" ref="K1045:K1048" si="139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8" si="140">IF(L1045=0,M1045,L1045)</f>
        <v>0</v>
      </c>
      <c r="O1045" s="155">
        <f t="shared" ref="O1045:O1048" si="141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94">
        <v>13</v>
      </c>
      <c r="C1046" s="439" t="s">
        <v>1640</v>
      </c>
      <c r="D1046" s="213" t="s">
        <v>49</v>
      </c>
      <c r="E1046" s="214" t="s">
        <v>14</v>
      </c>
      <c r="F1046" s="176"/>
      <c r="G1046" s="440">
        <v>659799.30669751228</v>
      </c>
      <c r="H1046" s="171"/>
      <c r="I1046" s="88">
        <f t="shared" si="137"/>
        <v>659799.30669751228</v>
      </c>
      <c r="J1046" s="163">
        <f t="shared" si="138"/>
        <v>0</v>
      </c>
      <c r="K1046" s="155">
        <f t="shared" si="13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40"/>
        <v>0</v>
      </c>
      <c r="O1046" s="155">
        <f t="shared" si="141"/>
        <v>0</v>
      </c>
      <c r="P1046" s="155">
        <f>IF(O1046=1,SUM($O$6:O1046),0)</f>
        <v>0</v>
      </c>
    </row>
    <row r="1047" spans="1:16" ht="15" customHeight="1">
      <c r="A1047" s="15"/>
      <c r="B1047" s="194">
        <v>12</v>
      </c>
      <c r="C1047" s="439" t="s">
        <v>1641</v>
      </c>
      <c r="D1047" s="213" t="s">
        <v>49</v>
      </c>
      <c r="E1047" s="214" t="s">
        <v>14</v>
      </c>
      <c r="F1047" s="176"/>
      <c r="G1047" s="440">
        <v>569629.99903164257</v>
      </c>
      <c r="H1047" s="171"/>
      <c r="I1047" s="88">
        <f t="shared" si="137"/>
        <v>569629.99903164257</v>
      </c>
      <c r="J1047" s="163">
        <f t="shared" si="138"/>
        <v>0</v>
      </c>
      <c r="K1047" s="155">
        <f t="shared" si="13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40"/>
        <v>0</v>
      </c>
      <c r="O1047" s="155">
        <f t="shared" si="141"/>
        <v>0</v>
      </c>
      <c r="P1047" s="155">
        <f>IF(O1047=1,SUM($O$6:O1047),0)</f>
        <v>0</v>
      </c>
    </row>
    <row r="1048" spans="1:16" ht="15" customHeight="1">
      <c r="A1048" s="15"/>
      <c r="B1048" s="194">
        <v>13</v>
      </c>
      <c r="C1048" s="439" t="s">
        <v>1642</v>
      </c>
      <c r="D1048" s="213" t="s">
        <v>49</v>
      </c>
      <c r="E1048" s="214" t="s">
        <v>14</v>
      </c>
      <c r="F1048" s="176"/>
      <c r="G1048" s="440">
        <v>659799.30669751228</v>
      </c>
      <c r="H1048" s="171"/>
      <c r="I1048" s="88">
        <f t="shared" si="137"/>
        <v>659799.30669751228</v>
      </c>
      <c r="J1048" s="163">
        <f t="shared" si="138"/>
        <v>0</v>
      </c>
      <c r="K1048" s="155">
        <f t="shared" si="13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40"/>
        <v>0</v>
      </c>
      <c r="O1048" s="155">
        <f t="shared" si="141"/>
        <v>0</v>
      </c>
      <c r="P1048" s="155">
        <f>IF(O1048=1,SUM($O$6:O1048),0)</f>
        <v>0</v>
      </c>
    </row>
    <row r="1049" spans="1:16" ht="15" customHeight="1">
      <c r="A1049" s="15"/>
      <c r="B1049" s="194">
        <v>12</v>
      </c>
      <c r="C1049" s="109" t="s">
        <v>375</v>
      </c>
      <c r="D1049" s="213" t="s">
        <v>49</v>
      </c>
      <c r="E1049" s="214" t="s">
        <v>14</v>
      </c>
      <c r="F1049" s="215">
        <v>11600</v>
      </c>
      <c r="G1049" s="215">
        <v>13800</v>
      </c>
      <c r="H1049" s="171"/>
      <c r="I1049" s="88">
        <f t="shared" si="132"/>
        <v>13800</v>
      </c>
      <c r="J1049" s="163">
        <f t="shared" si="133"/>
        <v>0</v>
      </c>
      <c r="K1049" s="155">
        <f t="shared" si="13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35"/>
        <v>0</v>
      </c>
      <c r="O1049" s="155">
        <f t="shared" si="136"/>
        <v>0</v>
      </c>
      <c r="P1049" s="155">
        <f>IF(O1049=1,SUM($O$6:O1049),0)</f>
        <v>0</v>
      </c>
    </row>
    <row r="1050" spans="1:16" ht="15" customHeight="1">
      <c r="A1050" s="15"/>
      <c r="B1050" s="194">
        <v>13</v>
      </c>
      <c r="C1050" s="109" t="s">
        <v>376</v>
      </c>
      <c r="D1050" s="213" t="s">
        <v>49</v>
      </c>
      <c r="E1050" s="214" t="s">
        <v>14</v>
      </c>
      <c r="F1050" s="215">
        <v>10700</v>
      </c>
      <c r="G1050" s="215">
        <v>12700</v>
      </c>
      <c r="H1050" s="171"/>
      <c r="I1050" s="88">
        <f t="shared" si="132"/>
        <v>12700</v>
      </c>
      <c r="J1050" s="163">
        <f t="shared" si="133"/>
        <v>0</v>
      </c>
      <c r="K1050" s="155">
        <f t="shared" si="13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35"/>
        <v>0</v>
      </c>
      <c r="O1050" s="155">
        <f t="shared" si="136"/>
        <v>0</v>
      </c>
      <c r="P1050" s="155">
        <f>IF(O1050=1,SUM($O$6:O1050),0)</f>
        <v>0</v>
      </c>
    </row>
    <row r="1051" spans="1:16" ht="15" customHeight="1">
      <c r="A1051" s="15"/>
      <c r="B1051" s="194">
        <v>14</v>
      </c>
      <c r="C1051" s="109" t="s">
        <v>377</v>
      </c>
      <c r="D1051" s="213" t="s">
        <v>49</v>
      </c>
      <c r="E1051" s="214" t="s">
        <v>300</v>
      </c>
      <c r="F1051" s="215">
        <v>1318750</v>
      </c>
      <c r="G1051" s="215">
        <f>31400*50</f>
        <v>1570000</v>
      </c>
      <c r="H1051" s="171"/>
      <c r="I1051" s="88">
        <f t="shared" si="132"/>
        <v>1570000</v>
      </c>
      <c r="J1051" s="163">
        <f t="shared" si="133"/>
        <v>0</v>
      </c>
      <c r="K1051" s="155">
        <f t="shared" si="13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35"/>
        <v>0</v>
      </c>
      <c r="O1051" s="155">
        <f t="shared" si="136"/>
        <v>0</v>
      </c>
      <c r="P1051" s="155">
        <f>IF(O1051=1,SUM($O$6:O1051),0)</f>
        <v>0</v>
      </c>
    </row>
    <row r="1052" spans="1:16" ht="15" customHeight="1">
      <c r="A1052" s="15"/>
      <c r="B1052" s="194">
        <v>14</v>
      </c>
      <c r="C1052" s="439" t="s">
        <v>1638</v>
      </c>
      <c r="D1052" s="213" t="s">
        <v>49</v>
      </c>
      <c r="E1052" s="214" t="s">
        <v>300</v>
      </c>
      <c r="F1052" s="440">
        <v>1318750</v>
      </c>
      <c r="G1052" s="440">
        <f>31400*50</f>
        <v>1570000</v>
      </c>
      <c r="H1052" s="171"/>
      <c r="I1052" s="88">
        <f t="shared" ref="I1052" si="142">IF($I$5=$G$4,G1052,(IF($I$5=$F$4,F1052,0)))</f>
        <v>1570000</v>
      </c>
      <c r="J1052" s="163">
        <f t="shared" ref="J1052" si="143">IF(D1052="MDU-KD",1,0)</f>
        <v>0</v>
      </c>
      <c r="K1052" s="155">
        <f t="shared" ref="K1052" si="144"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ref="N1052" si="145">IF(L1052=0,M1052,L1052)</f>
        <v>0</v>
      </c>
      <c r="O1052" s="155">
        <f t="shared" ref="O1052" si="146"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94">
        <v>15</v>
      </c>
      <c r="C1053" s="109" t="s">
        <v>794</v>
      </c>
      <c r="D1053" s="213" t="s">
        <v>49</v>
      </c>
      <c r="E1053" s="214" t="s">
        <v>300</v>
      </c>
      <c r="F1053" s="215">
        <v>1055000</v>
      </c>
      <c r="G1053" s="215">
        <f>25100*50</f>
        <v>1255000</v>
      </c>
      <c r="H1053" s="171"/>
      <c r="I1053" s="88">
        <f t="shared" si="132"/>
        <v>1255000</v>
      </c>
      <c r="J1053" s="163">
        <f t="shared" si="133"/>
        <v>0</v>
      </c>
      <c r="K1053" s="155">
        <f t="shared" si="13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35"/>
        <v>0</v>
      </c>
      <c r="O1053" s="155">
        <f t="shared" si="136"/>
        <v>0</v>
      </c>
      <c r="P1053" s="155">
        <f>IF(O1053=1,SUM($O$6:O1053),0)</f>
        <v>0</v>
      </c>
    </row>
    <row r="1054" spans="1:16" ht="15" customHeight="1">
      <c r="A1054" s="15"/>
      <c r="B1054" s="194">
        <v>16</v>
      </c>
      <c r="C1054" s="109" t="s">
        <v>795</v>
      </c>
      <c r="D1054" s="213" t="s">
        <v>49</v>
      </c>
      <c r="E1054" s="214" t="s">
        <v>476</v>
      </c>
      <c r="F1054" s="215">
        <v>700</v>
      </c>
      <c r="G1054" s="215">
        <v>700</v>
      </c>
      <c r="H1054" s="171"/>
      <c r="I1054" s="88">
        <f t="shared" si="132"/>
        <v>700</v>
      </c>
      <c r="J1054" s="163">
        <f t="shared" si="133"/>
        <v>0</v>
      </c>
      <c r="K1054" s="155">
        <f t="shared" si="13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35"/>
        <v>0</v>
      </c>
      <c r="O1054" s="155">
        <f t="shared" si="136"/>
        <v>0</v>
      </c>
      <c r="P1054" s="155">
        <f>IF(O1054=1,SUM($O$6:O1054),0)</f>
        <v>0</v>
      </c>
    </row>
    <row r="1055" spans="1:16" ht="15" customHeight="1">
      <c r="A1055" s="15"/>
      <c r="B1055" s="194">
        <v>17</v>
      </c>
      <c r="C1055" s="109" t="s">
        <v>796</v>
      </c>
      <c r="D1055" s="213" t="s">
        <v>49</v>
      </c>
      <c r="E1055" s="214" t="s">
        <v>476</v>
      </c>
      <c r="F1055" s="215">
        <v>1400</v>
      </c>
      <c r="G1055" s="215">
        <v>1700</v>
      </c>
      <c r="H1055" s="171"/>
      <c r="I1055" s="88">
        <f t="shared" si="132"/>
        <v>1700</v>
      </c>
      <c r="J1055" s="163">
        <f t="shared" si="133"/>
        <v>0</v>
      </c>
      <c r="K1055" s="155">
        <f t="shared" si="13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35"/>
        <v>0</v>
      </c>
      <c r="O1055" s="155">
        <f t="shared" si="136"/>
        <v>0</v>
      </c>
      <c r="P1055" s="155">
        <f>IF(O1055=1,SUM($O$6:O1055),0)</f>
        <v>0</v>
      </c>
    </row>
    <row r="1056" spans="1:16" ht="15" customHeight="1">
      <c r="A1056" s="15"/>
      <c r="B1056" s="194">
        <v>18</v>
      </c>
      <c r="C1056" s="109" t="s">
        <v>797</v>
      </c>
      <c r="D1056" s="213" t="s">
        <v>49</v>
      </c>
      <c r="E1056" s="214" t="s">
        <v>476</v>
      </c>
      <c r="F1056" s="215">
        <v>28300</v>
      </c>
      <c r="G1056" s="215">
        <v>33700</v>
      </c>
      <c r="H1056" s="171"/>
      <c r="I1056" s="88">
        <f t="shared" si="132"/>
        <v>33700</v>
      </c>
      <c r="J1056" s="163">
        <f t="shared" si="133"/>
        <v>0</v>
      </c>
      <c r="K1056" s="155">
        <f t="shared" si="13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35"/>
        <v>0</v>
      </c>
      <c r="O1056" s="155">
        <f t="shared" si="136"/>
        <v>0</v>
      </c>
      <c r="P1056" s="155">
        <f>IF(O1056=1,SUM($O$6:O1056),0)</f>
        <v>0</v>
      </c>
    </row>
    <row r="1057" spans="1:16" ht="15" customHeight="1">
      <c r="A1057" s="15"/>
      <c r="B1057" s="194">
        <v>19</v>
      </c>
      <c r="C1057" s="109" t="s">
        <v>798</v>
      </c>
      <c r="D1057" s="213" t="s">
        <v>49</v>
      </c>
      <c r="E1057" s="214" t="s">
        <v>476</v>
      </c>
      <c r="F1057" s="215">
        <v>16900</v>
      </c>
      <c r="G1057" s="215">
        <v>20100</v>
      </c>
      <c r="H1057" s="171"/>
      <c r="I1057" s="88">
        <f t="shared" si="132"/>
        <v>20100</v>
      </c>
      <c r="J1057" s="163">
        <f t="shared" si="133"/>
        <v>0</v>
      </c>
      <c r="K1057" s="155">
        <f t="shared" si="13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35"/>
        <v>0</v>
      </c>
      <c r="O1057" s="155">
        <f t="shared" si="136"/>
        <v>0</v>
      </c>
      <c r="P1057" s="155">
        <f>IF(O1057=1,SUM($O$6:O1057),0)</f>
        <v>0</v>
      </c>
    </row>
    <row r="1058" spans="1:16" ht="15" customHeight="1">
      <c r="A1058" s="15"/>
      <c r="B1058" s="194">
        <v>20</v>
      </c>
      <c r="C1058" s="109" t="s">
        <v>1098</v>
      </c>
      <c r="D1058" s="213" t="s">
        <v>49</v>
      </c>
      <c r="E1058" s="214" t="s">
        <v>476</v>
      </c>
      <c r="F1058" s="215">
        <v>4566.666666666667</v>
      </c>
      <c r="G1058" s="215">
        <v>4566.666666666667</v>
      </c>
      <c r="H1058" s="171"/>
      <c r="I1058" s="88">
        <f t="shared" si="132"/>
        <v>4566.666666666667</v>
      </c>
      <c r="J1058" s="163">
        <f t="shared" si="133"/>
        <v>0</v>
      </c>
      <c r="K1058" s="155">
        <f t="shared" si="13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35"/>
        <v>0</v>
      </c>
      <c r="O1058" s="155">
        <f t="shared" si="136"/>
        <v>0</v>
      </c>
      <c r="P1058" s="155">
        <f>IF(O1058=1,SUM($O$6:O1058),0)</f>
        <v>0</v>
      </c>
    </row>
    <row r="1059" spans="1:16" ht="15" customHeight="1">
      <c r="A1059" s="15"/>
      <c r="B1059" s="194">
        <v>21</v>
      </c>
      <c r="C1059" s="109" t="s">
        <v>1530</v>
      </c>
      <c r="D1059" s="213" t="s">
        <v>49</v>
      </c>
      <c r="E1059" s="214" t="s">
        <v>476</v>
      </c>
      <c r="F1059" s="219">
        <v>1100</v>
      </c>
      <c r="G1059" s="219">
        <v>1300</v>
      </c>
      <c r="H1059" s="171"/>
      <c r="I1059" s="88">
        <f t="shared" si="132"/>
        <v>1300</v>
      </c>
      <c r="J1059" s="163">
        <f t="shared" si="133"/>
        <v>0</v>
      </c>
      <c r="K1059" s="155">
        <f t="shared" si="13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35"/>
        <v>0</v>
      </c>
      <c r="O1059" s="155">
        <f t="shared" si="136"/>
        <v>0</v>
      </c>
      <c r="P1059" s="155">
        <f>IF(O1059=1,SUM($O$6:O1059),0)</f>
        <v>0</v>
      </c>
    </row>
    <row r="1060" spans="1:16" ht="15" customHeight="1">
      <c r="A1060" s="15"/>
      <c r="B1060" s="194">
        <v>22</v>
      </c>
      <c r="C1060" s="109" t="s">
        <v>1531</v>
      </c>
      <c r="D1060" s="213" t="s">
        <v>49</v>
      </c>
      <c r="E1060" s="214" t="s">
        <v>476</v>
      </c>
      <c r="F1060" s="219">
        <v>2200</v>
      </c>
      <c r="G1060" s="219">
        <v>2600</v>
      </c>
      <c r="H1060" s="171"/>
      <c r="I1060" s="88">
        <f t="shared" si="132"/>
        <v>2600</v>
      </c>
      <c r="J1060" s="163">
        <f t="shared" si="133"/>
        <v>0</v>
      </c>
      <c r="K1060" s="155">
        <f t="shared" si="13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35"/>
        <v>0</v>
      </c>
      <c r="O1060" s="155">
        <f t="shared" si="136"/>
        <v>0</v>
      </c>
      <c r="P1060" s="155">
        <f>IF(O1060=1,SUM($O$6:O1060),0)</f>
        <v>0</v>
      </c>
    </row>
    <row r="1061" spans="1:16" ht="15" customHeight="1">
      <c r="A1061" s="15"/>
      <c r="B1061" s="194">
        <v>23</v>
      </c>
      <c r="C1061" s="109" t="s">
        <v>1532</v>
      </c>
      <c r="D1061" s="213" t="s">
        <v>49</v>
      </c>
      <c r="E1061" s="214" t="s">
        <v>476</v>
      </c>
      <c r="F1061" s="219">
        <v>5300</v>
      </c>
      <c r="G1061" s="219">
        <v>6300</v>
      </c>
      <c r="H1061" s="171"/>
      <c r="I1061" s="88">
        <f t="shared" si="132"/>
        <v>6300</v>
      </c>
      <c r="J1061" s="163">
        <f t="shared" si="133"/>
        <v>0</v>
      </c>
      <c r="K1061" s="155">
        <f t="shared" si="13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35"/>
        <v>0</v>
      </c>
      <c r="O1061" s="155">
        <f t="shared" si="136"/>
        <v>0</v>
      </c>
      <c r="P1061" s="155">
        <f>IF(O1061=1,SUM($O$6:O1061),0)</f>
        <v>0</v>
      </c>
    </row>
    <row r="1062" spans="1:16" ht="15" customHeight="1">
      <c r="A1062" s="15"/>
      <c r="B1062" s="194">
        <v>24</v>
      </c>
      <c r="C1062" s="109" t="s">
        <v>1533</v>
      </c>
      <c r="D1062" s="213" t="s">
        <v>49</v>
      </c>
      <c r="E1062" s="214" t="s">
        <v>476</v>
      </c>
      <c r="F1062" s="219">
        <v>5800</v>
      </c>
      <c r="G1062" s="219">
        <v>6900</v>
      </c>
      <c r="H1062" s="171"/>
      <c r="I1062" s="88">
        <f t="shared" si="132"/>
        <v>6900</v>
      </c>
      <c r="J1062" s="163">
        <f t="shared" si="133"/>
        <v>0</v>
      </c>
      <c r="K1062" s="155">
        <f t="shared" si="13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35"/>
        <v>0</v>
      </c>
      <c r="O1062" s="155">
        <f t="shared" si="136"/>
        <v>0</v>
      </c>
      <c r="P1062" s="155">
        <f>IF(O1062=1,SUM($O$6:O1062),0)</f>
        <v>0</v>
      </c>
    </row>
    <row r="1063" spans="1:16" ht="15" customHeight="1">
      <c r="A1063" s="15"/>
      <c r="B1063" s="194">
        <v>25</v>
      </c>
      <c r="C1063" s="109" t="s">
        <v>1534</v>
      </c>
      <c r="D1063" s="213" t="s">
        <v>49</v>
      </c>
      <c r="E1063" s="214" t="s">
        <v>476</v>
      </c>
      <c r="F1063" s="219">
        <v>7200</v>
      </c>
      <c r="G1063" s="219">
        <v>8600</v>
      </c>
      <c r="H1063" s="171"/>
      <c r="I1063" s="88">
        <f t="shared" si="132"/>
        <v>8600</v>
      </c>
      <c r="J1063" s="163">
        <f t="shared" si="133"/>
        <v>0</v>
      </c>
      <c r="K1063" s="155">
        <f t="shared" si="13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35"/>
        <v>0</v>
      </c>
      <c r="O1063" s="155">
        <f t="shared" si="136"/>
        <v>0</v>
      </c>
      <c r="P1063" s="155">
        <f>IF(O1063=1,SUM($O$6:O1063),0)</f>
        <v>0</v>
      </c>
    </row>
    <row r="1064" spans="1:16" ht="15" customHeight="1">
      <c r="A1064" s="15"/>
      <c r="B1064" s="194">
        <v>26</v>
      </c>
      <c r="C1064" s="109" t="s">
        <v>799</v>
      </c>
      <c r="D1064" s="213" t="s">
        <v>49</v>
      </c>
      <c r="E1064" s="214" t="s">
        <v>800</v>
      </c>
      <c r="F1064" s="215">
        <v>162200</v>
      </c>
      <c r="G1064" s="215">
        <v>162200</v>
      </c>
      <c r="H1064" s="171"/>
      <c r="I1064" s="88">
        <f t="shared" si="132"/>
        <v>162200</v>
      </c>
      <c r="J1064" s="163">
        <f t="shared" si="133"/>
        <v>0</v>
      </c>
      <c r="K1064" s="155">
        <f t="shared" si="13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35"/>
        <v>0</v>
      </c>
      <c r="O1064" s="155">
        <f t="shared" si="136"/>
        <v>0</v>
      </c>
      <c r="P1064" s="155">
        <f>IF(O1064=1,SUM($O$6:O1064),0)</f>
        <v>0</v>
      </c>
    </row>
    <row r="1065" spans="1:16" ht="15" customHeight="1">
      <c r="A1065" s="15"/>
      <c r="B1065" s="194"/>
      <c r="C1065" s="109"/>
      <c r="D1065" s="213"/>
      <c r="E1065" s="214"/>
      <c r="F1065" s="215"/>
      <c r="G1065" s="215"/>
      <c r="H1065" s="171"/>
      <c r="I1065" s="88">
        <f t="shared" si="132"/>
        <v>0</v>
      </c>
      <c r="J1065" s="163">
        <f t="shared" si="133"/>
        <v>0</v>
      </c>
      <c r="K1065" s="155">
        <f t="shared" si="13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35"/>
        <v>0</v>
      </c>
      <c r="O1065" s="155">
        <f t="shared" si="136"/>
        <v>0</v>
      </c>
      <c r="P1065" s="155">
        <f>IF(O1065=1,SUM($O$6:O1065),0)</f>
        <v>0</v>
      </c>
    </row>
    <row r="1066" spans="1:16" ht="15" customHeight="1">
      <c r="A1066" s="15"/>
      <c r="B1066" s="194" t="s">
        <v>1035</v>
      </c>
      <c r="C1066" s="109" t="s">
        <v>801</v>
      </c>
      <c r="D1066" s="213" t="s">
        <v>50</v>
      </c>
      <c r="E1066" s="214"/>
      <c r="F1066" s="215"/>
      <c r="G1066" s="215"/>
      <c r="H1066" s="171"/>
      <c r="I1066" s="88">
        <f t="shared" si="132"/>
        <v>0</v>
      </c>
      <c r="J1066" s="163">
        <f t="shared" si="133"/>
        <v>0</v>
      </c>
      <c r="K1066" s="155">
        <f t="shared" si="13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35"/>
        <v>0</v>
      </c>
      <c r="O1066" s="155">
        <f t="shared" si="136"/>
        <v>0</v>
      </c>
      <c r="P1066" s="155">
        <f>IF(O1066=1,SUM($O$6:O1066),0)</f>
        <v>0</v>
      </c>
    </row>
    <row r="1067" spans="1:16" ht="15" customHeight="1">
      <c r="A1067" s="15"/>
      <c r="B1067" s="194">
        <v>1</v>
      </c>
      <c r="C1067" s="109" t="s">
        <v>378</v>
      </c>
      <c r="D1067" s="213" t="s">
        <v>49</v>
      </c>
      <c r="E1067" s="214" t="s">
        <v>14</v>
      </c>
      <c r="F1067" s="215">
        <v>25000</v>
      </c>
      <c r="G1067" s="215">
        <v>25000</v>
      </c>
      <c r="H1067" s="171"/>
      <c r="I1067" s="88">
        <f t="shared" si="132"/>
        <v>25000</v>
      </c>
      <c r="J1067" s="163">
        <f t="shared" si="133"/>
        <v>0</v>
      </c>
      <c r="K1067" s="155">
        <f t="shared" si="13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35"/>
        <v>0</v>
      </c>
      <c r="O1067" s="155">
        <f t="shared" si="136"/>
        <v>0</v>
      </c>
      <c r="P1067" s="155">
        <f>IF(O1067=1,SUM($O$6:O1067),0)</f>
        <v>0</v>
      </c>
    </row>
    <row r="1068" spans="1:16" ht="15" customHeight="1">
      <c r="A1068" s="15"/>
      <c r="B1068" s="194">
        <v>2</v>
      </c>
      <c r="C1068" s="109" t="s">
        <v>379</v>
      </c>
      <c r="D1068" s="213" t="s">
        <v>49</v>
      </c>
      <c r="E1068" s="214" t="s">
        <v>14</v>
      </c>
      <c r="F1068" s="215">
        <v>60300</v>
      </c>
      <c r="G1068" s="215">
        <v>60300</v>
      </c>
      <c r="H1068" s="171"/>
      <c r="I1068" s="88">
        <f t="shared" si="132"/>
        <v>60300</v>
      </c>
      <c r="J1068" s="163">
        <f t="shared" si="133"/>
        <v>0</v>
      </c>
      <c r="K1068" s="155">
        <f t="shared" si="13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35"/>
        <v>0</v>
      </c>
      <c r="O1068" s="155">
        <f t="shared" si="136"/>
        <v>0</v>
      </c>
      <c r="P1068" s="155">
        <f>IF(O1068=1,SUM($O$6:O1068),0)</f>
        <v>0</v>
      </c>
    </row>
    <row r="1069" spans="1:16" ht="15" customHeight="1">
      <c r="A1069" s="15"/>
      <c r="B1069" s="194">
        <v>3</v>
      </c>
      <c r="C1069" s="109" t="s">
        <v>802</v>
      </c>
      <c r="D1069" s="213" t="s">
        <v>49</v>
      </c>
      <c r="E1069" s="214" t="s">
        <v>14</v>
      </c>
      <c r="F1069" s="215">
        <v>54400</v>
      </c>
      <c r="G1069" s="215">
        <v>54400</v>
      </c>
      <c r="H1069" s="171"/>
      <c r="I1069" s="88">
        <f t="shared" si="132"/>
        <v>54400</v>
      </c>
      <c r="J1069" s="163">
        <f t="shared" si="133"/>
        <v>0</v>
      </c>
      <c r="K1069" s="155">
        <f t="shared" si="13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35"/>
        <v>0</v>
      </c>
      <c r="O1069" s="155">
        <f t="shared" si="136"/>
        <v>0</v>
      </c>
      <c r="P1069" s="155">
        <f>IF(O1069=1,SUM($O$6:O1069),0)</f>
        <v>0</v>
      </c>
    </row>
    <row r="1070" spans="1:16" ht="15" customHeight="1">
      <c r="A1070" s="15"/>
      <c r="B1070" s="194">
        <v>4</v>
      </c>
      <c r="C1070" s="109" t="s">
        <v>803</v>
      </c>
      <c r="D1070" s="213" t="s">
        <v>49</v>
      </c>
      <c r="E1070" s="214" t="s">
        <v>14</v>
      </c>
      <c r="F1070" s="215">
        <v>106400</v>
      </c>
      <c r="G1070" s="215">
        <v>106400</v>
      </c>
      <c r="H1070" s="171"/>
      <c r="I1070" s="88">
        <f t="shared" si="132"/>
        <v>106400</v>
      </c>
      <c r="J1070" s="163">
        <f t="shared" si="133"/>
        <v>0</v>
      </c>
      <c r="K1070" s="155">
        <f t="shared" si="13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35"/>
        <v>0</v>
      </c>
      <c r="O1070" s="155">
        <f t="shared" si="136"/>
        <v>0</v>
      </c>
      <c r="P1070" s="155">
        <f>IF(O1070=1,SUM($O$6:O1070),0)</f>
        <v>0</v>
      </c>
    </row>
    <row r="1071" spans="1:16" ht="15" customHeight="1">
      <c r="A1071" s="15"/>
      <c r="B1071" s="194">
        <v>5</v>
      </c>
      <c r="C1071" s="109" t="s">
        <v>804</v>
      </c>
      <c r="D1071" s="213" t="s">
        <v>49</v>
      </c>
      <c r="E1071" s="214" t="s">
        <v>14</v>
      </c>
      <c r="F1071" s="215">
        <v>798700</v>
      </c>
      <c r="G1071" s="215">
        <v>798700</v>
      </c>
      <c r="H1071" s="171"/>
      <c r="I1071" s="88">
        <f t="shared" si="132"/>
        <v>798700</v>
      </c>
      <c r="J1071" s="163">
        <f t="shared" si="133"/>
        <v>0</v>
      </c>
      <c r="K1071" s="155">
        <f t="shared" si="13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35"/>
        <v>0</v>
      </c>
      <c r="O1071" s="155">
        <f t="shared" si="136"/>
        <v>0</v>
      </c>
      <c r="P1071" s="155">
        <f>IF(O1071=1,SUM($O$6:O1071),0)</f>
        <v>0</v>
      </c>
    </row>
    <row r="1072" spans="1:16" ht="15" customHeight="1">
      <c r="A1072" s="15"/>
      <c r="B1072" s="194">
        <v>6</v>
      </c>
      <c r="C1072" s="109" t="s">
        <v>1171</v>
      </c>
      <c r="D1072" s="213" t="s">
        <v>49</v>
      </c>
      <c r="E1072" s="214" t="s">
        <v>14</v>
      </c>
      <c r="F1072" s="215">
        <v>1641700</v>
      </c>
      <c r="G1072" s="215">
        <v>1641700</v>
      </c>
      <c r="H1072" s="171"/>
      <c r="I1072" s="88">
        <f t="shared" ref="I1072:I1135" si="147">IF($I$5=$G$4,G1072,(IF($I$5=$F$4,F1072,0)))</f>
        <v>1641700</v>
      </c>
      <c r="J1072" s="163">
        <f t="shared" si="133"/>
        <v>0</v>
      </c>
      <c r="K1072" s="155">
        <f t="shared" si="13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35"/>
        <v>0</v>
      </c>
      <c r="O1072" s="155">
        <f t="shared" si="136"/>
        <v>0</v>
      </c>
      <c r="P1072" s="155">
        <f>IF(O1072=1,SUM($O$6:O1072),0)</f>
        <v>0</v>
      </c>
    </row>
    <row r="1073" spans="1:16" ht="15" customHeight="1">
      <c r="A1073" s="15"/>
      <c r="B1073" s="194">
        <v>7</v>
      </c>
      <c r="C1073" s="109" t="s">
        <v>1535</v>
      </c>
      <c r="D1073" s="213" t="s">
        <v>49</v>
      </c>
      <c r="E1073" s="214" t="s">
        <v>14</v>
      </c>
      <c r="F1073" s="215">
        <v>39800</v>
      </c>
      <c r="G1073" s="215">
        <v>39800</v>
      </c>
      <c r="H1073" s="171"/>
      <c r="I1073" s="88">
        <f t="shared" si="147"/>
        <v>39800</v>
      </c>
      <c r="J1073" s="163">
        <f t="shared" si="133"/>
        <v>0</v>
      </c>
      <c r="K1073" s="155">
        <f t="shared" si="13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35"/>
        <v>0</v>
      </c>
      <c r="O1073" s="155">
        <f t="shared" si="136"/>
        <v>0</v>
      </c>
      <c r="P1073" s="155">
        <f>IF(O1073=1,SUM($O$6:O1073),0)</f>
        <v>0</v>
      </c>
    </row>
    <row r="1074" spans="1:16" ht="15" customHeight="1">
      <c r="A1074" s="15"/>
      <c r="B1074" s="194">
        <v>8</v>
      </c>
      <c r="C1074" s="109" t="s">
        <v>1620</v>
      </c>
      <c r="D1074" s="213" t="s">
        <v>49</v>
      </c>
      <c r="E1074" s="214" t="s">
        <v>14</v>
      </c>
      <c r="F1074" s="215">
        <v>78008</v>
      </c>
      <c r="G1074" s="215">
        <v>78000</v>
      </c>
      <c r="H1074" s="171"/>
      <c r="I1074" s="88">
        <f t="shared" si="147"/>
        <v>78000</v>
      </c>
      <c r="J1074" s="163">
        <f t="shared" si="133"/>
        <v>0</v>
      </c>
      <c r="K1074" s="155">
        <f t="shared" si="13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35"/>
        <v>0</v>
      </c>
      <c r="O1074" s="155">
        <f t="shared" si="136"/>
        <v>0</v>
      </c>
      <c r="P1074" s="155">
        <f>IF(O1074=1,SUM($O$6:O1074),0)</f>
        <v>0</v>
      </c>
    </row>
    <row r="1075" spans="1:16" ht="15" customHeight="1">
      <c r="A1075" s="15"/>
      <c r="B1075" s="194"/>
      <c r="C1075" s="109"/>
      <c r="D1075" s="213" t="s">
        <v>50</v>
      </c>
      <c r="E1075" s="214"/>
      <c r="F1075" s="215"/>
      <c r="G1075" s="215"/>
      <c r="H1075" s="171"/>
      <c r="I1075" s="88">
        <f t="shared" si="147"/>
        <v>0</v>
      </c>
      <c r="J1075" s="163">
        <f t="shared" si="133"/>
        <v>0</v>
      </c>
      <c r="K1075" s="155">
        <f t="shared" si="13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35"/>
        <v>0</v>
      </c>
      <c r="O1075" s="155">
        <f t="shared" si="136"/>
        <v>0</v>
      </c>
      <c r="P1075" s="155">
        <f>IF(O1075=1,SUM($O$6:O1075),0)</f>
        <v>0</v>
      </c>
    </row>
    <row r="1076" spans="1:16" ht="15" customHeight="1">
      <c r="A1076" s="15"/>
      <c r="B1076" s="194" t="s">
        <v>22</v>
      </c>
      <c r="C1076" s="109" t="s">
        <v>806</v>
      </c>
      <c r="D1076" s="213" t="s">
        <v>50</v>
      </c>
      <c r="E1076" s="214"/>
      <c r="F1076" s="215"/>
      <c r="G1076" s="215"/>
      <c r="H1076" s="171"/>
      <c r="I1076" s="88">
        <f t="shared" si="147"/>
        <v>0</v>
      </c>
      <c r="J1076" s="163">
        <f t="shared" si="133"/>
        <v>0</v>
      </c>
      <c r="K1076" s="155">
        <f t="shared" si="13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35"/>
        <v>0</v>
      </c>
      <c r="O1076" s="155">
        <f t="shared" si="136"/>
        <v>0</v>
      </c>
      <c r="P1076" s="155">
        <f>IF(O1076=1,SUM($O$6:O1076),0)</f>
        <v>0</v>
      </c>
    </row>
    <row r="1077" spans="1:16" ht="15" customHeight="1">
      <c r="A1077" s="15"/>
      <c r="B1077" s="194" t="s">
        <v>1035</v>
      </c>
      <c r="C1077" s="109" t="s">
        <v>622</v>
      </c>
      <c r="D1077" s="213" t="s">
        <v>50</v>
      </c>
      <c r="E1077" s="214"/>
      <c r="F1077" s="215"/>
      <c r="G1077" s="215"/>
      <c r="H1077" s="171"/>
      <c r="I1077" s="88">
        <f t="shared" si="147"/>
        <v>0</v>
      </c>
      <c r="J1077" s="163">
        <f t="shared" si="133"/>
        <v>0</v>
      </c>
      <c r="K1077" s="155">
        <f t="shared" si="13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35"/>
        <v>0</v>
      </c>
      <c r="O1077" s="155">
        <f t="shared" si="13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807</v>
      </c>
      <c r="D1078" s="213" t="s">
        <v>49</v>
      </c>
      <c r="E1078" s="214" t="s">
        <v>14</v>
      </c>
      <c r="F1078" s="215">
        <v>11880</v>
      </c>
      <c r="G1078" s="215">
        <v>11880</v>
      </c>
      <c r="H1078" s="171"/>
      <c r="I1078" s="88">
        <f t="shared" si="147"/>
        <v>11880</v>
      </c>
      <c r="J1078" s="163">
        <f t="shared" si="133"/>
        <v>0</v>
      </c>
      <c r="K1078" s="155">
        <f t="shared" si="13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35"/>
        <v>0</v>
      </c>
      <c r="O1078" s="155">
        <f t="shared" si="13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808</v>
      </c>
      <c r="D1079" s="213" t="s">
        <v>49</v>
      </c>
      <c r="E1079" s="214" t="s">
        <v>14</v>
      </c>
      <c r="F1079" s="215">
        <v>12300</v>
      </c>
      <c r="G1079" s="215">
        <v>12300</v>
      </c>
      <c r="H1079" s="171"/>
      <c r="I1079" s="88">
        <f t="shared" si="147"/>
        <v>12300</v>
      </c>
      <c r="J1079" s="163">
        <f t="shared" si="133"/>
        <v>0</v>
      </c>
      <c r="K1079" s="155">
        <f t="shared" si="13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35"/>
        <v>0</v>
      </c>
      <c r="O1079" s="155">
        <f t="shared" si="13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809</v>
      </c>
      <c r="D1080" s="213" t="s">
        <v>49</v>
      </c>
      <c r="E1080" s="214" t="s">
        <v>14</v>
      </c>
      <c r="F1080" s="215">
        <v>16500</v>
      </c>
      <c r="G1080" s="215">
        <v>16500</v>
      </c>
      <c r="H1080" s="171"/>
      <c r="I1080" s="88">
        <f t="shared" si="147"/>
        <v>16500</v>
      </c>
      <c r="J1080" s="163">
        <f t="shared" si="133"/>
        <v>0</v>
      </c>
      <c r="K1080" s="155">
        <f t="shared" si="13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35"/>
        <v>0</v>
      </c>
      <c r="O1080" s="155">
        <f t="shared" si="13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810</v>
      </c>
      <c r="D1081" s="213" t="s">
        <v>49</v>
      </c>
      <c r="E1081" s="214" t="s">
        <v>14</v>
      </c>
      <c r="F1081" s="215">
        <v>8940</v>
      </c>
      <c r="G1081" s="215">
        <v>8940</v>
      </c>
      <c r="H1081" s="171"/>
      <c r="I1081" s="88">
        <f t="shared" si="147"/>
        <v>8940</v>
      </c>
      <c r="J1081" s="163">
        <f t="shared" si="133"/>
        <v>0</v>
      </c>
      <c r="K1081" s="155">
        <f t="shared" si="13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35"/>
        <v>0</v>
      </c>
      <c r="O1081" s="155">
        <f t="shared" si="13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811</v>
      </c>
      <c r="D1082" s="213" t="s">
        <v>49</v>
      </c>
      <c r="E1082" s="214" t="s">
        <v>14</v>
      </c>
      <c r="F1082" s="215">
        <v>15060</v>
      </c>
      <c r="G1082" s="215">
        <v>15060</v>
      </c>
      <c r="H1082" s="171"/>
      <c r="I1082" s="88">
        <f t="shared" si="147"/>
        <v>15060</v>
      </c>
      <c r="J1082" s="163">
        <f t="shared" si="133"/>
        <v>0</v>
      </c>
      <c r="K1082" s="155">
        <f t="shared" si="13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35"/>
        <v>0</v>
      </c>
      <c r="O1082" s="155">
        <f t="shared" si="13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812</v>
      </c>
      <c r="D1083" s="213" t="s">
        <v>49</v>
      </c>
      <c r="E1083" s="214" t="s">
        <v>14</v>
      </c>
      <c r="F1083" s="215">
        <v>17820</v>
      </c>
      <c r="G1083" s="215">
        <v>17820</v>
      </c>
      <c r="H1083" s="171"/>
      <c r="I1083" s="88">
        <f t="shared" si="147"/>
        <v>17820</v>
      </c>
      <c r="J1083" s="163">
        <f t="shared" si="133"/>
        <v>0</v>
      </c>
      <c r="K1083" s="155">
        <f t="shared" si="13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35"/>
        <v>0</v>
      </c>
      <c r="O1083" s="155">
        <f t="shared" si="13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813</v>
      </c>
      <c r="D1084" s="213" t="s">
        <v>49</v>
      </c>
      <c r="E1084" s="214" t="s">
        <v>14</v>
      </c>
      <c r="F1084" s="215">
        <v>15060</v>
      </c>
      <c r="G1084" s="215">
        <v>15060</v>
      </c>
      <c r="H1084" s="171"/>
      <c r="I1084" s="88">
        <f t="shared" si="147"/>
        <v>15060</v>
      </c>
      <c r="J1084" s="163">
        <f t="shared" si="133"/>
        <v>0</v>
      </c>
      <c r="K1084" s="155">
        <f t="shared" si="13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35"/>
        <v>0</v>
      </c>
      <c r="O1084" s="155">
        <f t="shared" si="13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814</v>
      </c>
      <c r="D1085" s="213" t="s">
        <v>49</v>
      </c>
      <c r="E1085" s="214" t="s">
        <v>14</v>
      </c>
      <c r="F1085" s="215">
        <v>22560</v>
      </c>
      <c r="G1085" s="215">
        <v>22560</v>
      </c>
      <c r="H1085" s="171"/>
      <c r="I1085" s="88">
        <f t="shared" si="147"/>
        <v>22560</v>
      </c>
      <c r="J1085" s="163">
        <f t="shared" si="133"/>
        <v>0</v>
      </c>
      <c r="K1085" s="155">
        <f t="shared" si="13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35"/>
        <v>0</v>
      </c>
      <c r="O1085" s="155">
        <f t="shared" si="13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815</v>
      </c>
      <c r="D1086" s="213" t="s">
        <v>49</v>
      </c>
      <c r="E1086" s="214" t="s">
        <v>14</v>
      </c>
      <c r="F1086" s="215">
        <v>15060</v>
      </c>
      <c r="G1086" s="215">
        <v>15060</v>
      </c>
      <c r="H1086" s="171"/>
      <c r="I1086" s="88">
        <f t="shared" si="147"/>
        <v>15060</v>
      </c>
      <c r="J1086" s="163">
        <f t="shared" si="133"/>
        <v>0</v>
      </c>
      <c r="K1086" s="155">
        <f t="shared" si="13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35"/>
        <v>0</v>
      </c>
      <c r="O1086" s="155">
        <f t="shared" si="13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816</v>
      </c>
      <c r="D1087" s="213" t="s">
        <v>49</v>
      </c>
      <c r="E1087" s="214" t="s">
        <v>14</v>
      </c>
      <c r="F1087" s="215">
        <v>23880</v>
      </c>
      <c r="G1087" s="215">
        <v>23880</v>
      </c>
      <c r="H1087" s="171"/>
      <c r="I1087" s="88">
        <f t="shared" si="147"/>
        <v>23880</v>
      </c>
      <c r="J1087" s="163">
        <f t="shared" si="133"/>
        <v>0</v>
      </c>
      <c r="K1087" s="155">
        <f t="shared" si="13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35"/>
        <v>0</v>
      </c>
      <c r="O1087" s="155">
        <f t="shared" si="13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817</v>
      </c>
      <c r="D1088" s="213" t="s">
        <v>49</v>
      </c>
      <c r="E1088" s="214" t="s">
        <v>14</v>
      </c>
      <c r="F1088" s="215">
        <v>13320</v>
      </c>
      <c r="G1088" s="215">
        <v>13320</v>
      </c>
      <c r="H1088" s="171"/>
      <c r="I1088" s="88">
        <f t="shared" si="147"/>
        <v>13320</v>
      </c>
      <c r="J1088" s="163">
        <f t="shared" si="133"/>
        <v>0</v>
      </c>
      <c r="K1088" s="155">
        <f t="shared" si="13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35"/>
        <v>0</v>
      </c>
      <c r="O1088" s="155">
        <f t="shared" si="13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818</v>
      </c>
      <c r="D1089" s="213" t="s">
        <v>49</v>
      </c>
      <c r="E1089" s="214" t="s">
        <v>14</v>
      </c>
      <c r="F1089" s="215">
        <v>18180</v>
      </c>
      <c r="G1089" s="215">
        <v>18180</v>
      </c>
      <c r="H1089" s="171"/>
      <c r="I1089" s="88">
        <f t="shared" si="147"/>
        <v>18180</v>
      </c>
      <c r="J1089" s="163">
        <f t="shared" si="133"/>
        <v>0</v>
      </c>
      <c r="K1089" s="155">
        <f t="shared" si="13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35"/>
        <v>0</v>
      </c>
      <c r="O1089" s="155">
        <f t="shared" si="13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819</v>
      </c>
      <c r="D1090" s="213" t="s">
        <v>49</v>
      </c>
      <c r="E1090" s="214" t="s">
        <v>14</v>
      </c>
      <c r="F1090" s="215">
        <v>13920</v>
      </c>
      <c r="G1090" s="215">
        <v>13920</v>
      </c>
      <c r="H1090" s="171"/>
      <c r="I1090" s="88">
        <f t="shared" si="147"/>
        <v>13920</v>
      </c>
      <c r="J1090" s="163">
        <f t="shared" si="133"/>
        <v>0</v>
      </c>
      <c r="K1090" s="155">
        <f t="shared" si="13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35"/>
        <v>0</v>
      </c>
      <c r="O1090" s="155">
        <f t="shared" si="13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820</v>
      </c>
      <c r="D1091" s="213" t="s">
        <v>49</v>
      </c>
      <c r="E1091" s="214" t="s">
        <v>14</v>
      </c>
      <c r="F1091" s="215">
        <v>10320</v>
      </c>
      <c r="G1091" s="215">
        <v>10320</v>
      </c>
      <c r="H1091" s="171"/>
      <c r="I1091" s="88">
        <f t="shared" si="147"/>
        <v>10320</v>
      </c>
      <c r="J1091" s="163">
        <f t="shared" si="133"/>
        <v>0</v>
      </c>
      <c r="K1091" s="155">
        <f t="shared" si="13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35"/>
        <v>0</v>
      </c>
      <c r="O1091" s="155">
        <f t="shared" si="13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821</v>
      </c>
      <c r="D1092" s="213" t="s">
        <v>49</v>
      </c>
      <c r="E1092" s="214" t="s">
        <v>14</v>
      </c>
      <c r="F1092" s="215">
        <v>11880</v>
      </c>
      <c r="G1092" s="215">
        <v>11880</v>
      </c>
      <c r="H1092" s="171"/>
      <c r="I1092" s="88">
        <f t="shared" si="147"/>
        <v>11880</v>
      </c>
      <c r="J1092" s="163">
        <f t="shared" si="133"/>
        <v>0</v>
      </c>
      <c r="K1092" s="155">
        <f t="shared" si="13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35"/>
        <v>0</v>
      </c>
      <c r="O1092" s="155">
        <f t="shared" si="13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822</v>
      </c>
      <c r="D1093" s="213" t="s">
        <v>49</v>
      </c>
      <c r="E1093" s="214" t="s">
        <v>14</v>
      </c>
      <c r="F1093" s="215">
        <v>11880</v>
      </c>
      <c r="G1093" s="215">
        <v>11880</v>
      </c>
      <c r="H1093" s="171"/>
      <c r="I1093" s="88">
        <f t="shared" si="147"/>
        <v>11880</v>
      </c>
      <c r="J1093" s="163">
        <f t="shared" si="133"/>
        <v>0</v>
      </c>
      <c r="K1093" s="155">
        <f t="shared" si="13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35"/>
        <v>0</v>
      </c>
      <c r="O1093" s="155">
        <f t="shared" si="13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823</v>
      </c>
      <c r="D1094" s="213" t="s">
        <v>49</v>
      </c>
      <c r="E1094" s="214" t="s">
        <v>14</v>
      </c>
      <c r="F1094" s="215">
        <v>12300</v>
      </c>
      <c r="G1094" s="215">
        <v>12300</v>
      </c>
      <c r="H1094" s="171"/>
      <c r="I1094" s="88">
        <f t="shared" si="147"/>
        <v>12300</v>
      </c>
      <c r="J1094" s="163">
        <f t="shared" si="133"/>
        <v>0</v>
      </c>
      <c r="K1094" s="155">
        <f t="shared" si="13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35"/>
        <v>0</v>
      </c>
      <c r="O1094" s="155">
        <f t="shared" si="13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824</v>
      </c>
      <c r="D1095" s="213" t="s">
        <v>49</v>
      </c>
      <c r="E1095" s="214" t="s">
        <v>14</v>
      </c>
      <c r="F1095" s="215">
        <v>12300</v>
      </c>
      <c r="G1095" s="215">
        <v>12300</v>
      </c>
      <c r="H1095" s="171"/>
      <c r="I1095" s="88">
        <f t="shared" si="147"/>
        <v>12300</v>
      </c>
      <c r="J1095" s="163">
        <f t="shared" si="133"/>
        <v>0</v>
      </c>
      <c r="K1095" s="155">
        <f t="shared" si="13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35"/>
        <v>0</v>
      </c>
      <c r="O1095" s="155">
        <f t="shared" si="13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825</v>
      </c>
      <c r="D1096" s="213" t="s">
        <v>49</v>
      </c>
      <c r="E1096" s="214" t="s">
        <v>14</v>
      </c>
      <c r="F1096" s="215">
        <v>16500</v>
      </c>
      <c r="G1096" s="215">
        <v>16500</v>
      </c>
      <c r="H1096" s="171"/>
      <c r="I1096" s="88">
        <f t="shared" si="147"/>
        <v>16500</v>
      </c>
      <c r="J1096" s="163">
        <f t="shared" si="133"/>
        <v>0</v>
      </c>
      <c r="K1096" s="155">
        <f t="shared" si="13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35"/>
        <v>0</v>
      </c>
      <c r="O1096" s="155">
        <f t="shared" si="13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826</v>
      </c>
      <c r="D1097" s="213" t="s">
        <v>49</v>
      </c>
      <c r="E1097" s="214" t="s">
        <v>14</v>
      </c>
      <c r="F1097" s="215">
        <v>16500</v>
      </c>
      <c r="G1097" s="215">
        <v>16500</v>
      </c>
      <c r="H1097" s="171"/>
      <c r="I1097" s="88">
        <f t="shared" si="147"/>
        <v>16500</v>
      </c>
      <c r="J1097" s="163">
        <f t="shared" si="133"/>
        <v>0</v>
      </c>
      <c r="K1097" s="155">
        <f t="shared" si="13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35"/>
        <v>0</v>
      </c>
      <c r="O1097" s="155">
        <f t="shared" si="13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827</v>
      </c>
      <c r="D1098" s="213" t="s">
        <v>49</v>
      </c>
      <c r="E1098" s="214" t="s">
        <v>14</v>
      </c>
      <c r="F1098" s="215">
        <v>13260</v>
      </c>
      <c r="G1098" s="215">
        <v>13260</v>
      </c>
      <c r="H1098" s="171"/>
      <c r="I1098" s="88">
        <f t="shared" si="147"/>
        <v>13260</v>
      </c>
      <c r="J1098" s="163">
        <f t="shared" si="133"/>
        <v>0</v>
      </c>
      <c r="K1098" s="155">
        <f t="shared" si="13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35"/>
        <v>0</v>
      </c>
      <c r="O1098" s="155">
        <f t="shared" si="136"/>
        <v>0</v>
      </c>
      <c r="P1098" s="155">
        <f>IF(O1098=1,SUM($O$6:O1098),0)</f>
        <v>0</v>
      </c>
    </row>
    <row r="1099" spans="1:16" ht="15" customHeight="1">
      <c r="A1099" s="15"/>
      <c r="B1099" s="194"/>
      <c r="C1099" s="109" t="s">
        <v>50</v>
      </c>
      <c r="D1099" s="213" t="s">
        <v>50</v>
      </c>
      <c r="E1099" s="214"/>
      <c r="F1099" s="215">
        <v>0</v>
      </c>
      <c r="G1099" s="215">
        <v>0</v>
      </c>
      <c r="H1099" s="171"/>
      <c r="I1099" s="88">
        <f t="shared" si="147"/>
        <v>0</v>
      </c>
      <c r="J1099" s="163">
        <f t="shared" si="133"/>
        <v>0</v>
      </c>
      <c r="K1099" s="155">
        <f t="shared" si="13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35"/>
        <v>0</v>
      </c>
      <c r="O1099" s="155">
        <f t="shared" si="136"/>
        <v>0</v>
      </c>
      <c r="P1099" s="155">
        <f>IF(O1099=1,SUM($O$6:O1099),0)</f>
        <v>0</v>
      </c>
    </row>
    <row r="1100" spans="1:16" ht="15" customHeight="1">
      <c r="A1100" s="15"/>
      <c r="B1100" s="194" t="s">
        <v>1035</v>
      </c>
      <c r="C1100" s="109" t="s">
        <v>644</v>
      </c>
      <c r="D1100" s="213" t="s">
        <v>50</v>
      </c>
      <c r="E1100" s="214"/>
      <c r="F1100" s="215">
        <v>0</v>
      </c>
      <c r="G1100" s="215">
        <v>0</v>
      </c>
      <c r="H1100" s="171"/>
      <c r="I1100" s="88">
        <f t="shared" si="147"/>
        <v>0</v>
      </c>
      <c r="J1100" s="163">
        <f t="shared" si="133"/>
        <v>0</v>
      </c>
      <c r="K1100" s="155">
        <f t="shared" si="13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35"/>
        <v>0</v>
      </c>
      <c r="O1100" s="155">
        <f t="shared" si="13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828</v>
      </c>
      <c r="D1101" s="213" t="s">
        <v>49</v>
      </c>
      <c r="E1101" s="214" t="s">
        <v>14</v>
      </c>
      <c r="F1101" s="215">
        <v>31920</v>
      </c>
      <c r="G1101" s="215">
        <v>31920</v>
      </c>
      <c r="H1101" s="171"/>
      <c r="I1101" s="88">
        <f t="shared" si="147"/>
        <v>31920</v>
      </c>
      <c r="J1101" s="163">
        <f t="shared" si="133"/>
        <v>0</v>
      </c>
      <c r="K1101" s="155">
        <f t="shared" si="13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35"/>
        <v>0</v>
      </c>
      <c r="O1101" s="155">
        <f t="shared" si="13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829</v>
      </c>
      <c r="D1102" s="213" t="s">
        <v>49</v>
      </c>
      <c r="E1102" s="214" t="s">
        <v>14</v>
      </c>
      <c r="F1102" s="215">
        <v>31920</v>
      </c>
      <c r="G1102" s="215">
        <v>31920</v>
      </c>
      <c r="H1102" s="171"/>
      <c r="I1102" s="88">
        <f t="shared" si="147"/>
        <v>31920</v>
      </c>
      <c r="J1102" s="163">
        <f t="shared" si="133"/>
        <v>0</v>
      </c>
      <c r="K1102" s="155">
        <f t="shared" si="13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35"/>
        <v>0</v>
      </c>
      <c r="O1102" s="155">
        <f t="shared" si="13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830</v>
      </c>
      <c r="D1103" s="213" t="s">
        <v>49</v>
      </c>
      <c r="E1103" s="214" t="s">
        <v>14</v>
      </c>
      <c r="F1103" s="215">
        <v>31920</v>
      </c>
      <c r="G1103" s="215">
        <v>31920</v>
      </c>
      <c r="H1103" s="171"/>
      <c r="I1103" s="88">
        <f t="shared" si="147"/>
        <v>31920</v>
      </c>
      <c r="J1103" s="163">
        <f t="shared" si="133"/>
        <v>0</v>
      </c>
      <c r="K1103" s="155">
        <f t="shared" si="13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35"/>
        <v>0</v>
      </c>
      <c r="O1103" s="155">
        <f t="shared" si="13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831</v>
      </c>
      <c r="D1104" s="213" t="s">
        <v>49</v>
      </c>
      <c r="E1104" s="214" t="s">
        <v>14</v>
      </c>
      <c r="F1104" s="215">
        <v>48060</v>
      </c>
      <c r="G1104" s="215">
        <v>48060</v>
      </c>
      <c r="H1104" s="171"/>
      <c r="I1104" s="88">
        <f t="shared" si="147"/>
        <v>48060</v>
      </c>
      <c r="J1104" s="163">
        <f t="shared" si="133"/>
        <v>0</v>
      </c>
      <c r="K1104" s="155">
        <f t="shared" si="13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35"/>
        <v>0</v>
      </c>
      <c r="O1104" s="155">
        <f t="shared" si="13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832</v>
      </c>
      <c r="D1105" s="213" t="s">
        <v>49</v>
      </c>
      <c r="E1105" s="214" t="s">
        <v>14</v>
      </c>
      <c r="F1105" s="215">
        <v>16200</v>
      </c>
      <c r="G1105" s="215">
        <v>16200</v>
      </c>
      <c r="H1105" s="171"/>
      <c r="I1105" s="88">
        <f t="shared" si="147"/>
        <v>16200</v>
      </c>
      <c r="J1105" s="163">
        <f t="shared" si="133"/>
        <v>0</v>
      </c>
      <c r="K1105" s="155">
        <f t="shared" si="13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35"/>
        <v>0</v>
      </c>
      <c r="O1105" s="155">
        <f t="shared" si="13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833</v>
      </c>
      <c r="D1106" s="213" t="s">
        <v>49</v>
      </c>
      <c r="E1106" s="214" t="s">
        <v>14</v>
      </c>
      <c r="F1106" s="215">
        <v>48060</v>
      </c>
      <c r="G1106" s="215">
        <v>48060</v>
      </c>
      <c r="H1106" s="171"/>
      <c r="I1106" s="88">
        <f t="shared" si="147"/>
        <v>48060</v>
      </c>
      <c r="J1106" s="163">
        <f t="shared" si="133"/>
        <v>0</v>
      </c>
      <c r="K1106" s="155">
        <f t="shared" si="13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35"/>
        <v>0</v>
      </c>
      <c r="O1106" s="155">
        <f t="shared" si="13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834</v>
      </c>
      <c r="D1107" s="213" t="s">
        <v>49</v>
      </c>
      <c r="E1107" s="214" t="s">
        <v>14</v>
      </c>
      <c r="F1107" s="215">
        <v>50400</v>
      </c>
      <c r="G1107" s="215">
        <v>50400</v>
      </c>
      <c r="H1107" s="171"/>
      <c r="I1107" s="88">
        <f t="shared" si="147"/>
        <v>50400</v>
      </c>
      <c r="J1107" s="163">
        <f t="shared" si="133"/>
        <v>0</v>
      </c>
      <c r="K1107" s="155">
        <f t="shared" si="13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35"/>
        <v>0</v>
      </c>
      <c r="O1107" s="155">
        <f t="shared" si="13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835</v>
      </c>
      <c r="D1108" s="213" t="s">
        <v>49</v>
      </c>
      <c r="E1108" s="214" t="s">
        <v>14</v>
      </c>
      <c r="F1108" s="215">
        <v>26400</v>
      </c>
      <c r="G1108" s="215">
        <v>26400</v>
      </c>
      <c r="H1108" s="171"/>
      <c r="I1108" s="88">
        <f t="shared" si="147"/>
        <v>26400</v>
      </c>
      <c r="J1108" s="163">
        <f t="shared" si="133"/>
        <v>0</v>
      </c>
      <c r="K1108" s="155">
        <f t="shared" si="13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35"/>
        <v>0</v>
      </c>
      <c r="O1108" s="155">
        <f t="shared" si="13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836</v>
      </c>
      <c r="D1109" s="213" t="s">
        <v>49</v>
      </c>
      <c r="E1109" s="214" t="s">
        <v>14</v>
      </c>
      <c r="F1109" s="215">
        <v>42180</v>
      </c>
      <c r="G1109" s="215">
        <v>42180</v>
      </c>
      <c r="H1109" s="171"/>
      <c r="I1109" s="88">
        <f t="shared" si="147"/>
        <v>42180</v>
      </c>
      <c r="J1109" s="163">
        <f t="shared" si="133"/>
        <v>0</v>
      </c>
      <c r="K1109" s="155">
        <f t="shared" si="13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35"/>
        <v>0</v>
      </c>
      <c r="O1109" s="155">
        <f t="shared" si="13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837</v>
      </c>
      <c r="D1110" s="213" t="s">
        <v>49</v>
      </c>
      <c r="E1110" s="214" t="s">
        <v>14</v>
      </c>
      <c r="F1110" s="215">
        <v>42180</v>
      </c>
      <c r="G1110" s="215">
        <v>42180</v>
      </c>
      <c r="H1110" s="171"/>
      <c r="I1110" s="88">
        <f t="shared" si="147"/>
        <v>42180</v>
      </c>
      <c r="J1110" s="163">
        <f t="shared" si="133"/>
        <v>0</v>
      </c>
      <c r="K1110" s="155">
        <f t="shared" si="13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35"/>
        <v>0</v>
      </c>
      <c r="O1110" s="155">
        <f t="shared" si="13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838</v>
      </c>
      <c r="D1111" s="213" t="s">
        <v>49</v>
      </c>
      <c r="E1111" s="214" t="s">
        <v>14</v>
      </c>
      <c r="F1111" s="215">
        <v>27120</v>
      </c>
      <c r="G1111" s="215">
        <v>27120</v>
      </c>
      <c r="H1111" s="171"/>
      <c r="I1111" s="88">
        <f t="shared" si="147"/>
        <v>27120</v>
      </c>
      <c r="J1111" s="163">
        <f t="shared" si="133"/>
        <v>0</v>
      </c>
      <c r="K1111" s="155">
        <f t="shared" si="13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35"/>
        <v>0</v>
      </c>
      <c r="O1111" s="155">
        <f t="shared" si="13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839</v>
      </c>
      <c r="D1112" s="213" t="s">
        <v>49</v>
      </c>
      <c r="E1112" s="214" t="s">
        <v>14</v>
      </c>
      <c r="F1112" s="215">
        <v>46800</v>
      </c>
      <c r="G1112" s="215">
        <v>46800</v>
      </c>
      <c r="H1112" s="171"/>
      <c r="I1112" s="88">
        <f t="shared" si="147"/>
        <v>46800</v>
      </c>
      <c r="J1112" s="163">
        <f t="shared" ref="J1112:J1175" si="148">IF(D1112="MDU-KD",1,0)</f>
        <v>0</v>
      </c>
      <c r="K1112" s="155">
        <f t="shared" ref="K1112:K1175" si="14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150">IF(L1112=0,M1112,L1112)</f>
        <v>0</v>
      </c>
      <c r="O1112" s="155">
        <f t="shared" ref="O1112:O1175" si="15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840</v>
      </c>
      <c r="D1113" s="213" t="s">
        <v>49</v>
      </c>
      <c r="E1113" s="214" t="s">
        <v>14</v>
      </c>
      <c r="F1113" s="215">
        <v>46800</v>
      </c>
      <c r="G1113" s="215">
        <v>46800</v>
      </c>
      <c r="H1113" s="171"/>
      <c r="I1113" s="88">
        <f t="shared" si="147"/>
        <v>46800</v>
      </c>
      <c r="J1113" s="163">
        <f t="shared" si="148"/>
        <v>0</v>
      </c>
      <c r="K1113" s="155">
        <f t="shared" si="14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50"/>
        <v>0</v>
      </c>
      <c r="O1113" s="155">
        <f t="shared" si="15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841</v>
      </c>
      <c r="D1114" s="213" t="s">
        <v>49</v>
      </c>
      <c r="E1114" s="214" t="s">
        <v>14</v>
      </c>
      <c r="F1114" s="215">
        <v>45240</v>
      </c>
      <c r="G1114" s="215">
        <v>45240</v>
      </c>
      <c r="H1114" s="171"/>
      <c r="I1114" s="88">
        <f t="shared" si="147"/>
        <v>45240</v>
      </c>
      <c r="J1114" s="163">
        <f t="shared" si="148"/>
        <v>0</v>
      </c>
      <c r="K1114" s="155">
        <f t="shared" si="14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50"/>
        <v>0</v>
      </c>
      <c r="O1114" s="155">
        <f t="shared" si="15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842</v>
      </c>
      <c r="D1115" s="213" t="s">
        <v>49</v>
      </c>
      <c r="E1115" s="214" t="s">
        <v>14</v>
      </c>
      <c r="F1115" s="215">
        <v>22740</v>
      </c>
      <c r="G1115" s="215">
        <v>22740</v>
      </c>
      <c r="H1115" s="171"/>
      <c r="I1115" s="88">
        <f t="shared" si="147"/>
        <v>22740</v>
      </c>
      <c r="J1115" s="163">
        <f t="shared" si="148"/>
        <v>0</v>
      </c>
      <c r="K1115" s="155">
        <f t="shared" si="14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50"/>
        <v>0</v>
      </c>
      <c r="O1115" s="155">
        <f t="shared" si="15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843</v>
      </c>
      <c r="D1116" s="213" t="s">
        <v>49</v>
      </c>
      <c r="E1116" s="214" t="s">
        <v>14</v>
      </c>
      <c r="F1116" s="215">
        <v>22740</v>
      </c>
      <c r="G1116" s="215">
        <v>22740</v>
      </c>
      <c r="H1116" s="171"/>
      <c r="I1116" s="88">
        <f t="shared" si="147"/>
        <v>22740</v>
      </c>
      <c r="J1116" s="163">
        <f t="shared" si="148"/>
        <v>0</v>
      </c>
      <c r="K1116" s="155">
        <f t="shared" si="14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50"/>
        <v>0</v>
      </c>
      <c r="O1116" s="155">
        <f t="shared" si="15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844</v>
      </c>
      <c r="D1117" s="213" t="s">
        <v>49</v>
      </c>
      <c r="E1117" s="214" t="s">
        <v>14</v>
      </c>
      <c r="F1117" s="215">
        <v>24420</v>
      </c>
      <c r="G1117" s="215">
        <v>24420</v>
      </c>
      <c r="H1117" s="171"/>
      <c r="I1117" s="88">
        <f t="shared" si="147"/>
        <v>24420</v>
      </c>
      <c r="J1117" s="163">
        <f t="shared" si="148"/>
        <v>0</v>
      </c>
      <c r="K1117" s="155">
        <f t="shared" si="14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50"/>
        <v>0</v>
      </c>
      <c r="O1117" s="155">
        <f t="shared" si="15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845</v>
      </c>
      <c r="D1118" s="213" t="s">
        <v>49</v>
      </c>
      <c r="E1118" s="214" t="s">
        <v>14</v>
      </c>
      <c r="F1118" s="215">
        <v>24420</v>
      </c>
      <c r="G1118" s="215">
        <v>24420</v>
      </c>
      <c r="H1118" s="171"/>
      <c r="I1118" s="88">
        <f t="shared" si="147"/>
        <v>24420</v>
      </c>
      <c r="J1118" s="163">
        <f t="shared" si="148"/>
        <v>0</v>
      </c>
      <c r="K1118" s="155">
        <f t="shared" si="14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50"/>
        <v>0</v>
      </c>
      <c r="O1118" s="155">
        <f t="shared" si="15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846</v>
      </c>
      <c r="D1119" s="213" t="s">
        <v>49</v>
      </c>
      <c r="E1119" s="214" t="s">
        <v>14</v>
      </c>
      <c r="F1119" s="215">
        <v>24420</v>
      </c>
      <c r="G1119" s="215">
        <v>24420</v>
      </c>
      <c r="H1119" s="171"/>
      <c r="I1119" s="88">
        <f t="shared" si="147"/>
        <v>24420</v>
      </c>
      <c r="J1119" s="163">
        <f t="shared" si="148"/>
        <v>0</v>
      </c>
      <c r="K1119" s="155">
        <f t="shared" si="14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50"/>
        <v>0</v>
      </c>
      <c r="O1119" s="155">
        <f t="shared" si="15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847</v>
      </c>
      <c r="D1120" s="213" t="s">
        <v>49</v>
      </c>
      <c r="E1120" s="214" t="s">
        <v>14</v>
      </c>
      <c r="F1120" s="215">
        <v>24420</v>
      </c>
      <c r="G1120" s="215">
        <v>24420</v>
      </c>
      <c r="H1120" s="171"/>
      <c r="I1120" s="88">
        <f t="shared" si="147"/>
        <v>24420</v>
      </c>
      <c r="J1120" s="163">
        <f t="shared" si="148"/>
        <v>0</v>
      </c>
      <c r="K1120" s="155">
        <f t="shared" si="14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50"/>
        <v>0</v>
      </c>
      <c r="O1120" s="155">
        <f t="shared" si="15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848</v>
      </c>
      <c r="D1121" s="213" t="s">
        <v>49</v>
      </c>
      <c r="E1121" s="214" t="s">
        <v>14</v>
      </c>
      <c r="F1121" s="215">
        <v>21720</v>
      </c>
      <c r="G1121" s="215">
        <v>21720</v>
      </c>
      <c r="H1121" s="171"/>
      <c r="I1121" s="88">
        <f t="shared" si="147"/>
        <v>21720</v>
      </c>
      <c r="J1121" s="163">
        <f t="shared" si="148"/>
        <v>0</v>
      </c>
      <c r="K1121" s="155">
        <f t="shared" si="14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50"/>
        <v>0</v>
      </c>
      <c r="O1121" s="155">
        <f t="shared" si="15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849</v>
      </c>
      <c r="D1122" s="213" t="s">
        <v>49</v>
      </c>
      <c r="E1122" s="214" t="s">
        <v>14</v>
      </c>
      <c r="F1122" s="215">
        <v>20100</v>
      </c>
      <c r="G1122" s="215">
        <v>20100</v>
      </c>
      <c r="H1122" s="171"/>
      <c r="I1122" s="88">
        <f t="shared" si="147"/>
        <v>20100</v>
      </c>
      <c r="J1122" s="163">
        <f t="shared" si="148"/>
        <v>0</v>
      </c>
      <c r="K1122" s="155">
        <f t="shared" si="14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50"/>
        <v>0</v>
      </c>
      <c r="O1122" s="155">
        <f t="shared" si="15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850</v>
      </c>
      <c r="D1123" s="213" t="s">
        <v>49</v>
      </c>
      <c r="E1123" s="214" t="s">
        <v>14</v>
      </c>
      <c r="F1123" s="215">
        <v>20100</v>
      </c>
      <c r="G1123" s="215">
        <v>20100</v>
      </c>
      <c r="H1123" s="171"/>
      <c r="I1123" s="88">
        <f t="shared" si="147"/>
        <v>20100</v>
      </c>
      <c r="J1123" s="163">
        <f t="shared" si="148"/>
        <v>0</v>
      </c>
      <c r="K1123" s="155">
        <f t="shared" si="14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50"/>
        <v>0</v>
      </c>
      <c r="O1123" s="155">
        <f t="shared" si="15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851</v>
      </c>
      <c r="D1124" s="213" t="s">
        <v>49</v>
      </c>
      <c r="E1124" s="214" t="s">
        <v>14</v>
      </c>
      <c r="F1124" s="215">
        <v>20100</v>
      </c>
      <c r="G1124" s="215">
        <v>20100</v>
      </c>
      <c r="H1124" s="171"/>
      <c r="I1124" s="88">
        <f t="shared" si="147"/>
        <v>20100</v>
      </c>
      <c r="J1124" s="163">
        <f t="shared" si="148"/>
        <v>0</v>
      </c>
      <c r="K1124" s="155">
        <f t="shared" si="14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50"/>
        <v>0</v>
      </c>
      <c r="O1124" s="155">
        <f t="shared" si="15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852</v>
      </c>
      <c r="D1125" s="213" t="s">
        <v>49</v>
      </c>
      <c r="E1125" s="214" t="s">
        <v>14</v>
      </c>
      <c r="F1125" s="215">
        <v>20100</v>
      </c>
      <c r="G1125" s="215">
        <v>20100</v>
      </c>
      <c r="H1125" s="171"/>
      <c r="I1125" s="88">
        <f t="shared" si="147"/>
        <v>20100</v>
      </c>
      <c r="J1125" s="163">
        <f t="shared" si="148"/>
        <v>0</v>
      </c>
      <c r="K1125" s="155">
        <f t="shared" si="14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50"/>
        <v>0</v>
      </c>
      <c r="O1125" s="155">
        <f t="shared" si="15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853</v>
      </c>
      <c r="D1126" s="213" t="s">
        <v>49</v>
      </c>
      <c r="E1126" s="214" t="s">
        <v>14</v>
      </c>
      <c r="F1126" s="215">
        <v>42240</v>
      </c>
      <c r="G1126" s="215">
        <v>42240</v>
      </c>
      <c r="H1126" s="171"/>
      <c r="I1126" s="88">
        <f t="shared" si="147"/>
        <v>42240</v>
      </c>
      <c r="J1126" s="163">
        <f t="shared" si="148"/>
        <v>0</v>
      </c>
      <c r="K1126" s="155">
        <f t="shared" si="14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50"/>
        <v>0</v>
      </c>
      <c r="O1126" s="155">
        <f t="shared" si="15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854</v>
      </c>
      <c r="D1127" s="213" t="s">
        <v>49</v>
      </c>
      <c r="E1127" s="214" t="s">
        <v>14</v>
      </c>
      <c r="F1127" s="215">
        <v>42240</v>
      </c>
      <c r="G1127" s="215">
        <v>42240</v>
      </c>
      <c r="H1127" s="171"/>
      <c r="I1127" s="88">
        <f t="shared" si="147"/>
        <v>42240</v>
      </c>
      <c r="J1127" s="163">
        <f t="shared" si="148"/>
        <v>0</v>
      </c>
      <c r="K1127" s="155">
        <f t="shared" si="14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50"/>
        <v>0</v>
      </c>
      <c r="O1127" s="155">
        <f t="shared" si="15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855</v>
      </c>
      <c r="D1128" s="213" t="s">
        <v>49</v>
      </c>
      <c r="E1128" s="214" t="s">
        <v>14</v>
      </c>
      <c r="F1128" s="215">
        <v>40260</v>
      </c>
      <c r="G1128" s="215">
        <v>40260</v>
      </c>
      <c r="H1128" s="171"/>
      <c r="I1128" s="88">
        <f t="shared" si="147"/>
        <v>40260</v>
      </c>
      <c r="J1128" s="163">
        <f t="shared" si="148"/>
        <v>0</v>
      </c>
      <c r="K1128" s="155">
        <f t="shared" si="14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50"/>
        <v>0</v>
      </c>
      <c r="O1128" s="155">
        <f t="shared" si="15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856</v>
      </c>
      <c r="D1129" s="213" t="s">
        <v>49</v>
      </c>
      <c r="E1129" s="214" t="s">
        <v>14</v>
      </c>
      <c r="F1129" s="215">
        <v>28020</v>
      </c>
      <c r="G1129" s="215">
        <v>28020</v>
      </c>
      <c r="H1129" s="171"/>
      <c r="I1129" s="88">
        <f t="shared" si="147"/>
        <v>28020</v>
      </c>
      <c r="J1129" s="163">
        <f t="shared" si="148"/>
        <v>0</v>
      </c>
      <c r="K1129" s="155">
        <f t="shared" si="14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50"/>
        <v>0</v>
      </c>
      <c r="O1129" s="155">
        <f t="shared" si="15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857</v>
      </c>
      <c r="D1130" s="213" t="s">
        <v>49</v>
      </c>
      <c r="E1130" s="214" t="s">
        <v>14</v>
      </c>
      <c r="F1130" s="215">
        <v>28020</v>
      </c>
      <c r="G1130" s="215">
        <v>28020</v>
      </c>
      <c r="H1130" s="171"/>
      <c r="I1130" s="88">
        <f t="shared" si="147"/>
        <v>28020</v>
      </c>
      <c r="J1130" s="163">
        <f t="shared" si="148"/>
        <v>0</v>
      </c>
      <c r="K1130" s="155">
        <f t="shared" si="14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50"/>
        <v>0</v>
      </c>
      <c r="O1130" s="155">
        <f t="shared" si="15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858</v>
      </c>
      <c r="D1131" s="213" t="s">
        <v>49</v>
      </c>
      <c r="E1131" s="214" t="s">
        <v>14</v>
      </c>
      <c r="F1131" s="215">
        <v>45360</v>
      </c>
      <c r="G1131" s="215">
        <v>45360</v>
      </c>
      <c r="H1131" s="171"/>
      <c r="I1131" s="88">
        <f t="shared" si="147"/>
        <v>45360</v>
      </c>
      <c r="J1131" s="163">
        <f t="shared" si="148"/>
        <v>0</v>
      </c>
      <c r="K1131" s="155">
        <f t="shared" si="14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50"/>
        <v>0</v>
      </c>
      <c r="O1131" s="155">
        <f t="shared" si="15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859</v>
      </c>
      <c r="D1132" s="213" t="s">
        <v>49</v>
      </c>
      <c r="E1132" s="214" t="s">
        <v>14</v>
      </c>
      <c r="F1132" s="215">
        <v>45360</v>
      </c>
      <c r="G1132" s="215">
        <v>45360</v>
      </c>
      <c r="H1132" s="171"/>
      <c r="I1132" s="88">
        <f t="shared" si="147"/>
        <v>45360</v>
      </c>
      <c r="J1132" s="163">
        <f t="shared" si="148"/>
        <v>0</v>
      </c>
      <c r="K1132" s="155">
        <f t="shared" si="14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50"/>
        <v>0</v>
      </c>
      <c r="O1132" s="155">
        <f t="shared" si="15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860</v>
      </c>
      <c r="D1133" s="213" t="s">
        <v>49</v>
      </c>
      <c r="E1133" s="214" t="s">
        <v>14</v>
      </c>
      <c r="F1133" s="215">
        <v>36060</v>
      </c>
      <c r="G1133" s="215">
        <v>36060</v>
      </c>
      <c r="H1133" s="171"/>
      <c r="I1133" s="88">
        <f t="shared" si="147"/>
        <v>36060</v>
      </c>
      <c r="J1133" s="163">
        <f t="shared" si="148"/>
        <v>0</v>
      </c>
      <c r="K1133" s="155">
        <f t="shared" si="14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50"/>
        <v>0</v>
      </c>
      <c r="O1133" s="155">
        <f t="shared" si="15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861</v>
      </c>
      <c r="D1134" s="213" t="s">
        <v>49</v>
      </c>
      <c r="E1134" s="214" t="s">
        <v>14</v>
      </c>
      <c r="F1134" s="215">
        <v>33660</v>
      </c>
      <c r="G1134" s="215">
        <v>33660</v>
      </c>
      <c r="H1134" s="171"/>
      <c r="I1134" s="88">
        <f t="shared" si="147"/>
        <v>33660</v>
      </c>
      <c r="J1134" s="163">
        <f t="shared" si="148"/>
        <v>0</v>
      </c>
      <c r="K1134" s="155">
        <f t="shared" si="14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50"/>
        <v>0</v>
      </c>
      <c r="O1134" s="155">
        <f t="shared" si="151"/>
        <v>0</v>
      </c>
      <c r="P1134" s="155">
        <f>IF(O1134=1,SUM($O$6:O1134),0)</f>
        <v>0</v>
      </c>
    </row>
    <row r="1135" spans="1:16" ht="15" customHeight="1">
      <c r="A1135" s="15"/>
      <c r="B1135" s="194"/>
      <c r="C1135" s="109" t="s">
        <v>50</v>
      </c>
      <c r="D1135" s="213" t="s">
        <v>50</v>
      </c>
      <c r="E1135" s="214"/>
      <c r="F1135" s="215">
        <v>0</v>
      </c>
      <c r="G1135" s="215">
        <v>0</v>
      </c>
      <c r="H1135" s="171"/>
      <c r="I1135" s="88">
        <f t="shared" si="147"/>
        <v>0</v>
      </c>
      <c r="J1135" s="163">
        <f t="shared" si="148"/>
        <v>0</v>
      </c>
      <c r="K1135" s="155">
        <f t="shared" si="14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50"/>
        <v>0</v>
      </c>
      <c r="O1135" s="155">
        <f t="shared" si="151"/>
        <v>0</v>
      </c>
      <c r="P1135" s="155">
        <f>IF(O1135=1,SUM($O$6:O1135),0)</f>
        <v>0</v>
      </c>
    </row>
    <row r="1136" spans="1:16" ht="15" customHeight="1">
      <c r="A1136" s="15"/>
      <c r="B1136" s="194" t="s">
        <v>1035</v>
      </c>
      <c r="C1136" s="109" t="s">
        <v>679</v>
      </c>
      <c r="D1136" s="213" t="s">
        <v>50</v>
      </c>
      <c r="E1136" s="214"/>
      <c r="F1136" s="215">
        <v>0</v>
      </c>
      <c r="G1136" s="215">
        <v>0</v>
      </c>
      <c r="H1136" s="171"/>
      <c r="I1136" s="88">
        <f t="shared" ref="I1136:I1199" si="152">IF($I$5=$G$4,G1136,(IF($I$5=$F$4,F1136,0)))</f>
        <v>0</v>
      </c>
      <c r="J1136" s="163">
        <f t="shared" si="148"/>
        <v>0</v>
      </c>
      <c r="K1136" s="155">
        <f t="shared" si="14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50"/>
        <v>0</v>
      </c>
      <c r="O1136" s="155">
        <f t="shared" si="15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862</v>
      </c>
      <c r="D1137" s="213" t="s">
        <v>49</v>
      </c>
      <c r="E1137" s="214" t="s">
        <v>14</v>
      </c>
      <c r="F1137" s="215">
        <v>38820</v>
      </c>
      <c r="G1137" s="215">
        <v>38820</v>
      </c>
      <c r="H1137" s="171"/>
      <c r="I1137" s="88">
        <f t="shared" si="152"/>
        <v>38820</v>
      </c>
      <c r="J1137" s="163">
        <f t="shared" si="148"/>
        <v>0</v>
      </c>
      <c r="K1137" s="155">
        <f t="shared" si="14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50"/>
        <v>0</v>
      </c>
      <c r="O1137" s="155">
        <f t="shared" si="15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863</v>
      </c>
      <c r="D1138" s="213" t="s">
        <v>49</v>
      </c>
      <c r="E1138" s="214" t="s">
        <v>14</v>
      </c>
      <c r="F1138" s="215">
        <v>38820</v>
      </c>
      <c r="G1138" s="215">
        <v>38820</v>
      </c>
      <c r="H1138" s="171"/>
      <c r="I1138" s="88">
        <f t="shared" si="152"/>
        <v>38820</v>
      </c>
      <c r="J1138" s="163">
        <f t="shared" si="148"/>
        <v>0</v>
      </c>
      <c r="K1138" s="155">
        <f t="shared" si="14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50"/>
        <v>0</v>
      </c>
      <c r="O1138" s="155">
        <f t="shared" si="15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864</v>
      </c>
      <c r="D1139" s="213" t="s">
        <v>49</v>
      </c>
      <c r="E1139" s="214" t="s">
        <v>14</v>
      </c>
      <c r="F1139" s="215">
        <v>47880</v>
      </c>
      <c r="G1139" s="215">
        <v>47880</v>
      </c>
      <c r="H1139" s="171"/>
      <c r="I1139" s="88">
        <f t="shared" si="152"/>
        <v>47880</v>
      </c>
      <c r="J1139" s="163">
        <f t="shared" si="148"/>
        <v>0</v>
      </c>
      <c r="K1139" s="155">
        <f t="shared" si="14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50"/>
        <v>0</v>
      </c>
      <c r="O1139" s="155">
        <f t="shared" si="15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865</v>
      </c>
      <c r="D1140" s="213" t="s">
        <v>49</v>
      </c>
      <c r="E1140" s="214" t="s">
        <v>14</v>
      </c>
      <c r="F1140" s="215">
        <v>49920</v>
      </c>
      <c r="G1140" s="215">
        <v>49920</v>
      </c>
      <c r="H1140" s="171"/>
      <c r="I1140" s="88">
        <f t="shared" si="152"/>
        <v>49920</v>
      </c>
      <c r="J1140" s="163">
        <f t="shared" si="148"/>
        <v>0</v>
      </c>
      <c r="K1140" s="155">
        <f t="shared" si="14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50"/>
        <v>0</v>
      </c>
      <c r="O1140" s="155">
        <f t="shared" si="15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866</v>
      </c>
      <c r="D1141" s="213" t="s">
        <v>49</v>
      </c>
      <c r="E1141" s="214" t="s">
        <v>14</v>
      </c>
      <c r="F1141" s="215">
        <v>64260</v>
      </c>
      <c r="G1141" s="215">
        <v>64260</v>
      </c>
      <c r="H1141" s="171"/>
      <c r="I1141" s="88">
        <f t="shared" si="152"/>
        <v>64260</v>
      </c>
      <c r="J1141" s="163">
        <f t="shared" si="148"/>
        <v>0</v>
      </c>
      <c r="K1141" s="155">
        <f t="shared" si="14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50"/>
        <v>0</v>
      </c>
      <c r="O1141" s="155">
        <f t="shared" si="15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867</v>
      </c>
      <c r="D1142" s="213" t="s">
        <v>49</v>
      </c>
      <c r="E1142" s="214" t="s">
        <v>14</v>
      </c>
      <c r="F1142" s="215">
        <v>110640</v>
      </c>
      <c r="G1142" s="215">
        <v>110640</v>
      </c>
      <c r="H1142" s="171"/>
      <c r="I1142" s="88">
        <f t="shared" si="152"/>
        <v>110640</v>
      </c>
      <c r="J1142" s="163">
        <f t="shared" si="148"/>
        <v>0</v>
      </c>
      <c r="K1142" s="155">
        <f t="shared" si="14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50"/>
        <v>0</v>
      </c>
      <c r="O1142" s="155">
        <f t="shared" si="151"/>
        <v>0</v>
      </c>
      <c r="P1142" s="155">
        <f>IF(O1142=1,SUM($O$6:O1142),0)</f>
        <v>0</v>
      </c>
    </row>
    <row r="1143" spans="1:16" ht="15" customHeight="1">
      <c r="A1143" s="15"/>
      <c r="B1143" s="194"/>
      <c r="C1143" s="109" t="s">
        <v>50</v>
      </c>
      <c r="D1143" s="213" t="s">
        <v>50</v>
      </c>
      <c r="E1143" s="214"/>
      <c r="F1143" s="215">
        <v>0</v>
      </c>
      <c r="G1143" s="215">
        <v>0</v>
      </c>
      <c r="H1143" s="171"/>
      <c r="I1143" s="88">
        <f t="shared" si="152"/>
        <v>0</v>
      </c>
      <c r="J1143" s="163">
        <f t="shared" si="148"/>
        <v>0</v>
      </c>
      <c r="K1143" s="155">
        <f t="shared" si="14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50"/>
        <v>0</v>
      </c>
      <c r="O1143" s="155">
        <f t="shared" si="151"/>
        <v>0</v>
      </c>
      <c r="P1143" s="155">
        <f>IF(O1143=1,SUM($O$6:O1143),0)</f>
        <v>0</v>
      </c>
    </row>
    <row r="1144" spans="1:16" ht="15" customHeight="1">
      <c r="A1144" s="15"/>
      <c r="B1144" s="194" t="s">
        <v>1035</v>
      </c>
      <c r="C1144" s="109" t="s">
        <v>686</v>
      </c>
      <c r="D1144" s="213" t="s">
        <v>50</v>
      </c>
      <c r="E1144" s="214"/>
      <c r="F1144" s="215">
        <v>0</v>
      </c>
      <c r="G1144" s="215">
        <v>0</v>
      </c>
      <c r="H1144" s="171"/>
      <c r="I1144" s="88">
        <f t="shared" si="152"/>
        <v>0</v>
      </c>
      <c r="J1144" s="163">
        <f t="shared" si="148"/>
        <v>0</v>
      </c>
      <c r="K1144" s="155">
        <f t="shared" si="14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50"/>
        <v>0</v>
      </c>
      <c r="O1144" s="155">
        <f t="shared" si="15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868</v>
      </c>
      <c r="D1145" s="213" t="s">
        <v>49</v>
      </c>
      <c r="E1145" s="214" t="s">
        <v>14</v>
      </c>
      <c r="F1145" s="215">
        <v>45120</v>
      </c>
      <c r="G1145" s="215">
        <v>45120</v>
      </c>
      <c r="H1145" s="171"/>
      <c r="I1145" s="88">
        <f t="shared" si="152"/>
        <v>45120</v>
      </c>
      <c r="J1145" s="163">
        <f t="shared" si="148"/>
        <v>0</v>
      </c>
      <c r="K1145" s="155">
        <f t="shared" si="14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50"/>
        <v>0</v>
      </c>
      <c r="O1145" s="155">
        <f t="shared" si="15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869</v>
      </c>
      <c r="D1146" s="213" t="s">
        <v>49</v>
      </c>
      <c r="E1146" s="214" t="s">
        <v>14</v>
      </c>
      <c r="F1146" s="215">
        <v>45120</v>
      </c>
      <c r="G1146" s="215">
        <v>45120</v>
      </c>
      <c r="H1146" s="171"/>
      <c r="I1146" s="88">
        <f t="shared" si="152"/>
        <v>45120</v>
      </c>
      <c r="J1146" s="163">
        <f t="shared" si="148"/>
        <v>0</v>
      </c>
      <c r="K1146" s="155">
        <f t="shared" si="14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50"/>
        <v>0</v>
      </c>
      <c r="O1146" s="155">
        <f t="shared" si="15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870</v>
      </c>
      <c r="D1147" s="213" t="s">
        <v>49</v>
      </c>
      <c r="E1147" s="214" t="s">
        <v>14</v>
      </c>
      <c r="F1147" s="215">
        <v>44940</v>
      </c>
      <c r="G1147" s="215">
        <v>44940</v>
      </c>
      <c r="H1147" s="171"/>
      <c r="I1147" s="88">
        <f t="shared" si="152"/>
        <v>44940</v>
      </c>
      <c r="J1147" s="163">
        <f t="shared" si="148"/>
        <v>0</v>
      </c>
      <c r="K1147" s="155">
        <f t="shared" si="14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50"/>
        <v>0</v>
      </c>
      <c r="O1147" s="155">
        <f t="shared" si="15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871</v>
      </c>
      <c r="D1148" s="213" t="s">
        <v>49</v>
      </c>
      <c r="E1148" s="214" t="s">
        <v>14</v>
      </c>
      <c r="F1148" s="215">
        <v>47640</v>
      </c>
      <c r="G1148" s="215">
        <v>47640</v>
      </c>
      <c r="H1148" s="171"/>
      <c r="I1148" s="88">
        <f t="shared" si="152"/>
        <v>47640</v>
      </c>
      <c r="J1148" s="163">
        <f t="shared" si="148"/>
        <v>0</v>
      </c>
      <c r="K1148" s="155">
        <f t="shared" si="14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50"/>
        <v>0</v>
      </c>
      <c r="O1148" s="155">
        <f t="shared" si="15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872</v>
      </c>
      <c r="D1149" s="213" t="s">
        <v>49</v>
      </c>
      <c r="E1149" s="214" t="s">
        <v>14</v>
      </c>
      <c r="F1149" s="215">
        <v>50340</v>
      </c>
      <c r="G1149" s="215">
        <v>50340</v>
      </c>
      <c r="H1149" s="171"/>
      <c r="I1149" s="88">
        <f t="shared" si="152"/>
        <v>50340</v>
      </c>
      <c r="J1149" s="163">
        <f t="shared" si="148"/>
        <v>0</v>
      </c>
      <c r="K1149" s="155">
        <f t="shared" si="14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50"/>
        <v>0</v>
      </c>
      <c r="O1149" s="155">
        <f t="shared" si="15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873</v>
      </c>
      <c r="D1150" s="213" t="s">
        <v>49</v>
      </c>
      <c r="E1150" s="214" t="s">
        <v>14</v>
      </c>
      <c r="F1150" s="215">
        <v>43860</v>
      </c>
      <c r="G1150" s="215">
        <v>43860</v>
      </c>
      <c r="H1150" s="171"/>
      <c r="I1150" s="88">
        <f t="shared" si="152"/>
        <v>43860</v>
      </c>
      <c r="J1150" s="163">
        <f t="shared" si="148"/>
        <v>0</v>
      </c>
      <c r="K1150" s="155">
        <f t="shared" si="14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50"/>
        <v>0</v>
      </c>
      <c r="O1150" s="155">
        <f t="shared" si="15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874</v>
      </c>
      <c r="D1151" s="213" t="s">
        <v>49</v>
      </c>
      <c r="E1151" s="214" t="s">
        <v>14</v>
      </c>
      <c r="F1151" s="215">
        <v>50940</v>
      </c>
      <c r="G1151" s="215">
        <v>50940</v>
      </c>
      <c r="H1151" s="171"/>
      <c r="I1151" s="88">
        <f t="shared" si="152"/>
        <v>50940</v>
      </c>
      <c r="J1151" s="163">
        <f t="shared" si="148"/>
        <v>0</v>
      </c>
      <c r="K1151" s="155">
        <f t="shared" si="14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50"/>
        <v>0</v>
      </c>
      <c r="O1151" s="155">
        <f t="shared" si="15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875</v>
      </c>
      <c r="D1152" s="213" t="s">
        <v>49</v>
      </c>
      <c r="E1152" s="214" t="s">
        <v>14</v>
      </c>
      <c r="F1152" s="215">
        <v>50940</v>
      </c>
      <c r="G1152" s="215">
        <v>50940</v>
      </c>
      <c r="H1152" s="171"/>
      <c r="I1152" s="88">
        <f t="shared" si="152"/>
        <v>50940</v>
      </c>
      <c r="J1152" s="163">
        <f t="shared" si="148"/>
        <v>0</v>
      </c>
      <c r="K1152" s="155">
        <f t="shared" si="14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50"/>
        <v>0</v>
      </c>
      <c r="O1152" s="155">
        <f t="shared" si="15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876</v>
      </c>
      <c r="D1153" s="213" t="s">
        <v>49</v>
      </c>
      <c r="E1153" s="214" t="s">
        <v>14</v>
      </c>
      <c r="F1153" s="215">
        <v>48240</v>
      </c>
      <c r="G1153" s="215">
        <v>48240</v>
      </c>
      <c r="H1153" s="171"/>
      <c r="I1153" s="88">
        <f t="shared" si="152"/>
        <v>48240</v>
      </c>
      <c r="J1153" s="163">
        <f t="shared" si="148"/>
        <v>0</v>
      </c>
      <c r="K1153" s="155">
        <f t="shared" si="14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50"/>
        <v>0</v>
      </c>
      <c r="O1153" s="155">
        <f t="shared" si="15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877</v>
      </c>
      <c r="D1154" s="213" t="s">
        <v>49</v>
      </c>
      <c r="E1154" s="214" t="s">
        <v>14</v>
      </c>
      <c r="F1154" s="215">
        <v>47280</v>
      </c>
      <c r="G1154" s="215">
        <v>47280</v>
      </c>
      <c r="H1154" s="171"/>
      <c r="I1154" s="88">
        <f t="shared" si="152"/>
        <v>47280</v>
      </c>
      <c r="J1154" s="163">
        <f t="shared" si="148"/>
        <v>0</v>
      </c>
      <c r="K1154" s="155">
        <f t="shared" si="14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50"/>
        <v>0</v>
      </c>
      <c r="O1154" s="155">
        <f t="shared" si="15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878</v>
      </c>
      <c r="D1155" s="213" t="s">
        <v>49</v>
      </c>
      <c r="E1155" s="214" t="s">
        <v>14</v>
      </c>
      <c r="F1155" s="215">
        <v>59940</v>
      </c>
      <c r="G1155" s="215">
        <v>59940</v>
      </c>
      <c r="H1155" s="171"/>
      <c r="I1155" s="88">
        <f t="shared" si="152"/>
        <v>59940</v>
      </c>
      <c r="J1155" s="163">
        <f t="shared" si="148"/>
        <v>0</v>
      </c>
      <c r="K1155" s="155">
        <f t="shared" si="14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50"/>
        <v>0</v>
      </c>
      <c r="O1155" s="155">
        <f t="shared" si="15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879</v>
      </c>
      <c r="D1156" s="213" t="s">
        <v>49</v>
      </c>
      <c r="E1156" s="214" t="s">
        <v>14</v>
      </c>
      <c r="F1156" s="215">
        <v>55080</v>
      </c>
      <c r="G1156" s="215">
        <v>55080</v>
      </c>
      <c r="H1156" s="171"/>
      <c r="I1156" s="88">
        <f t="shared" si="152"/>
        <v>55080</v>
      </c>
      <c r="J1156" s="163">
        <f t="shared" si="148"/>
        <v>0</v>
      </c>
      <c r="K1156" s="155">
        <f t="shared" si="14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50"/>
        <v>0</v>
      </c>
      <c r="O1156" s="155">
        <f t="shared" si="15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880</v>
      </c>
      <c r="D1157" s="213" t="s">
        <v>49</v>
      </c>
      <c r="E1157" s="214" t="s">
        <v>14</v>
      </c>
      <c r="F1157" s="215">
        <v>44640</v>
      </c>
      <c r="G1157" s="215">
        <v>44640</v>
      </c>
      <c r="H1157" s="171"/>
      <c r="I1157" s="88">
        <f t="shared" si="152"/>
        <v>44640</v>
      </c>
      <c r="J1157" s="163">
        <f t="shared" si="148"/>
        <v>0</v>
      </c>
      <c r="K1157" s="155">
        <f t="shared" si="14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50"/>
        <v>0</v>
      </c>
      <c r="O1157" s="155">
        <f t="shared" si="15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881</v>
      </c>
      <c r="D1158" s="213" t="s">
        <v>49</v>
      </c>
      <c r="E1158" s="214" t="s">
        <v>14</v>
      </c>
      <c r="F1158" s="215">
        <v>58920</v>
      </c>
      <c r="G1158" s="215">
        <v>58920</v>
      </c>
      <c r="H1158" s="171"/>
      <c r="I1158" s="88">
        <f t="shared" si="152"/>
        <v>58920</v>
      </c>
      <c r="J1158" s="163">
        <f t="shared" si="148"/>
        <v>0</v>
      </c>
      <c r="K1158" s="155">
        <f t="shared" si="14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50"/>
        <v>0</v>
      </c>
      <c r="O1158" s="155">
        <f t="shared" si="15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882</v>
      </c>
      <c r="D1159" s="213" t="s">
        <v>49</v>
      </c>
      <c r="E1159" s="214" t="s">
        <v>14</v>
      </c>
      <c r="F1159" s="215">
        <v>58920</v>
      </c>
      <c r="G1159" s="215">
        <v>58920</v>
      </c>
      <c r="H1159" s="171"/>
      <c r="I1159" s="88">
        <f t="shared" si="152"/>
        <v>58920</v>
      </c>
      <c r="J1159" s="163">
        <f t="shared" si="148"/>
        <v>0</v>
      </c>
      <c r="K1159" s="155">
        <f t="shared" si="14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50"/>
        <v>0</v>
      </c>
      <c r="O1159" s="155">
        <f t="shared" si="15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883</v>
      </c>
      <c r="D1160" s="213" t="s">
        <v>49</v>
      </c>
      <c r="E1160" s="214" t="s">
        <v>14</v>
      </c>
      <c r="F1160" s="215">
        <v>58140</v>
      </c>
      <c r="G1160" s="215">
        <v>58140</v>
      </c>
      <c r="H1160" s="171"/>
      <c r="I1160" s="88">
        <f t="shared" si="152"/>
        <v>58140</v>
      </c>
      <c r="J1160" s="163">
        <f t="shared" si="148"/>
        <v>0</v>
      </c>
      <c r="K1160" s="155">
        <f t="shared" si="14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50"/>
        <v>0</v>
      </c>
      <c r="O1160" s="155">
        <f t="shared" si="15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884</v>
      </c>
      <c r="D1161" s="213" t="s">
        <v>49</v>
      </c>
      <c r="E1161" s="214" t="s">
        <v>14</v>
      </c>
      <c r="F1161" s="215">
        <v>58140</v>
      </c>
      <c r="G1161" s="215">
        <v>58140</v>
      </c>
      <c r="H1161" s="171"/>
      <c r="I1161" s="88">
        <f t="shared" si="152"/>
        <v>58140</v>
      </c>
      <c r="J1161" s="163">
        <f t="shared" si="148"/>
        <v>0</v>
      </c>
      <c r="K1161" s="155">
        <f t="shared" si="14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50"/>
        <v>0</v>
      </c>
      <c r="O1161" s="155">
        <f t="shared" si="15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885</v>
      </c>
      <c r="D1162" s="213" t="s">
        <v>49</v>
      </c>
      <c r="E1162" s="214" t="s">
        <v>14</v>
      </c>
      <c r="F1162" s="215">
        <v>56340</v>
      </c>
      <c r="G1162" s="215">
        <v>56340</v>
      </c>
      <c r="H1162" s="171"/>
      <c r="I1162" s="88">
        <f t="shared" si="152"/>
        <v>56340</v>
      </c>
      <c r="J1162" s="163">
        <f t="shared" si="148"/>
        <v>0</v>
      </c>
      <c r="K1162" s="155">
        <f t="shared" si="14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50"/>
        <v>0</v>
      </c>
      <c r="O1162" s="155">
        <f t="shared" si="15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886</v>
      </c>
      <c r="D1163" s="213" t="s">
        <v>49</v>
      </c>
      <c r="E1163" s="214" t="s">
        <v>14</v>
      </c>
      <c r="F1163" s="215">
        <v>105060</v>
      </c>
      <c r="G1163" s="215">
        <v>105060</v>
      </c>
      <c r="H1163" s="171"/>
      <c r="I1163" s="88">
        <f t="shared" si="152"/>
        <v>105060</v>
      </c>
      <c r="J1163" s="163">
        <f t="shared" si="148"/>
        <v>0</v>
      </c>
      <c r="K1163" s="155">
        <f t="shared" si="14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50"/>
        <v>0</v>
      </c>
      <c r="O1163" s="155">
        <f t="shared" si="15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887</v>
      </c>
      <c r="D1164" s="213" t="s">
        <v>49</v>
      </c>
      <c r="E1164" s="214" t="s">
        <v>14</v>
      </c>
      <c r="F1164" s="215">
        <v>57540</v>
      </c>
      <c r="G1164" s="215">
        <v>57540</v>
      </c>
      <c r="H1164" s="171"/>
      <c r="I1164" s="88">
        <f t="shared" si="152"/>
        <v>57540</v>
      </c>
      <c r="J1164" s="163">
        <f t="shared" si="148"/>
        <v>0</v>
      </c>
      <c r="K1164" s="155">
        <f t="shared" si="14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50"/>
        <v>0</v>
      </c>
      <c r="O1164" s="155">
        <f t="shared" si="15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888</v>
      </c>
      <c r="D1165" s="213" t="s">
        <v>49</v>
      </c>
      <c r="E1165" s="214" t="s">
        <v>14</v>
      </c>
      <c r="F1165" s="215">
        <v>61080</v>
      </c>
      <c r="G1165" s="215">
        <v>61080</v>
      </c>
      <c r="H1165" s="171"/>
      <c r="I1165" s="88">
        <f t="shared" si="152"/>
        <v>61080</v>
      </c>
      <c r="J1165" s="163">
        <f t="shared" si="148"/>
        <v>0</v>
      </c>
      <c r="K1165" s="155">
        <f t="shared" si="14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50"/>
        <v>0</v>
      </c>
      <c r="O1165" s="155">
        <f t="shared" si="15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889</v>
      </c>
      <c r="D1166" s="213" t="s">
        <v>49</v>
      </c>
      <c r="E1166" s="214" t="s">
        <v>14</v>
      </c>
      <c r="F1166" s="215">
        <v>71880</v>
      </c>
      <c r="G1166" s="215">
        <v>71880</v>
      </c>
      <c r="H1166" s="171"/>
      <c r="I1166" s="88">
        <f t="shared" si="152"/>
        <v>71880</v>
      </c>
      <c r="J1166" s="163">
        <f t="shared" si="148"/>
        <v>0</v>
      </c>
      <c r="K1166" s="155">
        <f t="shared" si="14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50"/>
        <v>0</v>
      </c>
      <c r="O1166" s="155">
        <f t="shared" si="15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890</v>
      </c>
      <c r="D1167" s="213" t="s">
        <v>49</v>
      </c>
      <c r="E1167" s="214" t="s">
        <v>14</v>
      </c>
      <c r="F1167" s="215">
        <v>61080</v>
      </c>
      <c r="G1167" s="215">
        <v>61080</v>
      </c>
      <c r="H1167" s="171"/>
      <c r="I1167" s="88">
        <f t="shared" si="152"/>
        <v>61080</v>
      </c>
      <c r="J1167" s="163">
        <f t="shared" si="148"/>
        <v>0</v>
      </c>
      <c r="K1167" s="155">
        <f t="shared" si="14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50"/>
        <v>0</v>
      </c>
      <c r="O1167" s="155">
        <f t="shared" si="15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891</v>
      </c>
      <c r="D1168" s="213" t="s">
        <v>49</v>
      </c>
      <c r="E1168" s="214" t="s">
        <v>14</v>
      </c>
      <c r="F1168" s="215">
        <v>55860</v>
      </c>
      <c r="G1168" s="215">
        <v>55860</v>
      </c>
      <c r="H1168" s="171"/>
      <c r="I1168" s="88">
        <f t="shared" si="152"/>
        <v>55860</v>
      </c>
      <c r="J1168" s="163">
        <f t="shared" si="148"/>
        <v>0</v>
      </c>
      <c r="K1168" s="155">
        <f t="shared" si="14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50"/>
        <v>0</v>
      </c>
      <c r="O1168" s="155">
        <f t="shared" si="15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892</v>
      </c>
      <c r="D1169" s="213" t="s">
        <v>49</v>
      </c>
      <c r="E1169" s="214" t="s">
        <v>14</v>
      </c>
      <c r="F1169" s="215">
        <v>58680</v>
      </c>
      <c r="G1169" s="215">
        <v>58680</v>
      </c>
      <c r="H1169" s="171"/>
      <c r="I1169" s="88">
        <f t="shared" si="152"/>
        <v>58680</v>
      </c>
      <c r="J1169" s="163">
        <f t="shared" si="148"/>
        <v>0</v>
      </c>
      <c r="K1169" s="155">
        <f t="shared" si="14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50"/>
        <v>0</v>
      </c>
      <c r="O1169" s="155">
        <f t="shared" si="15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893</v>
      </c>
      <c r="D1170" s="213" t="s">
        <v>49</v>
      </c>
      <c r="E1170" s="214" t="s">
        <v>14</v>
      </c>
      <c r="F1170" s="215">
        <v>115680</v>
      </c>
      <c r="G1170" s="215">
        <v>115680</v>
      </c>
      <c r="H1170" s="171"/>
      <c r="I1170" s="88">
        <f t="shared" si="152"/>
        <v>115680</v>
      </c>
      <c r="J1170" s="163">
        <f t="shared" si="148"/>
        <v>0</v>
      </c>
      <c r="K1170" s="155">
        <f t="shared" si="14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50"/>
        <v>0</v>
      </c>
      <c r="O1170" s="155">
        <f t="shared" si="15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894</v>
      </c>
      <c r="D1171" s="213" t="s">
        <v>49</v>
      </c>
      <c r="E1171" s="214" t="s">
        <v>14</v>
      </c>
      <c r="F1171" s="215">
        <v>118500</v>
      </c>
      <c r="G1171" s="215">
        <v>118500</v>
      </c>
      <c r="H1171" s="171"/>
      <c r="I1171" s="88">
        <f t="shared" si="152"/>
        <v>118500</v>
      </c>
      <c r="J1171" s="163">
        <f t="shared" si="148"/>
        <v>0</v>
      </c>
      <c r="K1171" s="155">
        <f t="shared" si="14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50"/>
        <v>0</v>
      </c>
      <c r="O1171" s="155">
        <f t="shared" si="15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895</v>
      </c>
      <c r="D1172" s="213" t="s">
        <v>49</v>
      </c>
      <c r="E1172" s="214" t="s">
        <v>14</v>
      </c>
      <c r="F1172" s="215">
        <v>118500</v>
      </c>
      <c r="G1172" s="215">
        <v>118500</v>
      </c>
      <c r="H1172" s="171"/>
      <c r="I1172" s="88">
        <f t="shared" si="152"/>
        <v>118500</v>
      </c>
      <c r="J1172" s="163">
        <f t="shared" si="148"/>
        <v>0</v>
      </c>
      <c r="K1172" s="155">
        <f t="shared" si="14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50"/>
        <v>0</v>
      </c>
      <c r="O1172" s="155">
        <f t="shared" si="15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896</v>
      </c>
      <c r="D1173" s="213" t="s">
        <v>49</v>
      </c>
      <c r="E1173" s="214" t="s">
        <v>14</v>
      </c>
      <c r="F1173" s="215">
        <v>117900</v>
      </c>
      <c r="G1173" s="215">
        <v>117900</v>
      </c>
      <c r="H1173" s="171"/>
      <c r="I1173" s="88">
        <f t="shared" si="152"/>
        <v>117900</v>
      </c>
      <c r="J1173" s="163">
        <f t="shared" si="148"/>
        <v>0</v>
      </c>
      <c r="K1173" s="155">
        <f t="shared" si="14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50"/>
        <v>0</v>
      </c>
      <c r="O1173" s="155">
        <f t="shared" si="15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897</v>
      </c>
      <c r="D1174" s="213" t="s">
        <v>49</v>
      </c>
      <c r="E1174" s="214" t="s">
        <v>14</v>
      </c>
      <c r="F1174" s="215">
        <v>120120</v>
      </c>
      <c r="G1174" s="215">
        <v>120120</v>
      </c>
      <c r="H1174" s="171"/>
      <c r="I1174" s="88">
        <f t="shared" si="152"/>
        <v>120120</v>
      </c>
      <c r="J1174" s="163">
        <f t="shared" si="148"/>
        <v>0</v>
      </c>
      <c r="K1174" s="155">
        <f t="shared" si="14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50"/>
        <v>0</v>
      </c>
      <c r="O1174" s="155">
        <f t="shared" si="15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898</v>
      </c>
      <c r="D1175" s="213" t="s">
        <v>49</v>
      </c>
      <c r="E1175" s="214" t="s">
        <v>14</v>
      </c>
      <c r="F1175" s="215">
        <v>50460</v>
      </c>
      <c r="G1175" s="215">
        <v>50460</v>
      </c>
      <c r="H1175" s="171"/>
      <c r="I1175" s="88">
        <f t="shared" si="152"/>
        <v>50460</v>
      </c>
      <c r="J1175" s="163">
        <f t="shared" si="148"/>
        <v>0</v>
      </c>
      <c r="K1175" s="155">
        <f t="shared" si="14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50"/>
        <v>0</v>
      </c>
      <c r="O1175" s="155">
        <f t="shared" si="15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899</v>
      </c>
      <c r="D1176" s="213" t="s">
        <v>49</v>
      </c>
      <c r="E1176" s="214" t="s">
        <v>14</v>
      </c>
      <c r="F1176" s="215">
        <v>50460</v>
      </c>
      <c r="G1176" s="215">
        <v>50460</v>
      </c>
      <c r="H1176" s="171"/>
      <c r="I1176" s="88">
        <f t="shared" si="152"/>
        <v>50460</v>
      </c>
      <c r="J1176" s="163">
        <f t="shared" ref="J1176:J1239" si="153">IF(D1176="MDU-KD",1,0)</f>
        <v>0</v>
      </c>
      <c r="K1176" s="155">
        <f t="shared" ref="K1176:K1239" si="15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155">IF(L1176=0,M1176,L1176)</f>
        <v>0</v>
      </c>
      <c r="O1176" s="155">
        <f t="shared" ref="O1176:O1239" si="15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900</v>
      </c>
      <c r="D1177" s="213" t="s">
        <v>49</v>
      </c>
      <c r="E1177" s="214" t="s">
        <v>14</v>
      </c>
      <c r="F1177" s="215">
        <v>41400</v>
      </c>
      <c r="G1177" s="215">
        <v>41400</v>
      </c>
      <c r="H1177" s="171"/>
      <c r="I1177" s="88">
        <f t="shared" si="152"/>
        <v>41400</v>
      </c>
      <c r="J1177" s="163">
        <f t="shared" si="153"/>
        <v>0</v>
      </c>
      <c r="K1177" s="155">
        <f t="shared" si="15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55"/>
        <v>0</v>
      </c>
      <c r="O1177" s="155">
        <f t="shared" si="15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901</v>
      </c>
      <c r="D1178" s="213" t="s">
        <v>49</v>
      </c>
      <c r="E1178" s="214" t="s">
        <v>14</v>
      </c>
      <c r="F1178" s="215">
        <v>61140</v>
      </c>
      <c r="G1178" s="215">
        <v>61140</v>
      </c>
      <c r="H1178" s="171"/>
      <c r="I1178" s="88">
        <f t="shared" si="152"/>
        <v>61140</v>
      </c>
      <c r="J1178" s="163">
        <f t="shared" si="153"/>
        <v>0</v>
      </c>
      <c r="K1178" s="155">
        <f t="shared" si="15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55"/>
        <v>0</v>
      </c>
      <c r="O1178" s="155">
        <f t="shared" si="15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902</v>
      </c>
      <c r="D1179" s="213" t="s">
        <v>49</v>
      </c>
      <c r="E1179" s="214" t="s">
        <v>14</v>
      </c>
      <c r="F1179" s="215">
        <v>61140</v>
      </c>
      <c r="G1179" s="215">
        <v>61140</v>
      </c>
      <c r="H1179" s="171"/>
      <c r="I1179" s="88">
        <f t="shared" si="152"/>
        <v>61140</v>
      </c>
      <c r="J1179" s="163">
        <f t="shared" si="153"/>
        <v>0</v>
      </c>
      <c r="K1179" s="155">
        <f t="shared" si="15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55"/>
        <v>0</v>
      </c>
      <c r="O1179" s="155">
        <f t="shared" si="15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903</v>
      </c>
      <c r="D1180" s="213" t="s">
        <v>49</v>
      </c>
      <c r="E1180" s="214" t="s">
        <v>14</v>
      </c>
      <c r="F1180" s="215">
        <v>55380</v>
      </c>
      <c r="G1180" s="215">
        <v>55380</v>
      </c>
      <c r="H1180" s="171"/>
      <c r="I1180" s="88">
        <f t="shared" si="152"/>
        <v>55380</v>
      </c>
      <c r="J1180" s="163">
        <f t="shared" si="153"/>
        <v>0</v>
      </c>
      <c r="K1180" s="155">
        <f t="shared" si="15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55"/>
        <v>0</v>
      </c>
      <c r="O1180" s="155">
        <f t="shared" si="15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904</v>
      </c>
      <c r="D1181" s="213" t="s">
        <v>49</v>
      </c>
      <c r="E1181" s="214" t="s">
        <v>14</v>
      </c>
      <c r="F1181" s="215">
        <v>61860</v>
      </c>
      <c r="G1181" s="215">
        <v>61860</v>
      </c>
      <c r="H1181" s="171"/>
      <c r="I1181" s="88">
        <f t="shared" si="152"/>
        <v>61860</v>
      </c>
      <c r="J1181" s="163">
        <f t="shared" si="153"/>
        <v>0</v>
      </c>
      <c r="K1181" s="155">
        <f t="shared" si="15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55"/>
        <v>0</v>
      </c>
      <c r="O1181" s="155">
        <f t="shared" si="15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905</v>
      </c>
      <c r="D1182" s="213" t="s">
        <v>49</v>
      </c>
      <c r="E1182" s="214" t="s">
        <v>14</v>
      </c>
      <c r="F1182" s="215">
        <v>63900</v>
      </c>
      <c r="G1182" s="215">
        <v>63900</v>
      </c>
      <c r="H1182" s="171"/>
      <c r="I1182" s="88">
        <f t="shared" si="152"/>
        <v>63900</v>
      </c>
      <c r="J1182" s="163">
        <f t="shared" si="153"/>
        <v>0</v>
      </c>
      <c r="K1182" s="155">
        <f t="shared" si="15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55"/>
        <v>0</v>
      </c>
      <c r="O1182" s="155">
        <f t="shared" si="15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906</v>
      </c>
      <c r="D1183" s="213" t="s">
        <v>49</v>
      </c>
      <c r="E1183" s="214" t="s">
        <v>14</v>
      </c>
      <c r="F1183" s="215">
        <v>59220</v>
      </c>
      <c r="G1183" s="215">
        <v>59220</v>
      </c>
      <c r="H1183" s="171"/>
      <c r="I1183" s="88">
        <f t="shared" si="152"/>
        <v>59220</v>
      </c>
      <c r="J1183" s="163">
        <f t="shared" si="153"/>
        <v>0</v>
      </c>
      <c r="K1183" s="155">
        <f t="shared" si="15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55"/>
        <v>0</v>
      </c>
      <c r="O1183" s="155">
        <f t="shared" si="156"/>
        <v>0</v>
      </c>
      <c r="P1183" s="155">
        <f>IF(O1183=1,SUM($O$6:O1183),0)</f>
        <v>0</v>
      </c>
    </row>
    <row r="1184" spans="1:16" ht="15" customHeight="1">
      <c r="A1184" s="15"/>
      <c r="B1184" s="194"/>
      <c r="C1184" s="109" t="s">
        <v>50</v>
      </c>
      <c r="D1184" s="213" t="s">
        <v>50</v>
      </c>
      <c r="E1184" s="214"/>
      <c r="F1184" s="215">
        <v>0</v>
      </c>
      <c r="G1184" s="215">
        <v>0</v>
      </c>
      <c r="H1184" s="171"/>
      <c r="I1184" s="88">
        <f t="shared" si="152"/>
        <v>0</v>
      </c>
      <c r="J1184" s="163">
        <f t="shared" si="153"/>
        <v>0</v>
      </c>
      <c r="K1184" s="155">
        <f t="shared" si="15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55"/>
        <v>0</v>
      </c>
      <c r="O1184" s="155">
        <f t="shared" si="156"/>
        <v>0</v>
      </c>
      <c r="P1184" s="155">
        <f>IF(O1184=1,SUM($O$6:O1184),0)</f>
        <v>0</v>
      </c>
    </row>
    <row r="1185" spans="1:16" ht="15" customHeight="1">
      <c r="A1185" s="15"/>
      <c r="B1185" s="194" t="s">
        <v>1035</v>
      </c>
      <c r="C1185" s="109" t="s">
        <v>726</v>
      </c>
      <c r="D1185" s="213" t="s">
        <v>50</v>
      </c>
      <c r="E1185" s="214"/>
      <c r="F1185" s="215">
        <v>0</v>
      </c>
      <c r="G1185" s="215">
        <v>0</v>
      </c>
      <c r="H1185" s="171"/>
      <c r="I1185" s="88">
        <f t="shared" si="152"/>
        <v>0</v>
      </c>
      <c r="J1185" s="163">
        <f t="shared" si="153"/>
        <v>0</v>
      </c>
      <c r="K1185" s="155">
        <f t="shared" si="15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55"/>
        <v>0</v>
      </c>
      <c r="O1185" s="155">
        <f t="shared" si="15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907</v>
      </c>
      <c r="D1186" s="213" t="s">
        <v>49</v>
      </c>
      <c r="E1186" s="214" t="s">
        <v>14</v>
      </c>
      <c r="F1186" s="215">
        <v>89700</v>
      </c>
      <c r="G1186" s="215">
        <v>89700</v>
      </c>
      <c r="H1186" s="171"/>
      <c r="I1186" s="88">
        <f t="shared" si="152"/>
        <v>89700</v>
      </c>
      <c r="J1186" s="163">
        <f t="shared" si="153"/>
        <v>0</v>
      </c>
      <c r="K1186" s="155">
        <f t="shared" si="15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55"/>
        <v>0</v>
      </c>
      <c r="O1186" s="155">
        <f t="shared" si="15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908</v>
      </c>
      <c r="D1187" s="213" t="s">
        <v>49</v>
      </c>
      <c r="E1187" s="214" t="s">
        <v>14</v>
      </c>
      <c r="F1187" s="215">
        <v>91200</v>
      </c>
      <c r="G1187" s="215">
        <v>91200</v>
      </c>
      <c r="H1187" s="171"/>
      <c r="I1187" s="88">
        <f t="shared" si="152"/>
        <v>91200</v>
      </c>
      <c r="J1187" s="163">
        <f t="shared" si="153"/>
        <v>0</v>
      </c>
      <c r="K1187" s="155">
        <f t="shared" si="15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55"/>
        <v>0</v>
      </c>
      <c r="O1187" s="155">
        <f t="shared" si="15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909</v>
      </c>
      <c r="D1188" s="213" t="s">
        <v>49</v>
      </c>
      <c r="E1188" s="214" t="s">
        <v>14</v>
      </c>
      <c r="F1188" s="215">
        <v>95640</v>
      </c>
      <c r="G1188" s="215">
        <v>95640</v>
      </c>
      <c r="H1188" s="171"/>
      <c r="I1188" s="88">
        <f t="shared" si="152"/>
        <v>95640</v>
      </c>
      <c r="J1188" s="163">
        <f t="shared" si="153"/>
        <v>0</v>
      </c>
      <c r="K1188" s="155">
        <f t="shared" si="15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55"/>
        <v>0</v>
      </c>
      <c r="O1188" s="155">
        <f t="shared" si="15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910</v>
      </c>
      <c r="D1189" s="213" t="s">
        <v>49</v>
      </c>
      <c r="E1189" s="214" t="s">
        <v>14</v>
      </c>
      <c r="F1189" s="215">
        <v>95640</v>
      </c>
      <c r="G1189" s="215">
        <v>95640</v>
      </c>
      <c r="H1189" s="171"/>
      <c r="I1189" s="88">
        <f t="shared" si="152"/>
        <v>95640</v>
      </c>
      <c r="J1189" s="163">
        <f t="shared" si="153"/>
        <v>0</v>
      </c>
      <c r="K1189" s="155">
        <f t="shared" si="15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55"/>
        <v>0</v>
      </c>
      <c r="O1189" s="155">
        <f t="shared" si="15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911</v>
      </c>
      <c r="D1190" s="213" t="s">
        <v>49</v>
      </c>
      <c r="E1190" s="214" t="s">
        <v>14</v>
      </c>
      <c r="F1190" s="215">
        <v>116340</v>
      </c>
      <c r="G1190" s="215">
        <v>116340</v>
      </c>
      <c r="H1190" s="171"/>
      <c r="I1190" s="88">
        <f t="shared" si="152"/>
        <v>116340</v>
      </c>
      <c r="J1190" s="163">
        <f t="shared" si="153"/>
        <v>0</v>
      </c>
      <c r="K1190" s="155">
        <f t="shared" si="15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55"/>
        <v>0</v>
      </c>
      <c r="O1190" s="155">
        <f t="shared" si="15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912</v>
      </c>
      <c r="D1191" s="213" t="s">
        <v>49</v>
      </c>
      <c r="E1191" s="214" t="s">
        <v>14</v>
      </c>
      <c r="F1191" s="215">
        <v>115020</v>
      </c>
      <c r="G1191" s="215">
        <v>115020</v>
      </c>
      <c r="H1191" s="171"/>
      <c r="I1191" s="88">
        <f t="shared" si="152"/>
        <v>115020</v>
      </c>
      <c r="J1191" s="163">
        <f t="shared" si="153"/>
        <v>0</v>
      </c>
      <c r="K1191" s="155">
        <f t="shared" si="15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55"/>
        <v>0</v>
      </c>
      <c r="O1191" s="155">
        <f t="shared" si="15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913</v>
      </c>
      <c r="D1192" s="213" t="s">
        <v>49</v>
      </c>
      <c r="E1192" s="214" t="s">
        <v>14</v>
      </c>
      <c r="F1192" s="215">
        <v>115020</v>
      </c>
      <c r="G1192" s="215">
        <v>115020</v>
      </c>
      <c r="H1192" s="171"/>
      <c r="I1192" s="88">
        <f t="shared" si="152"/>
        <v>115020</v>
      </c>
      <c r="J1192" s="163">
        <f t="shared" si="153"/>
        <v>0</v>
      </c>
      <c r="K1192" s="155">
        <f t="shared" si="15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55"/>
        <v>0</v>
      </c>
      <c r="O1192" s="155">
        <f t="shared" si="15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914</v>
      </c>
      <c r="D1193" s="213" t="s">
        <v>49</v>
      </c>
      <c r="E1193" s="214" t="s">
        <v>14</v>
      </c>
      <c r="F1193" s="215">
        <v>115020</v>
      </c>
      <c r="G1193" s="215">
        <v>115020</v>
      </c>
      <c r="H1193" s="171"/>
      <c r="I1193" s="88">
        <f t="shared" si="152"/>
        <v>115020</v>
      </c>
      <c r="J1193" s="163">
        <f t="shared" si="153"/>
        <v>0</v>
      </c>
      <c r="K1193" s="155">
        <f t="shared" si="15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55"/>
        <v>0</v>
      </c>
      <c r="O1193" s="155">
        <f t="shared" si="15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915</v>
      </c>
      <c r="D1194" s="213" t="s">
        <v>49</v>
      </c>
      <c r="E1194" s="214" t="s">
        <v>14</v>
      </c>
      <c r="F1194" s="215">
        <v>117900</v>
      </c>
      <c r="G1194" s="215">
        <v>117900</v>
      </c>
      <c r="H1194" s="171"/>
      <c r="I1194" s="88">
        <f t="shared" si="152"/>
        <v>117900</v>
      </c>
      <c r="J1194" s="163">
        <f t="shared" si="153"/>
        <v>0</v>
      </c>
      <c r="K1194" s="155">
        <f t="shared" si="15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55"/>
        <v>0</v>
      </c>
      <c r="O1194" s="155">
        <f t="shared" si="15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916</v>
      </c>
      <c r="D1195" s="213" t="s">
        <v>49</v>
      </c>
      <c r="E1195" s="214" t="s">
        <v>14</v>
      </c>
      <c r="F1195" s="215">
        <v>136860</v>
      </c>
      <c r="G1195" s="215">
        <v>136860</v>
      </c>
      <c r="H1195" s="171"/>
      <c r="I1195" s="88">
        <f t="shared" si="152"/>
        <v>136860</v>
      </c>
      <c r="J1195" s="163">
        <f t="shared" si="153"/>
        <v>0</v>
      </c>
      <c r="K1195" s="155">
        <f t="shared" si="15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55"/>
        <v>0</v>
      </c>
      <c r="O1195" s="155">
        <f t="shared" si="15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917</v>
      </c>
      <c r="D1196" s="213" t="s">
        <v>49</v>
      </c>
      <c r="E1196" s="214" t="s">
        <v>14</v>
      </c>
      <c r="F1196" s="215">
        <v>220920</v>
      </c>
      <c r="G1196" s="215">
        <v>220920</v>
      </c>
      <c r="H1196" s="171"/>
      <c r="I1196" s="88">
        <f t="shared" si="152"/>
        <v>220920</v>
      </c>
      <c r="J1196" s="163">
        <f t="shared" si="153"/>
        <v>0</v>
      </c>
      <c r="K1196" s="155">
        <f t="shared" si="15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55"/>
        <v>0</v>
      </c>
      <c r="O1196" s="155">
        <f t="shared" si="15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918</v>
      </c>
      <c r="D1197" s="213" t="s">
        <v>49</v>
      </c>
      <c r="E1197" s="214" t="s">
        <v>14</v>
      </c>
      <c r="F1197" s="215">
        <v>220920</v>
      </c>
      <c r="G1197" s="215">
        <v>220920</v>
      </c>
      <c r="H1197" s="171"/>
      <c r="I1197" s="88">
        <f t="shared" si="152"/>
        <v>220920</v>
      </c>
      <c r="J1197" s="163">
        <f t="shared" si="153"/>
        <v>0</v>
      </c>
      <c r="K1197" s="155">
        <f t="shared" si="15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55"/>
        <v>0</v>
      </c>
      <c r="O1197" s="155">
        <f t="shared" si="156"/>
        <v>0</v>
      </c>
      <c r="P1197" s="155">
        <f>IF(O1197=1,SUM($O$6:O1197),0)</f>
        <v>0</v>
      </c>
    </row>
    <row r="1198" spans="1:16" ht="15" customHeight="1">
      <c r="A1198" s="15"/>
      <c r="B1198" s="194"/>
      <c r="C1198" s="109"/>
      <c r="D1198" s="213" t="s">
        <v>50</v>
      </c>
      <c r="E1198" s="214"/>
      <c r="F1198" s="215">
        <v>0</v>
      </c>
      <c r="G1198" s="215">
        <v>0</v>
      </c>
      <c r="H1198" s="171"/>
      <c r="I1198" s="88">
        <f t="shared" si="152"/>
        <v>0</v>
      </c>
      <c r="J1198" s="163">
        <f t="shared" si="153"/>
        <v>0</v>
      </c>
      <c r="K1198" s="155">
        <f t="shared" si="15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55"/>
        <v>0</v>
      </c>
      <c r="O1198" s="155">
        <f t="shared" si="156"/>
        <v>0</v>
      </c>
      <c r="P1198" s="155">
        <f>IF(O1198=1,SUM($O$6:O1198),0)</f>
        <v>0</v>
      </c>
    </row>
    <row r="1199" spans="1:16" ht="15" customHeight="1">
      <c r="A1199" s="15"/>
      <c r="B1199" s="194" t="s">
        <v>1035</v>
      </c>
      <c r="C1199" s="109" t="s">
        <v>1063</v>
      </c>
      <c r="D1199" s="213" t="s">
        <v>50</v>
      </c>
      <c r="E1199" s="214"/>
      <c r="F1199" s="215">
        <v>0</v>
      </c>
      <c r="G1199" s="215">
        <v>0</v>
      </c>
      <c r="H1199" s="171"/>
      <c r="I1199" s="88">
        <f t="shared" si="152"/>
        <v>0</v>
      </c>
      <c r="J1199" s="163">
        <f t="shared" si="153"/>
        <v>0</v>
      </c>
      <c r="K1199" s="155">
        <f t="shared" si="15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55"/>
        <v>0</v>
      </c>
      <c r="O1199" s="155">
        <f t="shared" si="156"/>
        <v>0</v>
      </c>
      <c r="P1199" s="155">
        <f>IF(O1199=1,SUM($O$6:O1199),0)</f>
        <v>0</v>
      </c>
    </row>
    <row r="1200" spans="1:16" ht="15" customHeight="1">
      <c r="A1200" s="15"/>
      <c r="B1200" s="194">
        <v>1</v>
      </c>
      <c r="C1200" s="109" t="s">
        <v>1177</v>
      </c>
      <c r="D1200" s="213" t="s">
        <v>49</v>
      </c>
      <c r="E1200" s="214" t="s">
        <v>14</v>
      </c>
      <c r="F1200" s="215">
        <v>19440</v>
      </c>
      <c r="G1200" s="215">
        <v>19440</v>
      </c>
      <c r="H1200" s="171"/>
      <c r="I1200" s="88">
        <f t="shared" ref="I1200:I1264" si="157">IF($I$5=$G$4,G1200,(IF($I$5=$F$4,F1200,0)))</f>
        <v>19440</v>
      </c>
      <c r="J1200" s="163">
        <f t="shared" si="153"/>
        <v>0</v>
      </c>
      <c r="K1200" s="155">
        <f t="shared" si="15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55"/>
        <v>0</v>
      </c>
      <c r="O1200" s="155">
        <f t="shared" si="156"/>
        <v>0</v>
      </c>
      <c r="P1200" s="155">
        <f>IF(O1200=1,SUM($O$6:O1200),0)</f>
        <v>0</v>
      </c>
    </row>
    <row r="1201" spans="1:16" ht="15" customHeight="1">
      <c r="A1201" s="15"/>
      <c r="B1201" s="194">
        <v>2</v>
      </c>
      <c r="C1201" s="109" t="s">
        <v>1178</v>
      </c>
      <c r="D1201" s="213" t="s">
        <v>49</v>
      </c>
      <c r="E1201" s="214" t="s">
        <v>14</v>
      </c>
      <c r="F1201" s="215">
        <v>28860</v>
      </c>
      <c r="G1201" s="215">
        <v>28860</v>
      </c>
      <c r="H1201" s="171"/>
      <c r="I1201" s="88">
        <f t="shared" si="157"/>
        <v>28860</v>
      </c>
      <c r="J1201" s="163">
        <f t="shared" si="153"/>
        <v>0</v>
      </c>
      <c r="K1201" s="155">
        <f t="shared" si="15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55"/>
        <v>0</v>
      </c>
      <c r="O1201" s="155">
        <f t="shared" si="156"/>
        <v>0</v>
      </c>
      <c r="P1201" s="155">
        <f>IF(O1201=1,SUM($O$6:O1201),0)</f>
        <v>0</v>
      </c>
    </row>
    <row r="1202" spans="1:16" ht="15" customHeight="1">
      <c r="A1202" s="15"/>
      <c r="B1202" s="194">
        <v>3</v>
      </c>
      <c r="C1202" s="109" t="s">
        <v>1179</v>
      </c>
      <c r="D1202" s="213" t="s">
        <v>49</v>
      </c>
      <c r="E1202" s="214" t="s">
        <v>14</v>
      </c>
      <c r="F1202" s="215">
        <v>33180</v>
      </c>
      <c r="G1202" s="215">
        <v>33180</v>
      </c>
      <c r="H1202" s="171"/>
      <c r="I1202" s="88">
        <f t="shared" si="157"/>
        <v>33180</v>
      </c>
      <c r="J1202" s="163">
        <f t="shared" si="153"/>
        <v>0</v>
      </c>
      <c r="K1202" s="155">
        <f t="shared" si="15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55"/>
        <v>0</v>
      </c>
      <c r="O1202" s="155">
        <f t="shared" si="156"/>
        <v>0</v>
      </c>
      <c r="P1202" s="155">
        <f>IF(O1202=1,SUM($O$6:O1202),0)</f>
        <v>0</v>
      </c>
    </row>
    <row r="1203" spans="1:16" ht="15" customHeight="1">
      <c r="A1203" s="15"/>
      <c r="B1203" s="194">
        <v>4</v>
      </c>
      <c r="C1203" s="109" t="s">
        <v>1180</v>
      </c>
      <c r="D1203" s="213" t="s">
        <v>49</v>
      </c>
      <c r="E1203" s="214" t="s">
        <v>14</v>
      </c>
      <c r="F1203" s="215">
        <v>30900</v>
      </c>
      <c r="G1203" s="215">
        <v>30900</v>
      </c>
      <c r="H1203" s="171"/>
      <c r="I1203" s="88">
        <f t="shared" si="157"/>
        <v>30900</v>
      </c>
      <c r="J1203" s="163">
        <f t="shared" si="153"/>
        <v>0</v>
      </c>
      <c r="K1203" s="155">
        <f t="shared" si="15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55"/>
        <v>0</v>
      </c>
      <c r="O1203" s="155">
        <f t="shared" si="156"/>
        <v>0</v>
      </c>
      <c r="P1203" s="155">
        <f>IF(O1203=1,SUM($O$6:O1203),0)</f>
        <v>0</v>
      </c>
    </row>
    <row r="1204" spans="1:16" ht="15" customHeight="1">
      <c r="A1204" s="15"/>
      <c r="B1204" s="194">
        <v>5</v>
      </c>
      <c r="C1204" s="109" t="s">
        <v>1181</v>
      </c>
      <c r="D1204" s="213" t="s">
        <v>49</v>
      </c>
      <c r="E1204" s="214" t="s">
        <v>14</v>
      </c>
      <c r="F1204" s="215">
        <v>40740</v>
      </c>
      <c r="G1204" s="215">
        <v>40740</v>
      </c>
      <c r="H1204" s="171"/>
      <c r="I1204" s="88">
        <f t="shared" si="157"/>
        <v>40740</v>
      </c>
      <c r="J1204" s="163">
        <f t="shared" si="153"/>
        <v>0</v>
      </c>
      <c r="K1204" s="155">
        <f t="shared" si="15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55"/>
        <v>0</v>
      </c>
      <c r="O1204" s="155">
        <f t="shared" si="156"/>
        <v>0</v>
      </c>
      <c r="P1204" s="155">
        <f>IF(O1204=1,SUM($O$6:O1204),0)</f>
        <v>0</v>
      </c>
    </row>
    <row r="1205" spans="1:16" ht="15" customHeight="1">
      <c r="A1205" s="15"/>
      <c r="B1205" s="194">
        <v>6</v>
      </c>
      <c r="C1205" s="109" t="s">
        <v>1182</v>
      </c>
      <c r="D1205" s="213" t="s">
        <v>49</v>
      </c>
      <c r="E1205" s="214" t="s">
        <v>14</v>
      </c>
      <c r="F1205" s="215">
        <v>34020</v>
      </c>
      <c r="G1205" s="215">
        <v>34020</v>
      </c>
      <c r="H1205" s="171"/>
      <c r="I1205" s="88">
        <f t="shared" si="157"/>
        <v>34020</v>
      </c>
      <c r="J1205" s="163">
        <f t="shared" si="153"/>
        <v>0</v>
      </c>
      <c r="K1205" s="155">
        <f t="shared" si="15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55"/>
        <v>0</v>
      </c>
      <c r="O1205" s="155">
        <f t="shared" si="156"/>
        <v>0</v>
      </c>
      <c r="P1205" s="155">
        <f>IF(O1205=1,SUM($O$6:O1205),0)</f>
        <v>0</v>
      </c>
    </row>
    <row r="1206" spans="1:16" ht="15" customHeight="1">
      <c r="A1206" s="15"/>
      <c r="B1206" s="194">
        <v>7</v>
      </c>
      <c r="C1206" s="109" t="s">
        <v>1183</v>
      </c>
      <c r="D1206" s="213" t="s">
        <v>49</v>
      </c>
      <c r="E1206" s="214" t="s">
        <v>14</v>
      </c>
      <c r="F1206" s="215">
        <v>358140</v>
      </c>
      <c r="G1206" s="215">
        <v>358140</v>
      </c>
      <c r="H1206" s="171"/>
      <c r="I1206" s="88">
        <f t="shared" si="157"/>
        <v>358140</v>
      </c>
      <c r="J1206" s="163">
        <f t="shared" si="153"/>
        <v>0</v>
      </c>
      <c r="K1206" s="155">
        <f t="shared" si="15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55"/>
        <v>0</v>
      </c>
      <c r="O1206" s="155">
        <f t="shared" si="156"/>
        <v>0</v>
      </c>
      <c r="P1206" s="155">
        <f>IF(O1206=1,SUM($O$6:O1206),0)</f>
        <v>0</v>
      </c>
    </row>
    <row r="1207" spans="1:16" ht="15" customHeight="1">
      <c r="A1207" s="15"/>
      <c r="B1207" s="194">
        <v>8</v>
      </c>
      <c r="C1207" s="109" t="s">
        <v>1184</v>
      </c>
      <c r="D1207" s="213" t="s">
        <v>49</v>
      </c>
      <c r="E1207" s="214" t="s">
        <v>14</v>
      </c>
      <c r="F1207" s="215">
        <v>240900</v>
      </c>
      <c r="G1207" s="215">
        <v>240900</v>
      </c>
      <c r="H1207" s="171"/>
      <c r="I1207" s="88">
        <f t="shared" si="157"/>
        <v>240900</v>
      </c>
      <c r="J1207" s="163">
        <f t="shared" si="153"/>
        <v>0</v>
      </c>
      <c r="K1207" s="155">
        <f t="shared" si="15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55"/>
        <v>0</v>
      </c>
      <c r="O1207" s="155">
        <f t="shared" si="156"/>
        <v>0</v>
      </c>
      <c r="P1207" s="155">
        <f>IF(O1207=1,SUM($O$6:O1207),0)</f>
        <v>0</v>
      </c>
    </row>
    <row r="1208" spans="1:16" ht="15" customHeight="1">
      <c r="A1208" s="15"/>
      <c r="B1208" s="194"/>
      <c r="C1208" s="109"/>
      <c r="D1208" s="213" t="s">
        <v>50</v>
      </c>
      <c r="E1208" s="214"/>
      <c r="F1208" s="215">
        <v>0</v>
      </c>
      <c r="G1208" s="215">
        <v>0</v>
      </c>
      <c r="H1208" s="171"/>
      <c r="I1208" s="88">
        <f t="shared" si="157"/>
        <v>0</v>
      </c>
      <c r="J1208" s="163">
        <f t="shared" si="153"/>
        <v>0</v>
      </c>
      <c r="K1208" s="155">
        <f t="shared" si="15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55"/>
        <v>0</v>
      </c>
      <c r="O1208" s="155">
        <f t="shared" si="156"/>
        <v>0</v>
      </c>
      <c r="P1208" s="155">
        <f>IF(O1208=1,SUM($O$6:O1208),0)</f>
        <v>0</v>
      </c>
    </row>
    <row r="1209" spans="1:16" ht="15" customHeight="1">
      <c r="A1209" s="15"/>
      <c r="B1209" s="194" t="s">
        <v>1035</v>
      </c>
      <c r="C1209" s="109" t="s">
        <v>738</v>
      </c>
      <c r="D1209" s="213" t="s">
        <v>50</v>
      </c>
      <c r="E1209" s="214"/>
      <c r="F1209" s="215">
        <v>0</v>
      </c>
      <c r="G1209" s="215">
        <v>0</v>
      </c>
      <c r="H1209" s="171"/>
      <c r="I1209" s="88">
        <f t="shared" si="157"/>
        <v>0</v>
      </c>
      <c r="J1209" s="163">
        <f t="shared" si="153"/>
        <v>0</v>
      </c>
      <c r="K1209" s="155">
        <f t="shared" si="15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55"/>
        <v>0</v>
      </c>
      <c r="O1209" s="155">
        <f t="shared" si="156"/>
        <v>0</v>
      </c>
      <c r="P1209" s="155">
        <f>IF(O1209=1,SUM($O$6:O1209),0)</f>
        <v>0</v>
      </c>
    </row>
    <row r="1210" spans="1:16" ht="15" customHeight="1">
      <c r="A1210" s="15"/>
      <c r="B1210" s="194">
        <v>1</v>
      </c>
      <c r="C1210" s="109" t="s">
        <v>919</v>
      </c>
      <c r="D1210" s="213" t="s">
        <v>49</v>
      </c>
      <c r="E1210" s="214" t="s">
        <v>14</v>
      </c>
      <c r="F1210" s="215">
        <v>33840</v>
      </c>
      <c r="G1210" s="215">
        <v>33840</v>
      </c>
      <c r="H1210" s="171"/>
      <c r="I1210" s="88">
        <f t="shared" si="157"/>
        <v>33840</v>
      </c>
      <c r="J1210" s="163">
        <f t="shared" si="153"/>
        <v>0</v>
      </c>
      <c r="K1210" s="155">
        <f t="shared" si="15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55"/>
        <v>0</v>
      </c>
      <c r="O1210" s="155">
        <f t="shared" si="156"/>
        <v>0</v>
      </c>
      <c r="P1210" s="155">
        <f>IF(O1210=1,SUM($O$6:O1210),0)</f>
        <v>0</v>
      </c>
    </row>
    <row r="1211" spans="1:16" ht="15" customHeight="1">
      <c r="A1211" s="15"/>
      <c r="B1211" s="194">
        <v>2</v>
      </c>
      <c r="C1211" s="109" t="s">
        <v>920</v>
      </c>
      <c r="D1211" s="213" t="s">
        <v>49</v>
      </c>
      <c r="E1211" s="214" t="s">
        <v>14</v>
      </c>
      <c r="F1211" s="215">
        <v>39240</v>
      </c>
      <c r="G1211" s="215">
        <v>39240</v>
      </c>
      <c r="H1211" s="171"/>
      <c r="I1211" s="88">
        <f t="shared" si="157"/>
        <v>39240</v>
      </c>
      <c r="J1211" s="163">
        <f t="shared" si="153"/>
        <v>0</v>
      </c>
      <c r="K1211" s="155">
        <f t="shared" si="15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55"/>
        <v>0</v>
      </c>
      <c r="O1211" s="155">
        <f t="shared" si="156"/>
        <v>0</v>
      </c>
      <c r="P1211" s="155">
        <f>IF(O1211=1,SUM($O$6:O1211),0)</f>
        <v>0</v>
      </c>
    </row>
    <row r="1212" spans="1:16" ht="15" customHeight="1">
      <c r="A1212" s="15"/>
      <c r="B1212" s="194">
        <v>3</v>
      </c>
      <c r="C1212" s="109" t="s">
        <v>921</v>
      </c>
      <c r="D1212" s="213" t="s">
        <v>49</v>
      </c>
      <c r="E1212" s="214" t="s">
        <v>14</v>
      </c>
      <c r="F1212" s="215">
        <v>7320</v>
      </c>
      <c r="G1212" s="215">
        <v>7320</v>
      </c>
      <c r="H1212" s="171"/>
      <c r="I1212" s="88">
        <f t="shared" si="157"/>
        <v>7320</v>
      </c>
      <c r="J1212" s="163">
        <f t="shared" si="153"/>
        <v>0</v>
      </c>
      <c r="K1212" s="155">
        <f t="shared" si="15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55"/>
        <v>0</v>
      </c>
      <c r="O1212" s="155">
        <f t="shared" si="156"/>
        <v>0</v>
      </c>
      <c r="P1212" s="155">
        <f>IF(O1212=1,SUM($O$6:O1212),0)</f>
        <v>0</v>
      </c>
    </row>
    <row r="1213" spans="1:16" ht="15" customHeight="1">
      <c r="A1213" s="15"/>
      <c r="B1213" s="194">
        <v>4</v>
      </c>
      <c r="C1213" s="109" t="s">
        <v>922</v>
      </c>
      <c r="D1213" s="213" t="s">
        <v>49</v>
      </c>
      <c r="E1213" s="214" t="s">
        <v>14</v>
      </c>
      <c r="F1213" s="215">
        <v>9600</v>
      </c>
      <c r="G1213" s="215">
        <v>9600</v>
      </c>
      <c r="H1213" s="171"/>
      <c r="I1213" s="88">
        <f t="shared" si="157"/>
        <v>9600</v>
      </c>
      <c r="J1213" s="163">
        <f t="shared" si="153"/>
        <v>0</v>
      </c>
      <c r="K1213" s="155">
        <f t="shared" si="15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55"/>
        <v>0</v>
      </c>
      <c r="O1213" s="155">
        <f t="shared" si="156"/>
        <v>0</v>
      </c>
      <c r="P1213" s="155">
        <f>IF(O1213=1,SUM($O$6:O1213),0)</f>
        <v>0</v>
      </c>
    </row>
    <row r="1214" spans="1:16" ht="15" customHeight="1">
      <c r="A1214" s="15"/>
      <c r="B1214" s="194">
        <v>5</v>
      </c>
      <c r="C1214" s="109" t="s">
        <v>923</v>
      </c>
      <c r="D1214" s="213" t="s">
        <v>49</v>
      </c>
      <c r="E1214" s="214" t="s">
        <v>14</v>
      </c>
      <c r="F1214" s="215">
        <v>103860</v>
      </c>
      <c r="G1214" s="215">
        <v>103860</v>
      </c>
      <c r="H1214" s="171"/>
      <c r="I1214" s="88">
        <f t="shared" si="157"/>
        <v>103860</v>
      </c>
      <c r="J1214" s="163">
        <f t="shared" si="153"/>
        <v>0</v>
      </c>
      <c r="K1214" s="155">
        <f t="shared" si="15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55"/>
        <v>0</v>
      </c>
      <c r="O1214" s="155">
        <f t="shared" si="156"/>
        <v>0</v>
      </c>
      <c r="P1214" s="155">
        <f>IF(O1214=1,SUM($O$6:O1214),0)</f>
        <v>0</v>
      </c>
    </row>
    <row r="1215" spans="1:16" ht="15" customHeight="1">
      <c r="A1215" s="15"/>
      <c r="B1215" s="194">
        <v>6</v>
      </c>
      <c r="C1215" s="109" t="s">
        <v>924</v>
      </c>
      <c r="D1215" s="213" t="s">
        <v>49</v>
      </c>
      <c r="E1215" s="214" t="s">
        <v>14</v>
      </c>
      <c r="F1215" s="215">
        <v>923940</v>
      </c>
      <c r="G1215" s="215">
        <v>923940</v>
      </c>
      <c r="H1215" s="171"/>
      <c r="I1215" s="88">
        <f t="shared" si="157"/>
        <v>923940</v>
      </c>
      <c r="J1215" s="163">
        <f t="shared" si="153"/>
        <v>0</v>
      </c>
      <c r="K1215" s="155">
        <f t="shared" si="15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55"/>
        <v>0</v>
      </c>
      <c r="O1215" s="155">
        <f t="shared" si="156"/>
        <v>0</v>
      </c>
      <c r="P1215" s="155">
        <f>IF(O1215=1,SUM($O$6:O1215),0)</f>
        <v>0</v>
      </c>
    </row>
    <row r="1216" spans="1:16" ht="15" customHeight="1">
      <c r="A1216" s="15"/>
      <c r="B1216" s="194">
        <v>7</v>
      </c>
      <c r="C1216" s="109" t="s">
        <v>925</v>
      </c>
      <c r="D1216" s="213" t="s">
        <v>49</v>
      </c>
      <c r="E1216" s="214" t="s">
        <v>14</v>
      </c>
      <c r="F1216" s="215">
        <v>14160</v>
      </c>
      <c r="G1216" s="215">
        <v>14160</v>
      </c>
      <c r="H1216" s="171"/>
      <c r="I1216" s="88">
        <f t="shared" si="157"/>
        <v>14160</v>
      </c>
      <c r="J1216" s="163">
        <f t="shared" si="153"/>
        <v>0</v>
      </c>
      <c r="K1216" s="155">
        <f t="shared" si="15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55"/>
        <v>0</v>
      </c>
      <c r="O1216" s="155">
        <f t="shared" si="156"/>
        <v>0</v>
      </c>
      <c r="P1216" s="155">
        <f>IF(O1216=1,SUM($O$6:O1216),0)</f>
        <v>0</v>
      </c>
    </row>
    <row r="1217" spans="1:16" ht="15" customHeight="1">
      <c r="A1217" s="15"/>
      <c r="B1217" s="194">
        <v>8</v>
      </c>
      <c r="C1217" s="109" t="s">
        <v>926</v>
      </c>
      <c r="D1217" s="213" t="s">
        <v>49</v>
      </c>
      <c r="E1217" s="214" t="s">
        <v>14</v>
      </c>
      <c r="F1217" s="215">
        <v>12060</v>
      </c>
      <c r="G1217" s="215">
        <v>12060</v>
      </c>
      <c r="H1217" s="171"/>
      <c r="I1217" s="88">
        <f t="shared" si="157"/>
        <v>12060</v>
      </c>
      <c r="J1217" s="163">
        <f t="shared" si="153"/>
        <v>0</v>
      </c>
      <c r="K1217" s="155">
        <f t="shared" si="15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55"/>
        <v>0</v>
      </c>
      <c r="O1217" s="155">
        <f t="shared" si="156"/>
        <v>0</v>
      </c>
      <c r="P1217" s="155">
        <f>IF(O1217=1,SUM($O$6:O1217),0)</f>
        <v>0</v>
      </c>
    </row>
    <row r="1218" spans="1:16" ht="15" customHeight="1">
      <c r="A1218" s="15"/>
      <c r="B1218" s="194">
        <v>9</v>
      </c>
      <c r="C1218" s="109" t="s">
        <v>927</v>
      </c>
      <c r="D1218" s="213" t="s">
        <v>49</v>
      </c>
      <c r="E1218" s="214" t="s">
        <v>14</v>
      </c>
      <c r="F1218" s="215">
        <v>14160</v>
      </c>
      <c r="G1218" s="215">
        <v>14160</v>
      </c>
      <c r="H1218" s="171"/>
      <c r="I1218" s="88">
        <f t="shared" si="157"/>
        <v>14160</v>
      </c>
      <c r="J1218" s="163">
        <f t="shared" si="153"/>
        <v>0</v>
      </c>
      <c r="K1218" s="155">
        <f t="shared" si="15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55"/>
        <v>0</v>
      </c>
      <c r="O1218" s="155">
        <f t="shared" si="156"/>
        <v>0</v>
      </c>
      <c r="P1218" s="155">
        <f>IF(O1218=1,SUM($O$6:O1218),0)</f>
        <v>0</v>
      </c>
    </row>
    <row r="1219" spans="1:16" ht="15" customHeight="1">
      <c r="A1219" s="15"/>
      <c r="B1219" s="194">
        <v>10</v>
      </c>
      <c r="C1219" s="109" t="s">
        <v>928</v>
      </c>
      <c r="D1219" s="213" t="s">
        <v>49</v>
      </c>
      <c r="E1219" s="214" t="s">
        <v>14</v>
      </c>
      <c r="F1219" s="215">
        <v>14160</v>
      </c>
      <c r="G1219" s="215">
        <v>14160</v>
      </c>
      <c r="H1219" s="171"/>
      <c r="I1219" s="88">
        <f t="shared" si="157"/>
        <v>14160</v>
      </c>
      <c r="J1219" s="163">
        <f t="shared" si="153"/>
        <v>0</v>
      </c>
      <c r="K1219" s="155">
        <f t="shared" si="15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55"/>
        <v>0</v>
      </c>
      <c r="O1219" s="155">
        <f t="shared" si="156"/>
        <v>0</v>
      </c>
      <c r="P1219" s="155">
        <f>IF(O1219=1,SUM($O$6:O1219),0)</f>
        <v>0</v>
      </c>
    </row>
    <row r="1220" spans="1:16" ht="15" customHeight="1">
      <c r="A1220" s="15"/>
      <c r="B1220" s="194">
        <v>11</v>
      </c>
      <c r="C1220" s="109" t="s">
        <v>929</v>
      </c>
      <c r="D1220" s="213" t="s">
        <v>49</v>
      </c>
      <c r="E1220" s="214" t="s">
        <v>14</v>
      </c>
      <c r="F1220" s="215">
        <v>35040</v>
      </c>
      <c r="G1220" s="215">
        <v>35040</v>
      </c>
      <c r="H1220" s="171"/>
      <c r="I1220" s="88">
        <f t="shared" si="157"/>
        <v>35040</v>
      </c>
      <c r="J1220" s="163">
        <f t="shared" si="153"/>
        <v>0</v>
      </c>
      <c r="K1220" s="155">
        <f t="shared" si="15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55"/>
        <v>0</v>
      </c>
      <c r="O1220" s="155">
        <f t="shared" si="156"/>
        <v>0</v>
      </c>
      <c r="P1220" s="155">
        <f>IF(O1220=1,SUM($O$6:O1220),0)</f>
        <v>0</v>
      </c>
    </row>
    <row r="1221" spans="1:16" ht="15" customHeight="1">
      <c r="A1221" s="15"/>
      <c r="B1221" s="194">
        <v>12</v>
      </c>
      <c r="C1221" s="109" t="s">
        <v>930</v>
      </c>
      <c r="D1221" s="213" t="s">
        <v>49</v>
      </c>
      <c r="E1221" s="214" t="s">
        <v>14</v>
      </c>
      <c r="F1221" s="215">
        <v>25860</v>
      </c>
      <c r="G1221" s="215">
        <v>25860</v>
      </c>
      <c r="H1221" s="171"/>
      <c r="I1221" s="88">
        <f t="shared" si="157"/>
        <v>25860</v>
      </c>
      <c r="J1221" s="163">
        <f t="shared" si="153"/>
        <v>0</v>
      </c>
      <c r="K1221" s="155">
        <f t="shared" si="15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55"/>
        <v>0</v>
      </c>
      <c r="O1221" s="155">
        <f t="shared" si="156"/>
        <v>0</v>
      </c>
      <c r="P1221" s="155">
        <f>IF(O1221=1,SUM($O$6:O1221),0)</f>
        <v>0</v>
      </c>
    </row>
    <row r="1222" spans="1:16" ht="15" customHeight="1">
      <c r="A1222" s="15"/>
      <c r="B1222" s="194">
        <v>13</v>
      </c>
      <c r="C1222" s="109" t="s">
        <v>931</v>
      </c>
      <c r="D1222" s="213" t="s">
        <v>49</v>
      </c>
      <c r="E1222" s="214" t="s">
        <v>14</v>
      </c>
      <c r="F1222" s="215">
        <v>35040</v>
      </c>
      <c r="G1222" s="215">
        <v>35040</v>
      </c>
      <c r="H1222" s="171"/>
      <c r="I1222" s="88">
        <f t="shared" si="157"/>
        <v>35040</v>
      </c>
      <c r="J1222" s="163">
        <f t="shared" si="153"/>
        <v>0</v>
      </c>
      <c r="K1222" s="155">
        <f t="shared" si="15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55"/>
        <v>0</v>
      </c>
      <c r="O1222" s="155">
        <f t="shared" si="156"/>
        <v>0</v>
      </c>
      <c r="P1222" s="155">
        <f>IF(O1222=1,SUM($O$6:O1222),0)</f>
        <v>0</v>
      </c>
    </row>
    <row r="1223" spans="1:16" ht="15" customHeight="1">
      <c r="A1223" s="15"/>
      <c r="B1223" s="194">
        <v>14</v>
      </c>
      <c r="C1223" s="109" t="s">
        <v>932</v>
      </c>
      <c r="D1223" s="213" t="s">
        <v>49</v>
      </c>
      <c r="E1223" s="214" t="s">
        <v>14</v>
      </c>
      <c r="F1223" s="215">
        <v>35040</v>
      </c>
      <c r="G1223" s="215">
        <v>35040</v>
      </c>
      <c r="H1223" s="171"/>
      <c r="I1223" s="88">
        <f t="shared" si="157"/>
        <v>35040</v>
      </c>
      <c r="J1223" s="163">
        <f t="shared" si="153"/>
        <v>0</v>
      </c>
      <c r="K1223" s="155">
        <f t="shared" si="15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55"/>
        <v>0</v>
      </c>
      <c r="O1223" s="155">
        <f t="shared" si="156"/>
        <v>0</v>
      </c>
      <c r="P1223" s="155">
        <f>IF(O1223=1,SUM($O$6:O1223),0)</f>
        <v>0</v>
      </c>
    </row>
    <row r="1224" spans="1:16" ht="15" customHeight="1">
      <c r="A1224" s="15"/>
      <c r="B1224" s="194">
        <v>15</v>
      </c>
      <c r="C1224" s="109" t="s">
        <v>933</v>
      </c>
      <c r="D1224" s="213" t="s">
        <v>49</v>
      </c>
      <c r="E1224" s="214" t="s">
        <v>14</v>
      </c>
      <c r="F1224" s="215">
        <v>25860</v>
      </c>
      <c r="G1224" s="215">
        <v>25860</v>
      </c>
      <c r="H1224" s="171"/>
      <c r="I1224" s="88">
        <f t="shared" si="157"/>
        <v>25860</v>
      </c>
      <c r="J1224" s="163">
        <f t="shared" si="153"/>
        <v>0</v>
      </c>
      <c r="K1224" s="155">
        <f t="shared" si="15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55"/>
        <v>0</v>
      </c>
      <c r="O1224" s="155">
        <f t="shared" si="156"/>
        <v>0</v>
      </c>
      <c r="P1224" s="155">
        <f>IF(O1224=1,SUM($O$6:O1224),0)</f>
        <v>0</v>
      </c>
    </row>
    <row r="1225" spans="1:16" ht="15" customHeight="1">
      <c r="A1225" s="15"/>
      <c r="B1225" s="194">
        <v>16</v>
      </c>
      <c r="C1225" s="109" t="s">
        <v>934</v>
      </c>
      <c r="D1225" s="213" t="s">
        <v>49</v>
      </c>
      <c r="E1225" s="214" t="s">
        <v>14</v>
      </c>
      <c r="F1225" s="215">
        <v>25860</v>
      </c>
      <c r="G1225" s="215">
        <v>25860</v>
      </c>
      <c r="H1225" s="171"/>
      <c r="I1225" s="88">
        <f t="shared" si="157"/>
        <v>25860</v>
      </c>
      <c r="J1225" s="163">
        <f t="shared" si="153"/>
        <v>0</v>
      </c>
      <c r="K1225" s="155">
        <f t="shared" si="15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55"/>
        <v>0</v>
      </c>
      <c r="O1225" s="155">
        <f t="shared" si="156"/>
        <v>0</v>
      </c>
      <c r="P1225" s="155">
        <f>IF(O1225=1,SUM($O$6:O1225),0)</f>
        <v>0</v>
      </c>
    </row>
    <row r="1226" spans="1:16" ht="15" customHeight="1">
      <c r="A1226" s="15"/>
      <c r="B1226" s="194">
        <v>17</v>
      </c>
      <c r="C1226" s="109" t="s">
        <v>935</v>
      </c>
      <c r="D1226" s="213" t="s">
        <v>49</v>
      </c>
      <c r="E1226" s="214" t="s">
        <v>14</v>
      </c>
      <c r="F1226" s="215">
        <v>30960</v>
      </c>
      <c r="G1226" s="215">
        <v>30960</v>
      </c>
      <c r="H1226" s="171"/>
      <c r="I1226" s="88">
        <f t="shared" si="157"/>
        <v>30960</v>
      </c>
      <c r="J1226" s="163">
        <f t="shared" si="153"/>
        <v>0</v>
      </c>
      <c r="K1226" s="155">
        <f t="shared" si="15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55"/>
        <v>0</v>
      </c>
      <c r="O1226" s="155">
        <f t="shared" si="156"/>
        <v>0</v>
      </c>
      <c r="P1226" s="155">
        <f>IF(O1226=1,SUM($O$6:O1226),0)</f>
        <v>0</v>
      </c>
    </row>
    <row r="1227" spans="1:16" ht="15" customHeight="1">
      <c r="A1227" s="15"/>
      <c r="B1227" s="194">
        <v>18</v>
      </c>
      <c r="C1227" s="109" t="s">
        <v>936</v>
      </c>
      <c r="D1227" s="213" t="s">
        <v>49</v>
      </c>
      <c r="E1227" s="214" t="s">
        <v>14</v>
      </c>
      <c r="F1227" s="215">
        <v>25860</v>
      </c>
      <c r="G1227" s="215">
        <v>25860</v>
      </c>
      <c r="H1227" s="171"/>
      <c r="I1227" s="88">
        <f t="shared" si="157"/>
        <v>25860</v>
      </c>
      <c r="J1227" s="163">
        <f t="shared" si="153"/>
        <v>0</v>
      </c>
      <c r="K1227" s="155">
        <f t="shared" si="15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55"/>
        <v>0</v>
      </c>
      <c r="O1227" s="155">
        <f t="shared" si="156"/>
        <v>0</v>
      </c>
      <c r="P1227" s="155">
        <f>IF(O1227=1,SUM($O$6:O1227),0)</f>
        <v>0</v>
      </c>
    </row>
    <row r="1228" spans="1:16" ht="15" customHeight="1">
      <c r="A1228" s="15"/>
      <c r="B1228" s="194">
        <v>19</v>
      </c>
      <c r="C1228" s="109" t="s">
        <v>937</v>
      </c>
      <c r="D1228" s="213" t="s">
        <v>49</v>
      </c>
      <c r="E1228" s="214" t="s">
        <v>14</v>
      </c>
      <c r="F1228" s="215">
        <v>2305860</v>
      </c>
      <c r="G1228" s="215">
        <v>2305860</v>
      </c>
      <c r="H1228" s="171"/>
      <c r="I1228" s="88">
        <f t="shared" si="157"/>
        <v>2305860</v>
      </c>
      <c r="J1228" s="163">
        <f t="shared" si="153"/>
        <v>0</v>
      </c>
      <c r="K1228" s="155">
        <f t="shared" si="15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55"/>
        <v>0</v>
      </c>
      <c r="O1228" s="155">
        <f t="shared" si="156"/>
        <v>0</v>
      </c>
      <c r="P1228" s="155">
        <f>IF(O1228=1,SUM($O$6:O1228),0)</f>
        <v>0</v>
      </c>
    </row>
    <row r="1229" spans="1:16" ht="15" customHeight="1">
      <c r="A1229" s="15"/>
      <c r="B1229" s="194">
        <v>20</v>
      </c>
      <c r="C1229" s="109" t="s">
        <v>938</v>
      </c>
      <c r="D1229" s="213" t="s">
        <v>49</v>
      </c>
      <c r="E1229" s="214" t="s">
        <v>14</v>
      </c>
      <c r="F1229" s="215">
        <v>18780</v>
      </c>
      <c r="G1229" s="215">
        <v>18780</v>
      </c>
      <c r="H1229" s="171"/>
      <c r="I1229" s="88">
        <f t="shared" si="157"/>
        <v>18780</v>
      </c>
      <c r="J1229" s="163">
        <f t="shared" si="153"/>
        <v>0</v>
      </c>
      <c r="K1229" s="155">
        <f t="shared" si="15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55"/>
        <v>0</v>
      </c>
      <c r="O1229" s="155">
        <f t="shared" si="156"/>
        <v>0</v>
      </c>
      <c r="P1229" s="155">
        <f>IF(O1229=1,SUM($O$6:O1229),0)</f>
        <v>0</v>
      </c>
    </row>
    <row r="1230" spans="1:16" ht="15" customHeight="1">
      <c r="A1230" s="15"/>
      <c r="B1230" s="194">
        <v>21</v>
      </c>
      <c r="C1230" s="109" t="s">
        <v>939</v>
      </c>
      <c r="D1230" s="213" t="s">
        <v>49</v>
      </c>
      <c r="E1230" s="214" t="s">
        <v>14</v>
      </c>
      <c r="F1230" s="215">
        <v>27360</v>
      </c>
      <c r="G1230" s="215">
        <v>27360</v>
      </c>
      <c r="H1230" s="175"/>
      <c r="I1230" s="88">
        <f t="shared" si="157"/>
        <v>27360</v>
      </c>
      <c r="J1230" s="163">
        <f t="shared" si="153"/>
        <v>0</v>
      </c>
      <c r="K1230" s="155">
        <f t="shared" si="15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55"/>
        <v>0</v>
      </c>
      <c r="O1230" s="155">
        <f t="shared" si="156"/>
        <v>0</v>
      </c>
      <c r="P1230" s="155">
        <f>IF(O1230=1,SUM($O$6:O1230),0)</f>
        <v>0</v>
      </c>
    </row>
    <row r="1231" spans="1:16" ht="15" customHeight="1">
      <c r="A1231" s="15"/>
      <c r="B1231" s="194">
        <v>22</v>
      </c>
      <c r="C1231" s="109" t="s">
        <v>940</v>
      </c>
      <c r="D1231" s="213" t="s">
        <v>49</v>
      </c>
      <c r="E1231" s="214" t="s">
        <v>14</v>
      </c>
      <c r="F1231" s="215">
        <v>18780</v>
      </c>
      <c r="G1231" s="215">
        <v>18780</v>
      </c>
      <c r="H1231" s="175"/>
      <c r="I1231" s="88">
        <f t="shared" si="157"/>
        <v>18780</v>
      </c>
      <c r="J1231" s="163">
        <f t="shared" si="153"/>
        <v>0</v>
      </c>
      <c r="K1231" s="155">
        <f t="shared" si="15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55"/>
        <v>0</v>
      </c>
      <c r="O1231" s="155">
        <f t="shared" si="156"/>
        <v>0</v>
      </c>
      <c r="P1231" s="155">
        <f>IF(O1231=1,SUM($O$6:O1231),0)</f>
        <v>0</v>
      </c>
    </row>
    <row r="1232" spans="1:16" ht="15" customHeight="1">
      <c r="A1232" s="15"/>
      <c r="B1232" s="194">
        <v>23</v>
      </c>
      <c r="C1232" s="109" t="s">
        <v>941</v>
      </c>
      <c r="D1232" s="213" t="s">
        <v>49</v>
      </c>
      <c r="E1232" s="214" t="s">
        <v>14</v>
      </c>
      <c r="F1232" s="215">
        <v>27360</v>
      </c>
      <c r="G1232" s="215">
        <v>27360</v>
      </c>
      <c r="H1232" s="175"/>
      <c r="I1232" s="88">
        <f t="shared" si="157"/>
        <v>27360</v>
      </c>
      <c r="J1232" s="163">
        <f t="shared" si="153"/>
        <v>0</v>
      </c>
      <c r="K1232" s="155">
        <f t="shared" si="15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55"/>
        <v>0</v>
      </c>
      <c r="O1232" s="155">
        <f t="shared" si="156"/>
        <v>0</v>
      </c>
      <c r="P1232" s="155">
        <f>IF(O1232=1,SUM($O$6:O1232),0)</f>
        <v>0</v>
      </c>
    </row>
    <row r="1233" spans="1:16" ht="15" customHeight="1">
      <c r="A1233" s="15"/>
      <c r="B1233" s="194">
        <v>24</v>
      </c>
      <c r="C1233" s="109" t="s">
        <v>942</v>
      </c>
      <c r="D1233" s="213" t="s">
        <v>49</v>
      </c>
      <c r="E1233" s="214" t="s">
        <v>14</v>
      </c>
      <c r="F1233" s="215">
        <v>18720</v>
      </c>
      <c r="G1233" s="215">
        <v>18720</v>
      </c>
      <c r="H1233" s="175"/>
      <c r="I1233" s="88">
        <f t="shared" si="157"/>
        <v>18720</v>
      </c>
      <c r="J1233" s="163">
        <f t="shared" si="153"/>
        <v>0</v>
      </c>
      <c r="K1233" s="155">
        <f t="shared" si="15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55"/>
        <v>0</v>
      </c>
      <c r="O1233" s="155">
        <f t="shared" si="156"/>
        <v>0</v>
      </c>
      <c r="P1233" s="155">
        <f>IF(O1233=1,SUM($O$6:O1233),0)</f>
        <v>0</v>
      </c>
    </row>
    <row r="1234" spans="1:16" ht="15" customHeight="1">
      <c r="A1234" s="15"/>
      <c r="B1234" s="194">
        <v>25</v>
      </c>
      <c r="C1234" s="109" t="s">
        <v>943</v>
      </c>
      <c r="D1234" s="213" t="s">
        <v>49</v>
      </c>
      <c r="E1234" s="214" t="s">
        <v>14</v>
      </c>
      <c r="F1234" s="215">
        <v>18720</v>
      </c>
      <c r="G1234" s="215">
        <v>18720</v>
      </c>
      <c r="H1234" s="175"/>
      <c r="I1234" s="88">
        <f t="shared" si="157"/>
        <v>18720</v>
      </c>
      <c r="J1234" s="163">
        <f t="shared" si="153"/>
        <v>0</v>
      </c>
      <c r="K1234" s="155">
        <f t="shared" si="15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55"/>
        <v>0</v>
      </c>
      <c r="O1234" s="155">
        <f t="shared" si="156"/>
        <v>0</v>
      </c>
      <c r="P1234" s="155">
        <f>IF(O1234=1,SUM($O$6:O1234),0)</f>
        <v>0</v>
      </c>
    </row>
    <row r="1235" spans="1:16" ht="15" customHeight="1">
      <c r="A1235" s="15"/>
      <c r="B1235" s="194">
        <v>26</v>
      </c>
      <c r="C1235" s="109" t="s">
        <v>944</v>
      </c>
      <c r="D1235" s="213" t="s">
        <v>49</v>
      </c>
      <c r="E1235" s="214" t="s">
        <v>14</v>
      </c>
      <c r="F1235" s="215">
        <v>18720</v>
      </c>
      <c r="G1235" s="215">
        <v>18720</v>
      </c>
      <c r="H1235" s="175"/>
      <c r="I1235" s="88">
        <f t="shared" si="157"/>
        <v>18720</v>
      </c>
      <c r="J1235" s="163">
        <f t="shared" si="153"/>
        <v>0</v>
      </c>
      <c r="K1235" s="155">
        <f t="shared" si="15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55"/>
        <v>0</v>
      </c>
      <c r="O1235" s="155">
        <f t="shared" si="156"/>
        <v>0</v>
      </c>
      <c r="P1235" s="155">
        <f>IF(O1235=1,SUM($O$6:O1235),0)</f>
        <v>0</v>
      </c>
    </row>
    <row r="1236" spans="1:16" ht="15" customHeight="1">
      <c r="A1236" s="15"/>
      <c r="B1236" s="194">
        <v>27</v>
      </c>
      <c r="C1236" s="109" t="s">
        <v>945</v>
      </c>
      <c r="D1236" s="213" t="s">
        <v>49</v>
      </c>
      <c r="E1236" s="214" t="s">
        <v>14</v>
      </c>
      <c r="F1236" s="215">
        <v>25260</v>
      </c>
      <c r="G1236" s="215">
        <v>25260</v>
      </c>
      <c r="H1236" s="175"/>
      <c r="I1236" s="88">
        <f t="shared" si="157"/>
        <v>25260</v>
      </c>
      <c r="J1236" s="163">
        <f t="shared" si="153"/>
        <v>0</v>
      </c>
      <c r="K1236" s="155">
        <f t="shared" si="15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55"/>
        <v>0</v>
      </c>
      <c r="O1236" s="155">
        <f t="shared" si="156"/>
        <v>0</v>
      </c>
      <c r="P1236" s="155">
        <f>IF(O1236=1,SUM($O$6:O1236),0)</f>
        <v>0</v>
      </c>
    </row>
    <row r="1237" spans="1:16" ht="15" customHeight="1">
      <c r="A1237" s="15"/>
      <c r="B1237" s="194">
        <v>28</v>
      </c>
      <c r="C1237" s="109" t="s">
        <v>946</v>
      </c>
      <c r="D1237" s="213" t="s">
        <v>49</v>
      </c>
      <c r="E1237" s="214" t="s">
        <v>14</v>
      </c>
      <c r="F1237" s="215">
        <v>25260</v>
      </c>
      <c r="G1237" s="215">
        <v>25260</v>
      </c>
      <c r="H1237" s="175"/>
      <c r="I1237" s="88">
        <f t="shared" si="157"/>
        <v>25260</v>
      </c>
      <c r="J1237" s="163">
        <f t="shared" si="153"/>
        <v>0</v>
      </c>
      <c r="K1237" s="155">
        <f t="shared" si="15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55"/>
        <v>0</v>
      </c>
      <c r="O1237" s="155">
        <f t="shared" si="156"/>
        <v>0</v>
      </c>
      <c r="P1237" s="155">
        <f>IF(O1237=1,SUM($O$6:O1237),0)</f>
        <v>0</v>
      </c>
    </row>
    <row r="1238" spans="1:16" ht="15" customHeight="1">
      <c r="A1238" s="15"/>
      <c r="B1238" s="194">
        <v>29</v>
      </c>
      <c r="C1238" s="109" t="s">
        <v>947</v>
      </c>
      <c r="D1238" s="213" t="s">
        <v>49</v>
      </c>
      <c r="E1238" s="214" t="s">
        <v>14</v>
      </c>
      <c r="F1238" s="215">
        <v>22860</v>
      </c>
      <c r="G1238" s="215">
        <v>22860</v>
      </c>
      <c r="H1238" s="175"/>
      <c r="I1238" s="88">
        <f t="shared" si="157"/>
        <v>22860</v>
      </c>
      <c r="J1238" s="163">
        <f t="shared" si="153"/>
        <v>0</v>
      </c>
      <c r="K1238" s="155">
        <f t="shared" si="15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5"/>
        <v>0</v>
      </c>
      <c r="O1238" s="155">
        <f t="shared" si="156"/>
        <v>0</v>
      </c>
      <c r="P1238" s="155">
        <f>IF(O1238=1,SUM($O$6:O1238),0)</f>
        <v>0</v>
      </c>
    </row>
    <row r="1239" spans="1:16" ht="15" customHeight="1">
      <c r="A1239" s="15"/>
      <c r="B1239" s="194">
        <v>30</v>
      </c>
      <c r="C1239" s="109" t="s">
        <v>948</v>
      </c>
      <c r="D1239" s="213" t="s">
        <v>49</v>
      </c>
      <c r="E1239" s="214" t="s">
        <v>14</v>
      </c>
      <c r="F1239" s="215">
        <v>74340</v>
      </c>
      <c r="G1239" s="215">
        <v>74340</v>
      </c>
      <c r="H1239" s="175"/>
      <c r="I1239" s="88">
        <f t="shared" si="157"/>
        <v>74340</v>
      </c>
      <c r="J1239" s="163">
        <f t="shared" si="153"/>
        <v>0</v>
      </c>
      <c r="K1239" s="155">
        <f t="shared" si="15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5"/>
        <v>0</v>
      </c>
      <c r="O1239" s="155">
        <f t="shared" si="156"/>
        <v>0</v>
      </c>
      <c r="P1239" s="155">
        <f>IF(O1239=1,SUM($O$6:O1239),0)</f>
        <v>0</v>
      </c>
    </row>
    <row r="1240" spans="1:16" ht="15" customHeight="1">
      <c r="A1240" s="15"/>
      <c r="B1240" s="194">
        <v>31</v>
      </c>
      <c r="C1240" s="109" t="s">
        <v>949</v>
      </c>
      <c r="D1240" s="213" t="s">
        <v>49</v>
      </c>
      <c r="E1240" s="214" t="s">
        <v>14</v>
      </c>
      <c r="F1240" s="215">
        <v>74340</v>
      </c>
      <c r="G1240" s="215">
        <v>74340</v>
      </c>
      <c r="H1240" s="175"/>
      <c r="I1240" s="88">
        <f t="shared" si="157"/>
        <v>74340</v>
      </c>
      <c r="J1240" s="163">
        <f t="shared" ref="J1240:J1303" si="158">IF(D1240="MDU-KD",1,0)</f>
        <v>0</v>
      </c>
      <c r="K1240" s="155">
        <f t="shared" ref="K1240:K1303" si="15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60">IF(L1240=0,M1240,L1240)</f>
        <v>0</v>
      </c>
      <c r="O1240" s="155">
        <f t="shared" ref="O1240:O1303" si="16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94">
        <v>32</v>
      </c>
      <c r="C1241" s="109" t="s">
        <v>950</v>
      </c>
      <c r="D1241" s="213" t="s">
        <v>49</v>
      </c>
      <c r="E1241" s="214" t="s">
        <v>14</v>
      </c>
      <c r="F1241" s="215">
        <v>27540</v>
      </c>
      <c r="G1241" s="215">
        <v>27540</v>
      </c>
      <c r="H1241" s="175"/>
      <c r="I1241" s="88">
        <f t="shared" si="157"/>
        <v>27540</v>
      </c>
      <c r="J1241" s="163">
        <f t="shared" si="158"/>
        <v>0</v>
      </c>
      <c r="K1241" s="155">
        <f t="shared" si="15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60"/>
        <v>0</v>
      </c>
      <c r="O1241" s="155">
        <f t="shared" si="161"/>
        <v>0</v>
      </c>
      <c r="P1241" s="155">
        <f>IF(O1241=1,SUM($O$6:O1241),0)</f>
        <v>0</v>
      </c>
    </row>
    <row r="1242" spans="1:16" ht="15" customHeight="1">
      <c r="A1242" s="15"/>
      <c r="B1242" s="194">
        <v>33</v>
      </c>
      <c r="C1242" s="109" t="s">
        <v>951</v>
      </c>
      <c r="D1242" s="213" t="s">
        <v>49</v>
      </c>
      <c r="E1242" s="214" t="s">
        <v>14</v>
      </c>
      <c r="F1242" s="215">
        <v>21480</v>
      </c>
      <c r="G1242" s="215">
        <v>21480</v>
      </c>
      <c r="H1242" s="175"/>
      <c r="I1242" s="88">
        <f t="shared" si="157"/>
        <v>21480</v>
      </c>
      <c r="J1242" s="163">
        <f t="shared" si="158"/>
        <v>0</v>
      </c>
      <c r="K1242" s="155">
        <f t="shared" si="15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60"/>
        <v>0</v>
      </c>
      <c r="O1242" s="155">
        <f t="shared" si="161"/>
        <v>0</v>
      </c>
      <c r="P1242" s="155">
        <f>IF(O1242=1,SUM($O$6:O1242),0)</f>
        <v>0</v>
      </c>
    </row>
    <row r="1243" spans="1:16" ht="15" customHeight="1">
      <c r="A1243" s="15"/>
      <c r="B1243" s="194">
        <v>34</v>
      </c>
      <c r="C1243" s="109" t="s">
        <v>952</v>
      </c>
      <c r="D1243" s="213" t="s">
        <v>49</v>
      </c>
      <c r="E1243" s="214" t="s">
        <v>14</v>
      </c>
      <c r="F1243" s="215">
        <v>25560</v>
      </c>
      <c r="G1243" s="215">
        <v>25560</v>
      </c>
      <c r="H1243" s="175"/>
      <c r="I1243" s="88">
        <f t="shared" si="157"/>
        <v>25560</v>
      </c>
      <c r="J1243" s="163">
        <f t="shared" si="158"/>
        <v>0</v>
      </c>
      <c r="K1243" s="155">
        <f t="shared" si="15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60"/>
        <v>0</v>
      </c>
      <c r="O1243" s="155">
        <f t="shared" si="161"/>
        <v>0</v>
      </c>
      <c r="P1243" s="155">
        <f>IF(O1243=1,SUM($O$6:O1243),0)</f>
        <v>0</v>
      </c>
    </row>
    <row r="1244" spans="1:16" ht="15" customHeight="1">
      <c r="A1244" s="15"/>
      <c r="B1244" s="194">
        <v>35</v>
      </c>
      <c r="C1244" s="109" t="s">
        <v>953</v>
      </c>
      <c r="D1244" s="213" t="s">
        <v>49</v>
      </c>
      <c r="E1244" s="214" t="s">
        <v>14</v>
      </c>
      <c r="F1244" s="215">
        <v>457260</v>
      </c>
      <c r="G1244" s="215">
        <v>457260</v>
      </c>
      <c r="H1244" s="175"/>
      <c r="I1244" s="88">
        <f t="shared" si="157"/>
        <v>457260</v>
      </c>
      <c r="J1244" s="163">
        <f t="shared" si="158"/>
        <v>0</v>
      </c>
      <c r="K1244" s="155">
        <f t="shared" si="15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60"/>
        <v>0</v>
      </c>
      <c r="O1244" s="155">
        <f t="shared" si="161"/>
        <v>0</v>
      </c>
      <c r="P1244" s="155">
        <f>IF(O1244=1,SUM($O$6:O1244),0)</f>
        <v>0</v>
      </c>
    </row>
    <row r="1245" spans="1:16" ht="15" customHeight="1">
      <c r="A1245" s="15"/>
      <c r="B1245" s="194">
        <v>36</v>
      </c>
      <c r="C1245" s="109" t="s">
        <v>380</v>
      </c>
      <c r="D1245" s="213" t="s">
        <v>49</v>
      </c>
      <c r="E1245" s="214" t="s">
        <v>14</v>
      </c>
      <c r="F1245" s="215">
        <v>6360</v>
      </c>
      <c r="G1245" s="215">
        <v>6360</v>
      </c>
      <c r="H1245" s="175"/>
      <c r="I1245" s="88">
        <f t="shared" si="157"/>
        <v>6360</v>
      </c>
      <c r="J1245" s="163">
        <f t="shared" si="158"/>
        <v>0</v>
      </c>
      <c r="K1245" s="155">
        <f t="shared" si="15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60"/>
        <v>0</v>
      </c>
      <c r="O1245" s="155">
        <f t="shared" si="161"/>
        <v>0</v>
      </c>
      <c r="P1245" s="155">
        <f>IF(O1245=1,SUM($O$6:O1245),0)</f>
        <v>0</v>
      </c>
    </row>
    <row r="1246" spans="1:16" ht="15" customHeight="1">
      <c r="A1246" s="15"/>
      <c r="B1246" s="194">
        <v>38</v>
      </c>
      <c r="C1246" s="109" t="s">
        <v>1185</v>
      </c>
      <c r="D1246" s="213" t="s">
        <v>49</v>
      </c>
      <c r="E1246" s="214" t="s">
        <v>14</v>
      </c>
      <c r="F1246" s="215">
        <v>368820</v>
      </c>
      <c r="G1246" s="215">
        <v>368820</v>
      </c>
      <c r="H1246" s="175"/>
      <c r="I1246" s="88">
        <f t="shared" si="157"/>
        <v>368820</v>
      </c>
      <c r="J1246" s="163">
        <f t="shared" si="158"/>
        <v>0</v>
      </c>
      <c r="K1246" s="155">
        <f t="shared" si="15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60"/>
        <v>0</v>
      </c>
      <c r="O1246" s="155">
        <f t="shared" si="161"/>
        <v>0</v>
      </c>
      <c r="P1246" s="155">
        <f>IF(O1246=1,SUM($O$6:O1246),0)</f>
        <v>0</v>
      </c>
    </row>
    <row r="1247" spans="1:16" ht="15" customHeight="1">
      <c r="A1247" s="15"/>
      <c r="B1247" s="194">
        <v>39</v>
      </c>
      <c r="C1247" s="109" t="s">
        <v>1186</v>
      </c>
      <c r="D1247" s="213" t="s">
        <v>49</v>
      </c>
      <c r="E1247" s="214" t="s">
        <v>14</v>
      </c>
      <c r="F1247" s="215">
        <v>497400</v>
      </c>
      <c r="G1247" s="215">
        <v>497400</v>
      </c>
      <c r="H1247" s="175"/>
      <c r="I1247" s="88">
        <f t="shared" si="157"/>
        <v>497400</v>
      </c>
      <c r="J1247" s="163">
        <f t="shared" si="158"/>
        <v>0</v>
      </c>
      <c r="K1247" s="155">
        <f t="shared" si="15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60"/>
        <v>0</v>
      </c>
      <c r="O1247" s="155">
        <f t="shared" si="161"/>
        <v>0</v>
      </c>
      <c r="P1247" s="155">
        <f>IF(O1247=1,SUM($O$6:O1247),0)</f>
        <v>0</v>
      </c>
    </row>
    <row r="1248" spans="1:16" ht="15" customHeight="1">
      <c r="A1248" s="15"/>
      <c r="B1248" s="194">
        <v>41</v>
      </c>
      <c r="C1248" s="109" t="s">
        <v>1026</v>
      </c>
      <c r="D1248" s="213" t="s">
        <v>49</v>
      </c>
      <c r="E1248" s="214" t="s">
        <v>14</v>
      </c>
      <c r="F1248" s="215">
        <v>107520</v>
      </c>
      <c r="G1248" s="215">
        <v>107520</v>
      </c>
      <c r="H1248" s="175"/>
      <c r="I1248" s="88">
        <f t="shared" si="157"/>
        <v>107520</v>
      </c>
      <c r="J1248" s="163">
        <f t="shared" si="158"/>
        <v>0</v>
      </c>
      <c r="K1248" s="155">
        <f t="shared" si="15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60"/>
        <v>0</v>
      </c>
      <c r="O1248" s="155">
        <f t="shared" si="161"/>
        <v>0</v>
      </c>
      <c r="P1248" s="155">
        <f>IF(O1248=1,SUM($O$6:O1248),0)</f>
        <v>0</v>
      </c>
    </row>
    <row r="1249" spans="1:16" ht="15" customHeight="1">
      <c r="A1249" s="15"/>
      <c r="B1249" s="194">
        <v>42</v>
      </c>
      <c r="C1249" s="109" t="s">
        <v>1187</v>
      </c>
      <c r="D1249" s="213" t="s">
        <v>49</v>
      </c>
      <c r="E1249" s="214" t="s">
        <v>476</v>
      </c>
      <c r="F1249" s="215">
        <v>8622.4599999999991</v>
      </c>
      <c r="G1249" s="215">
        <v>8622.4599999999991</v>
      </c>
      <c r="H1249" s="175"/>
      <c r="I1249" s="88">
        <f t="shared" si="157"/>
        <v>8622.4599999999991</v>
      </c>
      <c r="J1249" s="163">
        <f t="shared" si="158"/>
        <v>0</v>
      </c>
      <c r="K1249" s="155">
        <f t="shared" si="15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60"/>
        <v>0</v>
      </c>
      <c r="O1249" s="155">
        <f t="shared" si="161"/>
        <v>0</v>
      </c>
      <c r="P1249" s="155">
        <f>IF(O1249=1,SUM($O$6:O1249),0)</f>
        <v>0</v>
      </c>
    </row>
    <row r="1250" spans="1:16" ht="15" customHeight="1">
      <c r="A1250" s="15"/>
      <c r="B1250" s="194"/>
      <c r="C1250" s="109"/>
      <c r="D1250" s="213" t="s">
        <v>50</v>
      </c>
      <c r="E1250" s="214"/>
      <c r="F1250" s="215">
        <v>0</v>
      </c>
      <c r="G1250" s="215">
        <v>0</v>
      </c>
      <c r="H1250" s="175"/>
      <c r="I1250" s="88">
        <f t="shared" si="157"/>
        <v>0</v>
      </c>
      <c r="J1250" s="163">
        <f t="shared" si="158"/>
        <v>0</v>
      </c>
      <c r="K1250" s="155">
        <f t="shared" si="15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60"/>
        <v>0</v>
      </c>
      <c r="O1250" s="155">
        <f t="shared" si="161"/>
        <v>0</v>
      </c>
      <c r="P1250" s="155">
        <f>IF(O1250=1,SUM($O$6:O1250),0)</f>
        <v>0</v>
      </c>
    </row>
    <row r="1251" spans="1:16" ht="15" customHeight="1">
      <c r="A1251" s="15"/>
      <c r="B1251" s="194" t="s">
        <v>1035</v>
      </c>
      <c r="C1251" s="109" t="s">
        <v>1172</v>
      </c>
      <c r="D1251" s="213" t="s">
        <v>50</v>
      </c>
      <c r="E1251" s="214"/>
      <c r="F1251" s="215">
        <v>0</v>
      </c>
      <c r="G1251" s="215">
        <v>0</v>
      </c>
      <c r="H1251" s="175"/>
      <c r="I1251" s="88">
        <f t="shared" si="157"/>
        <v>0</v>
      </c>
      <c r="J1251" s="163">
        <f t="shared" si="158"/>
        <v>0</v>
      </c>
      <c r="K1251" s="155">
        <f t="shared" si="15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60"/>
        <v>0</v>
      </c>
      <c r="O1251" s="155">
        <f t="shared" si="161"/>
        <v>0</v>
      </c>
      <c r="P1251" s="155">
        <f>IF(O1251=1,SUM($O$6:O1251),0)</f>
        <v>0</v>
      </c>
    </row>
    <row r="1252" spans="1:16" ht="15" customHeight="1">
      <c r="A1252" s="15"/>
      <c r="B1252" s="194">
        <v>1</v>
      </c>
      <c r="C1252" s="109" t="s">
        <v>1188</v>
      </c>
      <c r="D1252" s="213" t="s">
        <v>49</v>
      </c>
      <c r="E1252" s="214" t="s">
        <v>14</v>
      </c>
      <c r="F1252" s="215">
        <v>940920</v>
      </c>
      <c r="G1252" s="215">
        <v>940920</v>
      </c>
      <c r="H1252" s="171"/>
      <c r="I1252" s="88">
        <f t="shared" si="157"/>
        <v>940920</v>
      </c>
      <c r="J1252" s="163">
        <f t="shared" si="158"/>
        <v>0</v>
      </c>
      <c r="K1252" s="155">
        <f t="shared" si="15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60"/>
        <v>0</v>
      </c>
      <c r="O1252" s="155">
        <f t="shared" si="161"/>
        <v>0</v>
      </c>
      <c r="P1252" s="155">
        <f>IF(O1252=1,SUM($O$6:O1252),0)</f>
        <v>0</v>
      </c>
    </row>
    <row r="1253" spans="1:16" ht="15" customHeight="1">
      <c r="A1253" s="15"/>
      <c r="B1253" s="194">
        <v>2</v>
      </c>
      <c r="C1253" s="109" t="s">
        <v>1189</v>
      </c>
      <c r="D1253" s="213" t="s">
        <v>49</v>
      </c>
      <c r="E1253" s="214" t="s">
        <v>14</v>
      </c>
      <c r="F1253" s="215">
        <v>2080260</v>
      </c>
      <c r="G1253" s="215">
        <v>2080260</v>
      </c>
      <c r="H1253" s="175"/>
      <c r="I1253" s="88">
        <f t="shared" si="157"/>
        <v>2080260</v>
      </c>
      <c r="J1253" s="163">
        <f t="shared" si="158"/>
        <v>0</v>
      </c>
      <c r="K1253" s="155">
        <f t="shared" si="15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60"/>
        <v>0</v>
      </c>
      <c r="O1253" s="155">
        <f t="shared" si="161"/>
        <v>0</v>
      </c>
      <c r="P1253" s="155">
        <f>IF(O1253=1,SUM($O$6:O1253),0)</f>
        <v>0</v>
      </c>
    </row>
    <row r="1254" spans="1:16" ht="15" customHeight="1">
      <c r="A1254" s="15"/>
      <c r="B1254" s="194">
        <v>3</v>
      </c>
      <c r="C1254" s="109" t="s">
        <v>1190</v>
      </c>
      <c r="D1254" s="213" t="s">
        <v>49</v>
      </c>
      <c r="E1254" s="214" t="s">
        <v>14</v>
      </c>
      <c r="F1254" s="215">
        <v>2080260</v>
      </c>
      <c r="G1254" s="215">
        <v>2080260</v>
      </c>
      <c r="H1254" s="175"/>
      <c r="I1254" s="88">
        <f t="shared" si="157"/>
        <v>2080260</v>
      </c>
      <c r="J1254" s="163">
        <f t="shared" si="158"/>
        <v>0</v>
      </c>
      <c r="K1254" s="155">
        <f t="shared" si="15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60"/>
        <v>0</v>
      </c>
      <c r="O1254" s="155">
        <f t="shared" si="161"/>
        <v>0</v>
      </c>
      <c r="P1254" s="155">
        <f>IF(O1254=1,SUM($O$6:O1254),0)</f>
        <v>0</v>
      </c>
    </row>
    <row r="1255" spans="1:16" ht="15" customHeight="1">
      <c r="A1255" s="15"/>
      <c r="B1255" s="194">
        <v>4</v>
      </c>
      <c r="C1255" s="109" t="s">
        <v>1191</v>
      </c>
      <c r="D1255" s="213" t="s">
        <v>49</v>
      </c>
      <c r="E1255" s="214" t="s">
        <v>14</v>
      </c>
      <c r="F1255" s="215">
        <v>909420</v>
      </c>
      <c r="G1255" s="215">
        <v>909420</v>
      </c>
      <c r="H1255" s="175"/>
      <c r="I1255" s="88">
        <f t="shared" si="157"/>
        <v>909420</v>
      </c>
      <c r="J1255" s="163">
        <f t="shared" si="158"/>
        <v>0</v>
      </c>
      <c r="K1255" s="155">
        <f t="shared" si="15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60"/>
        <v>0</v>
      </c>
      <c r="O1255" s="155">
        <f t="shared" si="161"/>
        <v>0</v>
      </c>
      <c r="P1255" s="155">
        <f>IF(O1255=1,SUM($O$6:O1255),0)</f>
        <v>0</v>
      </c>
    </row>
    <row r="1256" spans="1:16" ht="15" customHeight="1">
      <c r="A1256" s="15"/>
      <c r="B1256" s="194"/>
      <c r="C1256" s="109"/>
      <c r="D1256" s="213"/>
      <c r="E1256" s="214"/>
      <c r="F1256" s="215">
        <v>0</v>
      </c>
      <c r="G1256" s="215">
        <v>0</v>
      </c>
      <c r="H1256" s="175"/>
      <c r="I1256" s="88">
        <f t="shared" si="157"/>
        <v>0</v>
      </c>
      <c r="J1256" s="163">
        <f t="shared" si="158"/>
        <v>0</v>
      </c>
      <c r="K1256" s="155">
        <f t="shared" si="15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60"/>
        <v>0</v>
      </c>
      <c r="O1256" s="155">
        <f t="shared" si="161"/>
        <v>0</v>
      </c>
      <c r="P1256" s="155">
        <f>IF(O1256=1,SUM($O$6:O1256),0)</f>
        <v>0</v>
      </c>
    </row>
    <row r="1257" spans="1:16" ht="15" customHeight="1">
      <c r="A1257" s="15"/>
      <c r="B1257" s="194" t="s">
        <v>1035</v>
      </c>
      <c r="C1257" s="109" t="s">
        <v>774</v>
      </c>
      <c r="D1257" s="213" t="s">
        <v>50</v>
      </c>
      <c r="E1257" s="214"/>
      <c r="F1257" s="215">
        <v>0</v>
      </c>
      <c r="G1257" s="215">
        <v>0</v>
      </c>
      <c r="H1257" s="175"/>
      <c r="I1257" s="88">
        <f t="shared" si="157"/>
        <v>0</v>
      </c>
      <c r="J1257" s="163">
        <f t="shared" si="158"/>
        <v>0</v>
      </c>
      <c r="K1257" s="155">
        <f t="shared" si="15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60"/>
        <v>0</v>
      </c>
      <c r="O1257" s="155">
        <f t="shared" si="161"/>
        <v>0</v>
      </c>
      <c r="P1257" s="155">
        <f>IF(O1257=1,SUM($O$6:O1257),0)</f>
        <v>0</v>
      </c>
    </row>
    <row r="1258" spans="1:16" ht="15" customHeight="1">
      <c r="A1258" s="15"/>
      <c r="B1258" s="194">
        <v>1</v>
      </c>
      <c r="C1258" s="109" t="s">
        <v>954</v>
      </c>
      <c r="D1258" s="213" t="s">
        <v>49</v>
      </c>
      <c r="E1258" s="214" t="s">
        <v>300</v>
      </c>
      <c r="F1258" s="215">
        <v>285420</v>
      </c>
      <c r="G1258" s="215">
        <v>285420</v>
      </c>
      <c r="H1258" s="175"/>
      <c r="I1258" s="88">
        <f t="shared" si="157"/>
        <v>285420</v>
      </c>
      <c r="J1258" s="163">
        <f t="shared" si="158"/>
        <v>0</v>
      </c>
      <c r="K1258" s="155">
        <f t="shared" si="15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60"/>
        <v>0</v>
      </c>
      <c r="O1258" s="155">
        <f t="shared" si="161"/>
        <v>0</v>
      </c>
      <c r="P1258" s="155">
        <f>IF(O1258=1,SUM($O$6:O1258),0)</f>
        <v>0</v>
      </c>
    </row>
    <row r="1259" spans="1:16" ht="15" customHeight="1">
      <c r="A1259" s="15"/>
      <c r="B1259" s="194">
        <v>2</v>
      </c>
      <c r="C1259" s="109" t="s">
        <v>381</v>
      </c>
      <c r="D1259" s="213" t="s">
        <v>49</v>
      </c>
      <c r="E1259" s="214" t="s">
        <v>300</v>
      </c>
      <c r="F1259" s="215">
        <v>285420</v>
      </c>
      <c r="G1259" s="215">
        <v>285420</v>
      </c>
      <c r="H1259" s="175"/>
      <c r="I1259" s="88">
        <f t="shared" si="157"/>
        <v>285420</v>
      </c>
      <c r="J1259" s="163">
        <f t="shared" si="158"/>
        <v>0</v>
      </c>
      <c r="K1259" s="155">
        <f t="shared" si="15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60"/>
        <v>0</v>
      </c>
      <c r="O1259" s="155">
        <f t="shared" si="161"/>
        <v>0</v>
      </c>
      <c r="P1259" s="155">
        <f>IF(O1259=1,SUM($O$6:O1259),0)</f>
        <v>0</v>
      </c>
    </row>
    <row r="1260" spans="1:16" ht="15" customHeight="1">
      <c r="A1260" s="15"/>
      <c r="B1260" s="194">
        <v>3</v>
      </c>
      <c r="C1260" s="109" t="s">
        <v>382</v>
      </c>
      <c r="D1260" s="213" t="s">
        <v>49</v>
      </c>
      <c r="E1260" s="214" t="s">
        <v>300</v>
      </c>
      <c r="F1260" s="215">
        <v>222780</v>
      </c>
      <c r="G1260" s="215">
        <v>222780</v>
      </c>
      <c r="H1260" s="175"/>
      <c r="I1260" s="88">
        <f t="shared" si="157"/>
        <v>222780</v>
      </c>
      <c r="J1260" s="163">
        <f t="shared" si="158"/>
        <v>0</v>
      </c>
      <c r="K1260" s="155">
        <f t="shared" si="15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60"/>
        <v>0</v>
      </c>
      <c r="O1260" s="155">
        <f t="shared" si="161"/>
        <v>0</v>
      </c>
      <c r="P1260" s="155">
        <f>IF(O1260=1,SUM($O$6:O1260),0)</f>
        <v>0</v>
      </c>
    </row>
    <row r="1261" spans="1:16" ht="15" customHeight="1">
      <c r="A1261" s="15"/>
      <c r="B1261" s="194">
        <v>4</v>
      </c>
      <c r="C1261" s="109" t="s">
        <v>383</v>
      </c>
      <c r="D1261" s="213" t="s">
        <v>49</v>
      </c>
      <c r="E1261" s="214" t="s">
        <v>300</v>
      </c>
      <c r="F1261" s="215">
        <v>211020</v>
      </c>
      <c r="G1261" s="215">
        <v>211020</v>
      </c>
      <c r="H1261" s="175"/>
      <c r="I1261" s="88">
        <f t="shared" si="157"/>
        <v>211020</v>
      </c>
      <c r="J1261" s="163">
        <f t="shared" si="158"/>
        <v>0</v>
      </c>
      <c r="K1261" s="155">
        <f t="shared" si="15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60"/>
        <v>0</v>
      </c>
      <c r="O1261" s="155">
        <f t="shared" si="161"/>
        <v>0</v>
      </c>
      <c r="P1261" s="155">
        <f>IF(O1261=1,SUM($O$6:O1261),0)</f>
        <v>0</v>
      </c>
    </row>
    <row r="1262" spans="1:16" ht="15" customHeight="1">
      <c r="A1262" s="15"/>
      <c r="B1262" s="194">
        <v>5</v>
      </c>
      <c r="C1262" s="109" t="s">
        <v>384</v>
      </c>
      <c r="D1262" s="213" t="s">
        <v>49</v>
      </c>
      <c r="E1262" s="214" t="s">
        <v>300</v>
      </c>
      <c r="F1262" s="215">
        <v>180060</v>
      </c>
      <c r="G1262" s="215">
        <v>180060</v>
      </c>
      <c r="H1262" s="175"/>
      <c r="I1262" s="88">
        <f t="shared" si="157"/>
        <v>180060</v>
      </c>
      <c r="J1262" s="163">
        <f t="shared" si="158"/>
        <v>0</v>
      </c>
      <c r="K1262" s="155">
        <f t="shared" si="15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60"/>
        <v>0</v>
      </c>
      <c r="O1262" s="155">
        <f t="shared" si="161"/>
        <v>0</v>
      </c>
      <c r="P1262" s="155">
        <f>IF(O1262=1,SUM($O$6:O1262),0)</f>
        <v>0</v>
      </c>
    </row>
    <row r="1263" spans="1:16" ht="15" customHeight="1">
      <c r="A1263" s="15"/>
      <c r="B1263" s="194">
        <v>6</v>
      </c>
      <c r="C1263" s="109" t="s">
        <v>385</v>
      </c>
      <c r="D1263" s="213" t="s">
        <v>49</v>
      </c>
      <c r="E1263" s="214" t="s">
        <v>300</v>
      </c>
      <c r="F1263" s="215">
        <v>174540</v>
      </c>
      <c r="G1263" s="215">
        <v>174540</v>
      </c>
      <c r="H1263" s="175"/>
      <c r="I1263" s="88">
        <f t="shared" si="157"/>
        <v>174540</v>
      </c>
      <c r="J1263" s="163">
        <f t="shared" si="158"/>
        <v>0</v>
      </c>
      <c r="K1263" s="155">
        <f t="shared" si="15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60"/>
        <v>0</v>
      </c>
      <c r="O1263" s="155">
        <f t="shared" si="161"/>
        <v>0</v>
      </c>
      <c r="P1263" s="155">
        <f>IF(O1263=1,SUM($O$6:O1263),0)</f>
        <v>0</v>
      </c>
    </row>
    <row r="1264" spans="1:16" ht="15" customHeight="1">
      <c r="A1264" s="15"/>
      <c r="B1264" s="194">
        <v>7</v>
      </c>
      <c r="C1264" s="109" t="s">
        <v>386</v>
      </c>
      <c r="D1264" s="213" t="s">
        <v>49</v>
      </c>
      <c r="E1264" s="214" t="s">
        <v>300</v>
      </c>
      <c r="F1264" s="215">
        <v>174360</v>
      </c>
      <c r="G1264" s="215">
        <v>174360</v>
      </c>
      <c r="H1264" s="175"/>
      <c r="I1264" s="88">
        <f t="shared" si="157"/>
        <v>174360</v>
      </c>
      <c r="J1264" s="163">
        <f t="shared" si="158"/>
        <v>0</v>
      </c>
      <c r="K1264" s="155">
        <f t="shared" si="15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60"/>
        <v>0</v>
      </c>
      <c r="O1264" s="155">
        <f t="shared" si="161"/>
        <v>0</v>
      </c>
      <c r="P1264" s="155">
        <f>IF(O1264=1,SUM($O$6:O1264),0)</f>
        <v>0</v>
      </c>
    </row>
    <row r="1265" spans="1:16" ht="15" customHeight="1">
      <c r="A1265" s="15"/>
      <c r="B1265" s="194">
        <v>8</v>
      </c>
      <c r="C1265" s="109" t="s">
        <v>387</v>
      </c>
      <c r="D1265" s="213" t="s">
        <v>49</v>
      </c>
      <c r="E1265" s="214" t="s">
        <v>300</v>
      </c>
      <c r="F1265" s="215">
        <v>148200</v>
      </c>
      <c r="G1265" s="215">
        <v>148200</v>
      </c>
      <c r="H1265" s="175"/>
      <c r="I1265" s="88">
        <f t="shared" ref="I1265:I1329" si="162">IF($I$5=$G$4,G1265,(IF($I$5=$F$4,F1265,0)))</f>
        <v>148200</v>
      </c>
      <c r="J1265" s="163">
        <f t="shared" si="158"/>
        <v>0</v>
      </c>
      <c r="K1265" s="155">
        <f t="shared" si="15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60"/>
        <v>0</v>
      </c>
      <c r="O1265" s="155">
        <f t="shared" si="161"/>
        <v>0</v>
      </c>
      <c r="P1265" s="155">
        <f>IF(O1265=1,SUM($O$6:O1265),0)</f>
        <v>0</v>
      </c>
    </row>
    <row r="1266" spans="1:16" ht="15" customHeight="1">
      <c r="A1266" s="15"/>
      <c r="B1266" s="194">
        <v>9</v>
      </c>
      <c r="C1266" s="109" t="s">
        <v>388</v>
      </c>
      <c r="D1266" s="213" t="s">
        <v>49</v>
      </c>
      <c r="E1266" s="214" t="s">
        <v>300</v>
      </c>
      <c r="F1266" s="215">
        <v>165600</v>
      </c>
      <c r="G1266" s="215">
        <v>165600</v>
      </c>
      <c r="H1266" s="175"/>
      <c r="I1266" s="88">
        <f t="shared" si="162"/>
        <v>165600</v>
      </c>
      <c r="J1266" s="163">
        <f t="shared" si="158"/>
        <v>0</v>
      </c>
      <c r="K1266" s="155">
        <f t="shared" si="15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60"/>
        <v>0</v>
      </c>
      <c r="O1266" s="155">
        <f t="shared" si="161"/>
        <v>0</v>
      </c>
      <c r="P1266" s="155">
        <f>IF(O1266=1,SUM($O$6:O1266),0)</f>
        <v>0</v>
      </c>
    </row>
    <row r="1267" spans="1:16" ht="15" customHeight="1">
      <c r="A1267" s="15"/>
      <c r="B1267" s="194">
        <v>10</v>
      </c>
      <c r="C1267" s="109" t="s">
        <v>389</v>
      </c>
      <c r="D1267" s="213" t="s">
        <v>49</v>
      </c>
      <c r="E1267" s="214" t="s">
        <v>300</v>
      </c>
      <c r="F1267" s="215">
        <v>160860</v>
      </c>
      <c r="G1267" s="215">
        <v>160860</v>
      </c>
      <c r="H1267" s="175"/>
      <c r="I1267" s="88">
        <f t="shared" si="162"/>
        <v>160860</v>
      </c>
      <c r="J1267" s="163">
        <f t="shared" si="158"/>
        <v>0</v>
      </c>
      <c r="K1267" s="155">
        <f t="shared" si="15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60"/>
        <v>0</v>
      </c>
      <c r="O1267" s="155">
        <f t="shared" si="161"/>
        <v>0</v>
      </c>
      <c r="P1267" s="155">
        <f>IF(O1267=1,SUM($O$6:O1267),0)</f>
        <v>0</v>
      </c>
    </row>
    <row r="1268" spans="1:16" ht="15" customHeight="1">
      <c r="A1268" s="15"/>
      <c r="B1268" s="194">
        <v>11</v>
      </c>
      <c r="C1268" s="109" t="s">
        <v>390</v>
      </c>
      <c r="D1268" s="213" t="s">
        <v>49</v>
      </c>
      <c r="E1268" s="214" t="s">
        <v>300</v>
      </c>
      <c r="F1268" s="215">
        <v>133440</v>
      </c>
      <c r="G1268" s="215">
        <v>133440</v>
      </c>
      <c r="H1268" s="175"/>
      <c r="I1268" s="88">
        <f t="shared" si="162"/>
        <v>133440</v>
      </c>
      <c r="J1268" s="163">
        <f t="shared" si="158"/>
        <v>0</v>
      </c>
      <c r="K1268" s="155">
        <f t="shared" si="15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60"/>
        <v>0</v>
      </c>
      <c r="O1268" s="155">
        <f t="shared" si="161"/>
        <v>0</v>
      </c>
      <c r="P1268" s="155">
        <f>IF(O1268=1,SUM($O$6:O1268),0)</f>
        <v>0</v>
      </c>
    </row>
    <row r="1269" spans="1:16" ht="15" customHeight="1">
      <c r="A1269" s="15"/>
      <c r="B1269" s="194">
        <v>12</v>
      </c>
      <c r="C1269" s="109" t="s">
        <v>391</v>
      </c>
      <c r="D1269" s="213" t="s">
        <v>49</v>
      </c>
      <c r="E1269" s="214" t="s">
        <v>300</v>
      </c>
      <c r="F1269" s="215">
        <v>133440</v>
      </c>
      <c r="G1269" s="215">
        <v>133440</v>
      </c>
      <c r="H1269" s="175"/>
      <c r="I1269" s="88">
        <f t="shared" si="162"/>
        <v>133440</v>
      </c>
      <c r="J1269" s="163">
        <f t="shared" si="158"/>
        <v>0</v>
      </c>
      <c r="K1269" s="155">
        <f t="shared" si="15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60"/>
        <v>0</v>
      </c>
      <c r="O1269" s="155">
        <f t="shared" si="161"/>
        <v>0</v>
      </c>
      <c r="P1269" s="155">
        <f>IF(O1269=1,SUM($O$6:O1269),0)</f>
        <v>0</v>
      </c>
    </row>
    <row r="1270" spans="1:16" ht="15" customHeight="1">
      <c r="A1270" s="15"/>
      <c r="B1270" s="194">
        <v>13</v>
      </c>
      <c r="C1270" s="109" t="s">
        <v>392</v>
      </c>
      <c r="D1270" s="213" t="s">
        <v>49</v>
      </c>
      <c r="E1270" s="214" t="s">
        <v>300</v>
      </c>
      <c r="F1270" s="215">
        <v>118380</v>
      </c>
      <c r="G1270" s="215">
        <v>118380</v>
      </c>
      <c r="H1270" s="175"/>
      <c r="I1270" s="88">
        <f t="shared" si="162"/>
        <v>118380</v>
      </c>
      <c r="J1270" s="163">
        <f t="shared" si="158"/>
        <v>0</v>
      </c>
      <c r="K1270" s="155">
        <f t="shared" si="15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60"/>
        <v>0</v>
      </c>
      <c r="O1270" s="155">
        <f t="shared" si="161"/>
        <v>0</v>
      </c>
      <c r="P1270" s="155">
        <f>IF(O1270=1,SUM($O$6:O1270),0)</f>
        <v>0</v>
      </c>
    </row>
    <row r="1271" spans="1:16" ht="15" customHeight="1">
      <c r="A1271" s="15"/>
      <c r="B1271" s="194">
        <v>14</v>
      </c>
      <c r="C1271" s="109" t="s">
        <v>393</v>
      </c>
      <c r="D1271" s="213" t="s">
        <v>49</v>
      </c>
      <c r="E1271" s="214" t="s">
        <v>300</v>
      </c>
      <c r="F1271" s="215">
        <v>89520</v>
      </c>
      <c r="G1271" s="215">
        <v>89520</v>
      </c>
      <c r="H1271" s="175"/>
      <c r="I1271" s="88">
        <f t="shared" si="162"/>
        <v>89520</v>
      </c>
      <c r="J1271" s="163">
        <f t="shared" si="158"/>
        <v>0</v>
      </c>
      <c r="K1271" s="155">
        <f t="shared" si="15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60"/>
        <v>0</v>
      </c>
      <c r="O1271" s="155">
        <f t="shared" si="161"/>
        <v>0</v>
      </c>
      <c r="P1271" s="155">
        <f>IF(O1271=1,SUM($O$6:O1271),0)</f>
        <v>0</v>
      </c>
    </row>
    <row r="1272" spans="1:16" ht="15" customHeight="1">
      <c r="A1272" s="15"/>
      <c r="B1272" s="194">
        <v>15</v>
      </c>
      <c r="C1272" s="109" t="s">
        <v>394</v>
      </c>
      <c r="D1272" s="213" t="s">
        <v>49</v>
      </c>
      <c r="E1272" s="214" t="s">
        <v>300</v>
      </c>
      <c r="F1272" s="215">
        <v>234120</v>
      </c>
      <c r="G1272" s="215">
        <v>234120</v>
      </c>
      <c r="H1272" s="175"/>
      <c r="I1272" s="88">
        <f t="shared" si="162"/>
        <v>234120</v>
      </c>
      <c r="J1272" s="163">
        <f t="shared" si="158"/>
        <v>0</v>
      </c>
      <c r="K1272" s="155">
        <f t="shared" si="15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60"/>
        <v>0</v>
      </c>
      <c r="O1272" s="155">
        <f t="shared" si="161"/>
        <v>0</v>
      </c>
      <c r="P1272" s="155">
        <f>IF(O1272=1,SUM($O$6:O1272),0)</f>
        <v>0</v>
      </c>
    </row>
    <row r="1273" spans="1:16" ht="15" customHeight="1">
      <c r="A1273" s="15"/>
      <c r="B1273" s="194">
        <v>16</v>
      </c>
      <c r="C1273" s="109" t="s">
        <v>396</v>
      </c>
      <c r="D1273" s="213" t="s">
        <v>49</v>
      </c>
      <c r="E1273" s="214" t="s">
        <v>300</v>
      </c>
      <c r="F1273" s="215">
        <v>184560</v>
      </c>
      <c r="G1273" s="215">
        <v>184560</v>
      </c>
      <c r="H1273" s="175"/>
      <c r="I1273" s="88">
        <f t="shared" si="162"/>
        <v>184560</v>
      </c>
      <c r="J1273" s="163">
        <f t="shared" si="158"/>
        <v>0</v>
      </c>
      <c r="K1273" s="155">
        <f t="shared" si="15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60"/>
        <v>0</v>
      </c>
      <c r="O1273" s="155">
        <f t="shared" si="161"/>
        <v>0</v>
      </c>
      <c r="P1273" s="155">
        <f>IF(O1273=1,SUM($O$6:O1273),0)</f>
        <v>0</v>
      </c>
    </row>
    <row r="1274" spans="1:16" ht="15" customHeight="1">
      <c r="A1274" s="15"/>
      <c r="B1274" s="194">
        <v>17</v>
      </c>
      <c r="C1274" s="109" t="s">
        <v>398</v>
      </c>
      <c r="D1274" s="213" t="s">
        <v>49</v>
      </c>
      <c r="E1274" s="214" t="s">
        <v>300</v>
      </c>
      <c r="F1274" s="215">
        <v>156960</v>
      </c>
      <c r="G1274" s="215">
        <v>156960</v>
      </c>
      <c r="H1274" s="175"/>
      <c r="I1274" s="88">
        <f t="shared" si="162"/>
        <v>156960</v>
      </c>
      <c r="J1274" s="163">
        <f t="shared" si="158"/>
        <v>0</v>
      </c>
      <c r="K1274" s="155">
        <f t="shared" si="15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60"/>
        <v>0</v>
      </c>
      <c r="O1274" s="155">
        <f t="shared" si="161"/>
        <v>0</v>
      </c>
      <c r="P1274" s="155">
        <f>IF(O1274=1,SUM($O$6:O1274),0)</f>
        <v>0</v>
      </c>
    </row>
    <row r="1275" spans="1:16" ht="15" customHeight="1">
      <c r="A1275" s="15"/>
      <c r="B1275" s="194">
        <v>18</v>
      </c>
      <c r="C1275" s="109" t="s">
        <v>400</v>
      </c>
      <c r="D1275" s="213" t="s">
        <v>49</v>
      </c>
      <c r="E1275" s="214" t="s">
        <v>300</v>
      </c>
      <c r="F1275" s="215">
        <v>119220</v>
      </c>
      <c r="G1275" s="215">
        <v>119220</v>
      </c>
      <c r="H1275" s="171"/>
      <c r="I1275" s="88">
        <f t="shared" si="162"/>
        <v>119220</v>
      </c>
      <c r="J1275" s="163">
        <f t="shared" si="158"/>
        <v>0</v>
      </c>
      <c r="K1275" s="155">
        <f t="shared" si="15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60"/>
        <v>0</v>
      </c>
      <c r="O1275" s="155">
        <f t="shared" si="161"/>
        <v>0</v>
      </c>
      <c r="P1275" s="155">
        <f>IF(O1275=1,SUM($O$6:O1275),0)</f>
        <v>0</v>
      </c>
    </row>
    <row r="1276" spans="1:16" ht="15" customHeight="1">
      <c r="A1276" s="15"/>
      <c r="B1276" s="194">
        <v>19</v>
      </c>
      <c r="C1276" s="109" t="s">
        <v>395</v>
      </c>
      <c r="D1276" s="213" t="s">
        <v>49</v>
      </c>
      <c r="E1276" s="214" t="s">
        <v>300</v>
      </c>
      <c r="F1276" s="215">
        <v>163560</v>
      </c>
      <c r="G1276" s="215">
        <v>163560</v>
      </c>
      <c r="H1276" s="171"/>
      <c r="I1276" s="88">
        <f t="shared" si="162"/>
        <v>163560</v>
      </c>
      <c r="J1276" s="163">
        <f t="shared" si="158"/>
        <v>0</v>
      </c>
      <c r="K1276" s="155">
        <f t="shared" si="15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60"/>
        <v>0</v>
      </c>
      <c r="O1276" s="155">
        <f t="shared" si="161"/>
        <v>0</v>
      </c>
      <c r="P1276" s="155">
        <f>IF(O1276=1,SUM($O$6:O1276),0)</f>
        <v>0</v>
      </c>
    </row>
    <row r="1277" spans="1:16" ht="15" customHeight="1">
      <c r="A1277" s="15"/>
      <c r="B1277" s="194">
        <v>20</v>
      </c>
      <c r="C1277" s="109" t="s">
        <v>397</v>
      </c>
      <c r="D1277" s="213" t="s">
        <v>49</v>
      </c>
      <c r="E1277" s="214" t="s">
        <v>300</v>
      </c>
      <c r="F1277" s="215">
        <v>146040</v>
      </c>
      <c r="G1277" s="215">
        <v>146040</v>
      </c>
      <c r="H1277" s="171"/>
      <c r="I1277" s="88">
        <f t="shared" si="162"/>
        <v>146040</v>
      </c>
      <c r="J1277" s="163">
        <f t="shared" si="158"/>
        <v>0</v>
      </c>
      <c r="K1277" s="155">
        <f t="shared" si="15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60"/>
        <v>0</v>
      </c>
      <c r="O1277" s="155">
        <f t="shared" si="161"/>
        <v>0</v>
      </c>
      <c r="P1277" s="155">
        <f>IF(O1277=1,SUM($O$6:O1277),0)</f>
        <v>0</v>
      </c>
    </row>
    <row r="1278" spans="1:16" ht="15" customHeight="1">
      <c r="A1278" s="15"/>
      <c r="B1278" s="194">
        <v>21</v>
      </c>
      <c r="C1278" s="109" t="s">
        <v>399</v>
      </c>
      <c r="D1278" s="213" t="s">
        <v>49</v>
      </c>
      <c r="E1278" s="214" t="s">
        <v>300</v>
      </c>
      <c r="F1278" s="215">
        <v>107580</v>
      </c>
      <c r="G1278" s="215">
        <v>107580</v>
      </c>
      <c r="H1278" s="171"/>
      <c r="I1278" s="88">
        <f t="shared" si="162"/>
        <v>107580</v>
      </c>
      <c r="J1278" s="163">
        <f t="shared" si="158"/>
        <v>0</v>
      </c>
      <c r="K1278" s="155">
        <f t="shared" si="15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60"/>
        <v>0</v>
      </c>
      <c r="O1278" s="155">
        <f t="shared" si="161"/>
        <v>0</v>
      </c>
      <c r="P1278" s="155">
        <f>IF(O1278=1,SUM($O$6:O1278),0)</f>
        <v>0</v>
      </c>
    </row>
    <row r="1279" spans="1:16" ht="15" customHeight="1">
      <c r="A1279" s="15"/>
      <c r="B1279" s="194">
        <v>22</v>
      </c>
      <c r="C1279" s="109" t="s">
        <v>401</v>
      </c>
      <c r="D1279" s="213" t="s">
        <v>49</v>
      </c>
      <c r="E1279" s="214" t="s">
        <v>300</v>
      </c>
      <c r="F1279" s="215">
        <v>91140</v>
      </c>
      <c r="G1279" s="215">
        <v>91140</v>
      </c>
      <c r="H1279" s="171"/>
      <c r="I1279" s="88">
        <f t="shared" si="162"/>
        <v>91140</v>
      </c>
      <c r="J1279" s="163">
        <f t="shared" si="158"/>
        <v>0</v>
      </c>
      <c r="K1279" s="155">
        <f t="shared" si="15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60"/>
        <v>0</v>
      </c>
      <c r="O1279" s="155">
        <f t="shared" si="161"/>
        <v>0</v>
      </c>
      <c r="P1279" s="155">
        <f>IF(O1279=1,SUM($O$6:O1279),0)</f>
        <v>0</v>
      </c>
    </row>
    <row r="1280" spans="1:16" ht="15" customHeight="1">
      <c r="A1280" s="15"/>
      <c r="B1280" s="194">
        <v>23</v>
      </c>
      <c r="C1280" s="109" t="s">
        <v>955</v>
      </c>
      <c r="D1280" s="213" t="s">
        <v>49</v>
      </c>
      <c r="E1280" s="214" t="s">
        <v>300</v>
      </c>
      <c r="F1280" s="215">
        <v>81891.065868368882</v>
      </c>
      <c r="G1280" s="215">
        <v>81891.065868368882</v>
      </c>
      <c r="H1280" s="171"/>
      <c r="I1280" s="88">
        <f t="shared" si="162"/>
        <v>81891.065868368882</v>
      </c>
      <c r="J1280" s="163">
        <f t="shared" si="158"/>
        <v>0</v>
      </c>
      <c r="K1280" s="155">
        <f t="shared" si="15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60"/>
        <v>0</v>
      </c>
      <c r="O1280" s="155">
        <f t="shared" si="161"/>
        <v>0</v>
      </c>
      <c r="P1280" s="155">
        <f>IF(O1280=1,SUM($O$6:O1280),0)</f>
        <v>0</v>
      </c>
    </row>
    <row r="1281" spans="1:16" ht="15" customHeight="1">
      <c r="A1281" s="15"/>
      <c r="B1281" s="194">
        <v>24</v>
      </c>
      <c r="C1281" s="109" t="s">
        <v>956</v>
      </c>
      <c r="D1281" s="213" t="s">
        <v>49</v>
      </c>
      <c r="E1281" s="214" t="s">
        <v>300</v>
      </c>
      <c r="F1281" s="215">
        <v>75288.699780185358</v>
      </c>
      <c r="G1281" s="215">
        <v>75288.699780185358</v>
      </c>
      <c r="H1281" s="171"/>
      <c r="I1281" s="88">
        <f t="shared" si="162"/>
        <v>75288.699780185358</v>
      </c>
      <c r="J1281" s="163">
        <f t="shared" si="158"/>
        <v>0</v>
      </c>
      <c r="K1281" s="155">
        <f t="shared" si="15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60"/>
        <v>0</v>
      </c>
      <c r="O1281" s="155">
        <f t="shared" si="161"/>
        <v>0</v>
      </c>
      <c r="P1281" s="155">
        <f>IF(O1281=1,SUM($O$6:O1281),0)</f>
        <v>0</v>
      </c>
    </row>
    <row r="1282" spans="1:16" ht="15" customHeight="1">
      <c r="A1282" s="15"/>
      <c r="B1282" s="194">
        <v>25</v>
      </c>
      <c r="C1282" s="109" t="s">
        <v>957</v>
      </c>
      <c r="D1282" s="213" t="s">
        <v>49</v>
      </c>
      <c r="E1282" s="214" t="s">
        <v>300</v>
      </c>
      <c r="F1282" s="215">
        <v>69120</v>
      </c>
      <c r="G1282" s="215">
        <v>69120</v>
      </c>
      <c r="H1282" s="171"/>
      <c r="I1282" s="88">
        <f t="shared" si="162"/>
        <v>69120</v>
      </c>
      <c r="J1282" s="163">
        <f t="shared" si="158"/>
        <v>0</v>
      </c>
      <c r="K1282" s="155">
        <f t="shared" si="15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60"/>
        <v>0</v>
      </c>
      <c r="O1282" s="155">
        <f t="shared" si="161"/>
        <v>0</v>
      </c>
      <c r="P1282" s="155">
        <f>IF(O1282=1,SUM($O$6:O1282),0)</f>
        <v>0</v>
      </c>
    </row>
    <row r="1283" spans="1:16" ht="15" customHeight="1">
      <c r="A1283" s="15"/>
      <c r="B1283" s="194">
        <v>26</v>
      </c>
      <c r="C1283" s="109" t="s">
        <v>958</v>
      </c>
      <c r="D1283" s="213" t="s">
        <v>49</v>
      </c>
      <c r="E1283" s="214" t="s">
        <v>300</v>
      </c>
      <c r="F1283" s="215">
        <v>69000</v>
      </c>
      <c r="G1283" s="215">
        <v>69000</v>
      </c>
      <c r="H1283" s="171"/>
      <c r="I1283" s="88">
        <f t="shared" si="162"/>
        <v>69000</v>
      </c>
      <c r="J1283" s="163">
        <f t="shared" si="158"/>
        <v>0</v>
      </c>
      <c r="K1283" s="155">
        <f t="shared" si="15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60"/>
        <v>0</v>
      </c>
      <c r="O1283" s="155">
        <f t="shared" si="161"/>
        <v>0</v>
      </c>
      <c r="P1283" s="155">
        <f>IF(O1283=1,SUM($O$6:O1283),0)</f>
        <v>0</v>
      </c>
    </row>
    <row r="1284" spans="1:16" ht="15" customHeight="1">
      <c r="A1284" s="15"/>
      <c r="B1284" s="194">
        <v>27</v>
      </c>
      <c r="C1284" s="109" t="s">
        <v>959</v>
      </c>
      <c r="D1284" s="213" t="s">
        <v>49</v>
      </c>
      <c r="E1284" s="214" t="s">
        <v>300</v>
      </c>
      <c r="F1284" s="215">
        <v>61080</v>
      </c>
      <c r="G1284" s="215">
        <v>61080</v>
      </c>
      <c r="H1284" s="171"/>
      <c r="I1284" s="88">
        <f t="shared" si="162"/>
        <v>61080</v>
      </c>
      <c r="J1284" s="163">
        <f t="shared" si="158"/>
        <v>0</v>
      </c>
      <c r="K1284" s="155">
        <f t="shared" si="15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60"/>
        <v>0</v>
      </c>
      <c r="O1284" s="155">
        <f t="shared" si="161"/>
        <v>0</v>
      </c>
      <c r="P1284" s="155">
        <f>IF(O1284=1,SUM($O$6:O1284),0)</f>
        <v>0</v>
      </c>
    </row>
    <row r="1285" spans="1:16" ht="15" customHeight="1">
      <c r="A1285" s="15"/>
      <c r="B1285" s="194">
        <v>28</v>
      </c>
      <c r="C1285" s="109" t="s">
        <v>402</v>
      </c>
      <c r="D1285" s="213" t="s">
        <v>49</v>
      </c>
      <c r="E1285" s="214" t="s">
        <v>300</v>
      </c>
      <c r="F1285" s="215">
        <v>313962</v>
      </c>
      <c r="G1285" s="215">
        <v>313962</v>
      </c>
      <c r="H1285" s="171"/>
      <c r="I1285" s="88">
        <f t="shared" si="162"/>
        <v>313962</v>
      </c>
      <c r="J1285" s="163">
        <f t="shared" si="158"/>
        <v>0</v>
      </c>
      <c r="K1285" s="155">
        <f t="shared" si="15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60"/>
        <v>0</v>
      </c>
      <c r="O1285" s="155">
        <f t="shared" si="161"/>
        <v>0</v>
      </c>
      <c r="P1285" s="155">
        <f>IF(O1285=1,SUM($O$6:O1285),0)</f>
        <v>0</v>
      </c>
    </row>
    <row r="1286" spans="1:16" ht="15" customHeight="1">
      <c r="A1286" s="15"/>
      <c r="B1286" s="194">
        <v>29</v>
      </c>
      <c r="C1286" s="109" t="s">
        <v>403</v>
      </c>
      <c r="D1286" s="213" t="s">
        <v>49</v>
      </c>
      <c r="E1286" s="214" t="s">
        <v>300</v>
      </c>
      <c r="F1286" s="215">
        <v>313962</v>
      </c>
      <c r="G1286" s="215">
        <v>313962</v>
      </c>
      <c r="H1286" s="171"/>
      <c r="I1286" s="88">
        <f t="shared" si="162"/>
        <v>313962</v>
      </c>
      <c r="J1286" s="163">
        <f t="shared" si="158"/>
        <v>0</v>
      </c>
      <c r="K1286" s="155">
        <f t="shared" si="15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60"/>
        <v>0</v>
      </c>
      <c r="O1286" s="155">
        <f t="shared" si="161"/>
        <v>0</v>
      </c>
      <c r="P1286" s="155">
        <f>IF(O1286=1,SUM($O$6:O1286),0)</f>
        <v>0</v>
      </c>
    </row>
    <row r="1287" spans="1:16" ht="15" customHeight="1">
      <c r="A1287" s="15"/>
      <c r="B1287" s="194">
        <v>30</v>
      </c>
      <c r="C1287" s="109" t="s">
        <v>404</v>
      </c>
      <c r="D1287" s="213" t="s">
        <v>49</v>
      </c>
      <c r="E1287" s="214" t="s">
        <v>300</v>
      </c>
      <c r="F1287" s="215">
        <v>245058.00000000003</v>
      </c>
      <c r="G1287" s="215">
        <v>245058.00000000003</v>
      </c>
      <c r="H1287" s="171"/>
      <c r="I1287" s="88">
        <f t="shared" si="162"/>
        <v>245058.00000000003</v>
      </c>
      <c r="J1287" s="163">
        <f t="shared" si="158"/>
        <v>0</v>
      </c>
      <c r="K1287" s="155">
        <f t="shared" si="15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60"/>
        <v>0</v>
      </c>
      <c r="O1287" s="155">
        <f t="shared" si="161"/>
        <v>0</v>
      </c>
      <c r="P1287" s="155">
        <f>IF(O1287=1,SUM($O$6:O1287),0)</f>
        <v>0</v>
      </c>
    </row>
    <row r="1288" spans="1:16" ht="15" customHeight="1">
      <c r="A1288" s="15"/>
      <c r="B1288" s="194">
        <v>31</v>
      </c>
      <c r="C1288" s="109" t="s">
        <v>405</v>
      </c>
      <c r="D1288" s="213" t="s">
        <v>49</v>
      </c>
      <c r="E1288" s="214" t="s">
        <v>300</v>
      </c>
      <c r="F1288" s="215">
        <v>232122.00000000003</v>
      </c>
      <c r="G1288" s="215">
        <v>232122.00000000003</v>
      </c>
      <c r="H1288" s="171"/>
      <c r="I1288" s="88">
        <f t="shared" si="162"/>
        <v>232122.00000000003</v>
      </c>
      <c r="J1288" s="163">
        <f t="shared" si="158"/>
        <v>0</v>
      </c>
      <c r="K1288" s="155">
        <f t="shared" si="15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60"/>
        <v>0</v>
      </c>
      <c r="O1288" s="155">
        <f t="shared" si="161"/>
        <v>0</v>
      </c>
      <c r="P1288" s="155">
        <f>IF(O1288=1,SUM($O$6:O1288),0)</f>
        <v>0</v>
      </c>
    </row>
    <row r="1289" spans="1:16" ht="15" customHeight="1">
      <c r="A1289" s="15"/>
      <c r="B1289" s="194">
        <v>32</v>
      </c>
      <c r="C1289" s="109" t="s">
        <v>406</v>
      </c>
      <c r="D1289" s="213" t="s">
        <v>49</v>
      </c>
      <c r="E1289" s="214" t="s">
        <v>300</v>
      </c>
      <c r="F1289" s="215">
        <v>198066</v>
      </c>
      <c r="G1289" s="215">
        <v>198066</v>
      </c>
      <c r="H1289" s="171"/>
      <c r="I1289" s="88">
        <f t="shared" si="162"/>
        <v>198066</v>
      </c>
      <c r="J1289" s="163">
        <f t="shared" si="158"/>
        <v>0</v>
      </c>
      <c r="K1289" s="155">
        <f t="shared" si="15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60"/>
        <v>0</v>
      </c>
      <c r="O1289" s="155">
        <f t="shared" si="161"/>
        <v>0</v>
      </c>
      <c r="P1289" s="155">
        <f>IF(O1289=1,SUM($O$6:O1289),0)</f>
        <v>0</v>
      </c>
    </row>
    <row r="1290" spans="1:16" ht="15" customHeight="1">
      <c r="A1290" s="15"/>
      <c r="B1290" s="194">
        <v>33</v>
      </c>
      <c r="C1290" s="109" t="s">
        <v>407</v>
      </c>
      <c r="D1290" s="213" t="s">
        <v>49</v>
      </c>
      <c r="E1290" s="214" t="s">
        <v>300</v>
      </c>
      <c r="F1290" s="215">
        <v>191994</v>
      </c>
      <c r="G1290" s="215">
        <v>191994</v>
      </c>
      <c r="H1290" s="171"/>
      <c r="I1290" s="88">
        <f t="shared" si="162"/>
        <v>191994</v>
      </c>
      <c r="J1290" s="163">
        <f t="shared" si="158"/>
        <v>0</v>
      </c>
      <c r="K1290" s="155">
        <f t="shared" si="15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60"/>
        <v>0</v>
      </c>
      <c r="O1290" s="155">
        <f t="shared" si="161"/>
        <v>0</v>
      </c>
      <c r="P1290" s="155">
        <f>IF(O1290=1,SUM($O$6:O1290),0)</f>
        <v>0</v>
      </c>
    </row>
    <row r="1291" spans="1:16" ht="15" customHeight="1">
      <c r="A1291" s="15"/>
      <c r="B1291" s="194">
        <v>34</v>
      </c>
      <c r="C1291" s="109" t="s">
        <v>408</v>
      </c>
      <c r="D1291" s="213" t="s">
        <v>49</v>
      </c>
      <c r="E1291" s="214" t="s">
        <v>300</v>
      </c>
      <c r="F1291" s="215">
        <v>191796</v>
      </c>
      <c r="G1291" s="215">
        <v>191796</v>
      </c>
      <c r="H1291" s="171"/>
      <c r="I1291" s="88">
        <f t="shared" si="162"/>
        <v>191796</v>
      </c>
      <c r="J1291" s="163">
        <f t="shared" si="158"/>
        <v>0</v>
      </c>
      <c r="K1291" s="155">
        <f t="shared" si="15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60"/>
        <v>0</v>
      </c>
      <c r="O1291" s="155">
        <f t="shared" si="161"/>
        <v>0</v>
      </c>
      <c r="P1291" s="155">
        <f>IF(O1291=1,SUM($O$6:O1291),0)</f>
        <v>0</v>
      </c>
    </row>
    <row r="1292" spans="1:16" ht="15" customHeight="1">
      <c r="A1292" s="15"/>
      <c r="B1292" s="194">
        <v>35</v>
      </c>
      <c r="C1292" s="109" t="s">
        <v>409</v>
      </c>
      <c r="D1292" s="213" t="s">
        <v>49</v>
      </c>
      <c r="E1292" s="214" t="s">
        <v>300</v>
      </c>
      <c r="F1292" s="215">
        <v>163020</v>
      </c>
      <c r="G1292" s="215">
        <v>163020</v>
      </c>
      <c r="H1292" s="171"/>
      <c r="I1292" s="88">
        <f t="shared" si="162"/>
        <v>163020</v>
      </c>
      <c r="J1292" s="163">
        <f t="shared" si="158"/>
        <v>0</v>
      </c>
      <c r="K1292" s="155">
        <f t="shared" si="15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60"/>
        <v>0</v>
      </c>
      <c r="O1292" s="155">
        <f t="shared" si="161"/>
        <v>0</v>
      </c>
      <c r="P1292" s="155">
        <f>IF(O1292=1,SUM($O$6:O1292),0)</f>
        <v>0</v>
      </c>
    </row>
    <row r="1293" spans="1:16" ht="15" customHeight="1">
      <c r="A1293" s="15"/>
      <c r="B1293" s="194">
        <v>36</v>
      </c>
      <c r="C1293" s="109" t="s">
        <v>410</v>
      </c>
      <c r="D1293" s="213" t="s">
        <v>49</v>
      </c>
      <c r="E1293" s="214" t="s">
        <v>300</v>
      </c>
      <c r="F1293" s="215">
        <v>182160</v>
      </c>
      <c r="G1293" s="215">
        <v>182160</v>
      </c>
      <c r="H1293" s="171"/>
      <c r="I1293" s="88">
        <f t="shared" si="162"/>
        <v>182160</v>
      </c>
      <c r="J1293" s="163">
        <f t="shared" si="158"/>
        <v>0</v>
      </c>
      <c r="K1293" s="155">
        <f t="shared" si="15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60"/>
        <v>0</v>
      </c>
      <c r="O1293" s="155">
        <f t="shared" si="161"/>
        <v>0</v>
      </c>
      <c r="P1293" s="155">
        <f>IF(O1293=1,SUM($O$6:O1293),0)</f>
        <v>0</v>
      </c>
    </row>
    <row r="1294" spans="1:16" ht="15" customHeight="1">
      <c r="A1294" s="15"/>
      <c r="B1294" s="194">
        <v>37</v>
      </c>
      <c r="C1294" s="109" t="s">
        <v>411</v>
      </c>
      <c r="D1294" s="213" t="s">
        <v>49</v>
      </c>
      <c r="E1294" s="214" t="s">
        <v>300</v>
      </c>
      <c r="F1294" s="215">
        <v>176946</v>
      </c>
      <c r="G1294" s="215">
        <v>176946</v>
      </c>
      <c r="H1294" s="171"/>
      <c r="I1294" s="88">
        <f>IF($I$5=$G$4,G1294,(IF($I$5=$F$4,F1294,0)))</f>
        <v>176946</v>
      </c>
      <c r="J1294" s="163">
        <f t="shared" si="158"/>
        <v>0</v>
      </c>
      <c r="K1294" s="155">
        <f t="shared" si="15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60"/>
        <v>0</v>
      </c>
      <c r="O1294" s="155">
        <f t="shared" si="161"/>
        <v>0</v>
      </c>
      <c r="P1294" s="155">
        <f>IF(O1294=1,SUM($O$6:O1294),0)</f>
        <v>0</v>
      </c>
    </row>
    <row r="1295" spans="1:16" ht="15" customHeight="1">
      <c r="A1295" s="15"/>
      <c r="B1295" s="194">
        <v>38</v>
      </c>
      <c r="C1295" s="109" t="s">
        <v>412</v>
      </c>
      <c r="D1295" s="213" t="s">
        <v>49</v>
      </c>
      <c r="E1295" s="214" t="s">
        <v>300</v>
      </c>
      <c r="F1295" s="215">
        <v>146784</v>
      </c>
      <c r="G1295" s="215">
        <v>146784</v>
      </c>
      <c r="H1295" s="171"/>
      <c r="I1295" s="88">
        <f t="shared" si="162"/>
        <v>146784</v>
      </c>
      <c r="J1295" s="163">
        <f t="shared" si="158"/>
        <v>0</v>
      </c>
      <c r="K1295" s="155">
        <f t="shared" si="15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60"/>
        <v>0</v>
      </c>
      <c r="O1295" s="155">
        <f t="shared" si="161"/>
        <v>0</v>
      </c>
      <c r="P1295" s="155">
        <f>IF(O1295=1,SUM($O$6:O1295),0)</f>
        <v>0</v>
      </c>
    </row>
    <row r="1296" spans="1:16" ht="15" customHeight="1">
      <c r="A1296" s="15"/>
      <c r="B1296" s="194">
        <v>39</v>
      </c>
      <c r="C1296" s="109" t="s">
        <v>413</v>
      </c>
      <c r="D1296" s="213" t="s">
        <v>49</v>
      </c>
      <c r="E1296" s="214" t="s">
        <v>300</v>
      </c>
      <c r="F1296" s="215">
        <v>146784</v>
      </c>
      <c r="G1296" s="215">
        <v>146784</v>
      </c>
      <c r="H1296" s="171"/>
      <c r="I1296" s="88">
        <f t="shared" si="162"/>
        <v>146784</v>
      </c>
      <c r="J1296" s="163">
        <f t="shared" si="158"/>
        <v>0</v>
      </c>
      <c r="K1296" s="155">
        <f t="shared" si="15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60"/>
        <v>0</v>
      </c>
      <c r="O1296" s="155">
        <f t="shared" si="161"/>
        <v>0</v>
      </c>
      <c r="P1296" s="155">
        <f>IF(O1296=1,SUM($O$6:O1296),0)</f>
        <v>0</v>
      </c>
    </row>
    <row r="1297" spans="1:16" ht="15" customHeight="1">
      <c r="A1297" s="15"/>
      <c r="B1297" s="194">
        <v>40</v>
      </c>
      <c r="C1297" s="109" t="s">
        <v>414</v>
      </c>
      <c r="D1297" s="213" t="s">
        <v>49</v>
      </c>
      <c r="E1297" s="214" t="s">
        <v>300</v>
      </c>
      <c r="F1297" s="215">
        <v>130218.00000000001</v>
      </c>
      <c r="G1297" s="215">
        <v>130218.00000000001</v>
      </c>
      <c r="H1297" s="171"/>
      <c r="I1297" s="88">
        <f t="shared" si="162"/>
        <v>130218.00000000001</v>
      </c>
      <c r="J1297" s="163">
        <f t="shared" si="158"/>
        <v>0</v>
      </c>
      <c r="K1297" s="155">
        <f t="shared" si="15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60"/>
        <v>0</v>
      </c>
      <c r="O1297" s="155">
        <f t="shared" si="161"/>
        <v>0</v>
      </c>
      <c r="P1297" s="155">
        <f>IF(O1297=1,SUM($O$6:O1297),0)</f>
        <v>0</v>
      </c>
    </row>
    <row r="1298" spans="1:16" ht="15" customHeight="1">
      <c r="A1298" s="15"/>
      <c r="B1298" s="194">
        <v>41</v>
      </c>
      <c r="C1298" s="109" t="s">
        <v>415</v>
      </c>
      <c r="D1298" s="213" t="s">
        <v>49</v>
      </c>
      <c r="E1298" s="214" t="s">
        <v>300</v>
      </c>
      <c r="F1298" s="215">
        <v>98472</v>
      </c>
      <c r="G1298" s="215">
        <v>98472</v>
      </c>
      <c r="H1298" s="171"/>
      <c r="I1298" s="88">
        <f t="shared" si="162"/>
        <v>98472</v>
      </c>
      <c r="J1298" s="163">
        <f t="shared" si="158"/>
        <v>0</v>
      </c>
      <c r="K1298" s="155">
        <f t="shared" si="15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60"/>
        <v>0</v>
      </c>
      <c r="O1298" s="155">
        <f t="shared" si="161"/>
        <v>0</v>
      </c>
      <c r="P1298" s="155">
        <f>IF(O1298=1,SUM($O$6:O1298),0)</f>
        <v>0</v>
      </c>
    </row>
    <row r="1299" spans="1:16" ht="15" customHeight="1">
      <c r="A1299" s="15"/>
      <c r="B1299" s="194">
        <v>42</v>
      </c>
      <c r="C1299" s="109" t="s">
        <v>416</v>
      </c>
      <c r="D1299" s="213" t="s">
        <v>49</v>
      </c>
      <c r="E1299" s="214" t="s">
        <v>300</v>
      </c>
      <c r="F1299" s="215">
        <v>257532.00000000003</v>
      </c>
      <c r="G1299" s="215">
        <v>257532.00000000003</v>
      </c>
      <c r="H1299" s="171"/>
      <c r="I1299" s="88">
        <f t="shared" si="162"/>
        <v>257532.00000000003</v>
      </c>
      <c r="J1299" s="163">
        <f t="shared" si="158"/>
        <v>0</v>
      </c>
      <c r="K1299" s="155">
        <f t="shared" si="15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60"/>
        <v>0</v>
      </c>
      <c r="O1299" s="155">
        <f t="shared" si="161"/>
        <v>0</v>
      </c>
      <c r="P1299" s="155">
        <f>IF(O1299=1,SUM($O$6:O1299),0)</f>
        <v>0</v>
      </c>
    </row>
    <row r="1300" spans="1:16" ht="15" customHeight="1">
      <c r="A1300" s="15"/>
      <c r="B1300" s="194">
        <v>43</v>
      </c>
      <c r="C1300" s="109" t="s">
        <v>418</v>
      </c>
      <c r="D1300" s="213" t="s">
        <v>49</v>
      </c>
      <c r="E1300" s="214" t="s">
        <v>300</v>
      </c>
      <c r="F1300" s="215">
        <v>203016</v>
      </c>
      <c r="G1300" s="215">
        <v>203016</v>
      </c>
      <c r="H1300" s="171"/>
      <c r="I1300" s="88">
        <f t="shared" si="162"/>
        <v>203016</v>
      </c>
      <c r="J1300" s="163">
        <f t="shared" si="158"/>
        <v>0</v>
      </c>
      <c r="K1300" s="155">
        <f t="shared" si="15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60"/>
        <v>0</v>
      </c>
      <c r="O1300" s="155">
        <f t="shared" si="161"/>
        <v>0</v>
      </c>
      <c r="P1300" s="155">
        <f>IF(O1300=1,SUM($O$6:O1300),0)</f>
        <v>0</v>
      </c>
    </row>
    <row r="1301" spans="1:16" ht="15" customHeight="1">
      <c r="A1301" s="15"/>
      <c r="B1301" s="194">
        <v>44</v>
      </c>
      <c r="C1301" s="109" t="s">
        <v>420</v>
      </c>
      <c r="D1301" s="213" t="s">
        <v>49</v>
      </c>
      <c r="E1301" s="214" t="s">
        <v>300</v>
      </c>
      <c r="F1301" s="215">
        <v>172656</v>
      </c>
      <c r="G1301" s="215">
        <v>172656</v>
      </c>
      <c r="H1301" s="171"/>
      <c r="I1301" s="88">
        <f t="shared" si="162"/>
        <v>172656</v>
      </c>
      <c r="J1301" s="163">
        <f t="shared" si="158"/>
        <v>0</v>
      </c>
      <c r="K1301" s="155">
        <f t="shared" si="15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60"/>
        <v>0</v>
      </c>
      <c r="O1301" s="155">
        <f t="shared" si="161"/>
        <v>0</v>
      </c>
      <c r="P1301" s="155">
        <f>IF(O1301=1,SUM($O$6:O1301),0)</f>
        <v>0</v>
      </c>
    </row>
    <row r="1302" spans="1:16" ht="15" customHeight="1">
      <c r="A1302" s="15"/>
      <c r="B1302" s="194">
        <v>45</v>
      </c>
      <c r="C1302" s="109" t="s">
        <v>422</v>
      </c>
      <c r="D1302" s="213" t="s">
        <v>49</v>
      </c>
      <c r="E1302" s="214" t="s">
        <v>300</v>
      </c>
      <c r="F1302" s="215">
        <v>131142</v>
      </c>
      <c r="G1302" s="215">
        <v>131142</v>
      </c>
      <c r="H1302" s="171"/>
      <c r="I1302" s="88">
        <f t="shared" si="162"/>
        <v>131142</v>
      </c>
      <c r="J1302" s="163">
        <f t="shared" si="158"/>
        <v>0</v>
      </c>
      <c r="K1302" s="155">
        <f t="shared" si="15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60"/>
        <v>0</v>
      </c>
      <c r="O1302" s="155">
        <f t="shared" si="161"/>
        <v>0</v>
      </c>
      <c r="P1302" s="155">
        <f>IF(O1302=1,SUM($O$6:O1302),0)</f>
        <v>0</v>
      </c>
    </row>
    <row r="1303" spans="1:16" ht="15" customHeight="1">
      <c r="A1303" s="15"/>
      <c r="B1303" s="194">
        <v>46</v>
      </c>
      <c r="C1303" s="109" t="s">
        <v>417</v>
      </c>
      <c r="D1303" s="213" t="s">
        <v>49</v>
      </c>
      <c r="E1303" s="214" t="s">
        <v>300</v>
      </c>
      <c r="F1303" s="215">
        <v>179916</v>
      </c>
      <c r="G1303" s="215">
        <v>179916</v>
      </c>
      <c r="H1303" s="171"/>
      <c r="I1303" s="88">
        <f t="shared" si="162"/>
        <v>179916</v>
      </c>
      <c r="J1303" s="163">
        <f t="shared" si="158"/>
        <v>0</v>
      </c>
      <c r="K1303" s="155">
        <f t="shared" si="15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60"/>
        <v>0</v>
      </c>
      <c r="O1303" s="155">
        <f t="shared" si="161"/>
        <v>0</v>
      </c>
      <c r="P1303" s="155">
        <f>IF(O1303=1,SUM($O$6:O1303),0)</f>
        <v>0</v>
      </c>
    </row>
    <row r="1304" spans="1:16" ht="15" customHeight="1">
      <c r="A1304" s="15"/>
      <c r="B1304" s="194">
        <v>47</v>
      </c>
      <c r="C1304" s="109" t="s">
        <v>419</v>
      </c>
      <c r="D1304" s="213" t="s">
        <v>49</v>
      </c>
      <c r="E1304" s="214" t="s">
        <v>300</v>
      </c>
      <c r="F1304" s="215">
        <v>160644</v>
      </c>
      <c r="G1304" s="215">
        <v>160644</v>
      </c>
      <c r="H1304" s="171"/>
      <c r="I1304" s="88">
        <f t="shared" si="162"/>
        <v>160644</v>
      </c>
      <c r="J1304" s="163">
        <f t="shared" ref="J1304:J1367" si="163">IF(D1304="MDU-KD",1,0)</f>
        <v>0</v>
      </c>
      <c r="K1304" s="155">
        <f t="shared" ref="K1304:K1367" si="16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65">IF(L1304=0,M1304,L1304)</f>
        <v>0</v>
      </c>
      <c r="O1304" s="155">
        <f t="shared" ref="O1304:O1367" si="16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94">
        <v>48</v>
      </c>
      <c r="C1305" s="109" t="s">
        <v>421</v>
      </c>
      <c r="D1305" s="213" t="s">
        <v>49</v>
      </c>
      <c r="E1305" s="214" t="s">
        <v>300</v>
      </c>
      <c r="F1305" s="215">
        <v>118338.00000000001</v>
      </c>
      <c r="G1305" s="215">
        <v>118338.00000000001</v>
      </c>
      <c r="H1305" s="171"/>
      <c r="I1305" s="88">
        <f t="shared" si="162"/>
        <v>118338.00000000001</v>
      </c>
      <c r="J1305" s="163">
        <f t="shared" si="163"/>
        <v>0</v>
      </c>
      <c r="K1305" s="155">
        <f t="shared" si="16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65"/>
        <v>0</v>
      </c>
      <c r="O1305" s="155">
        <f t="shared" si="166"/>
        <v>0</v>
      </c>
      <c r="P1305" s="155">
        <f>IF(O1305=1,SUM($O$6:O1305),0)</f>
        <v>0</v>
      </c>
    </row>
    <row r="1306" spans="1:16" ht="15" customHeight="1">
      <c r="A1306" s="15"/>
      <c r="B1306" s="194">
        <v>49</v>
      </c>
      <c r="C1306" s="109" t="s">
        <v>423</v>
      </c>
      <c r="D1306" s="213" t="s">
        <v>49</v>
      </c>
      <c r="E1306" s="214" t="s">
        <v>300</v>
      </c>
      <c r="F1306" s="215">
        <v>100254</v>
      </c>
      <c r="G1306" s="215">
        <v>100254</v>
      </c>
      <c r="H1306" s="171"/>
      <c r="I1306" s="88">
        <f t="shared" si="162"/>
        <v>100254</v>
      </c>
      <c r="J1306" s="163">
        <f t="shared" si="163"/>
        <v>0</v>
      </c>
      <c r="K1306" s="155">
        <f t="shared" si="16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65"/>
        <v>0</v>
      </c>
      <c r="O1306" s="155">
        <f t="shared" si="166"/>
        <v>0</v>
      </c>
      <c r="P1306" s="155">
        <f>IF(O1306=1,SUM($O$6:O1306),0)</f>
        <v>0</v>
      </c>
    </row>
    <row r="1307" spans="1:16" ht="15" customHeight="1">
      <c r="A1307" s="15"/>
      <c r="B1307" s="194">
        <v>50</v>
      </c>
      <c r="C1307" s="109" t="s">
        <v>960</v>
      </c>
      <c r="D1307" s="213" t="s">
        <v>49</v>
      </c>
      <c r="E1307" s="214" t="s">
        <v>300</v>
      </c>
      <c r="F1307" s="215">
        <v>90080.172455205786</v>
      </c>
      <c r="G1307" s="215">
        <v>90080.172455205786</v>
      </c>
      <c r="H1307" s="171"/>
      <c r="I1307" s="88">
        <f t="shared" si="162"/>
        <v>90080.172455205786</v>
      </c>
      <c r="J1307" s="163">
        <f t="shared" si="163"/>
        <v>0</v>
      </c>
      <c r="K1307" s="155">
        <f t="shared" si="16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65"/>
        <v>0</v>
      </c>
      <c r="O1307" s="155">
        <f t="shared" si="166"/>
        <v>0</v>
      </c>
      <c r="P1307" s="155">
        <f>IF(O1307=1,SUM($O$6:O1307),0)</f>
        <v>0</v>
      </c>
    </row>
    <row r="1308" spans="1:16" ht="15" customHeight="1">
      <c r="A1308" s="15"/>
      <c r="B1308" s="194">
        <v>51</v>
      </c>
      <c r="C1308" s="109" t="s">
        <v>961</v>
      </c>
      <c r="D1308" s="213" t="s">
        <v>49</v>
      </c>
      <c r="E1308" s="214" t="s">
        <v>300</v>
      </c>
      <c r="F1308" s="215">
        <v>82817.569758203899</v>
      </c>
      <c r="G1308" s="215">
        <v>82817.569758203899</v>
      </c>
      <c r="H1308" s="171"/>
      <c r="I1308" s="88">
        <f t="shared" si="162"/>
        <v>82817.569758203899</v>
      </c>
      <c r="J1308" s="163">
        <f t="shared" si="163"/>
        <v>0</v>
      </c>
      <c r="K1308" s="155">
        <f t="shared" si="16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65"/>
        <v>0</v>
      </c>
      <c r="O1308" s="155">
        <f t="shared" si="166"/>
        <v>0</v>
      </c>
      <c r="P1308" s="155">
        <f>IF(O1308=1,SUM($O$6:O1308),0)</f>
        <v>0</v>
      </c>
    </row>
    <row r="1309" spans="1:16" ht="15" customHeight="1">
      <c r="A1309" s="15"/>
      <c r="B1309" s="194">
        <v>52</v>
      </c>
      <c r="C1309" s="109" t="s">
        <v>962</v>
      </c>
      <c r="D1309" s="213" t="s">
        <v>49</v>
      </c>
      <c r="E1309" s="214" t="s">
        <v>300</v>
      </c>
      <c r="F1309" s="215">
        <v>76032</v>
      </c>
      <c r="G1309" s="215">
        <v>76032</v>
      </c>
      <c r="H1309" s="171"/>
      <c r="I1309" s="88">
        <f t="shared" si="162"/>
        <v>76032</v>
      </c>
      <c r="J1309" s="163">
        <f t="shared" si="163"/>
        <v>0</v>
      </c>
      <c r="K1309" s="155">
        <f t="shared" si="16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65"/>
        <v>0</v>
      </c>
      <c r="O1309" s="155">
        <f t="shared" si="166"/>
        <v>0</v>
      </c>
      <c r="P1309" s="155">
        <f>IF(O1309=1,SUM($O$6:O1309),0)</f>
        <v>0</v>
      </c>
    </row>
    <row r="1310" spans="1:16" ht="15" customHeight="1">
      <c r="A1310" s="15"/>
      <c r="B1310" s="194">
        <v>53</v>
      </c>
      <c r="C1310" s="109" t="s">
        <v>963</v>
      </c>
      <c r="D1310" s="213" t="s">
        <v>49</v>
      </c>
      <c r="E1310" s="214" t="s">
        <v>300</v>
      </c>
      <c r="F1310" s="215">
        <v>75900</v>
      </c>
      <c r="G1310" s="215">
        <v>75900</v>
      </c>
      <c r="H1310" s="171"/>
      <c r="I1310" s="88">
        <f t="shared" si="162"/>
        <v>75900</v>
      </c>
      <c r="J1310" s="163">
        <f t="shared" si="163"/>
        <v>0</v>
      </c>
      <c r="K1310" s="155">
        <f t="shared" si="16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65"/>
        <v>0</v>
      </c>
      <c r="O1310" s="155">
        <f t="shared" si="166"/>
        <v>0</v>
      </c>
      <c r="P1310" s="155">
        <f>IF(O1310=1,SUM($O$6:O1310),0)</f>
        <v>0</v>
      </c>
    </row>
    <row r="1311" spans="1:16" ht="15" customHeight="1">
      <c r="A1311" s="15"/>
      <c r="B1311" s="194">
        <v>54</v>
      </c>
      <c r="C1311" s="109" t="s">
        <v>964</v>
      </c>
      <c r="D1311" s="213" t="s">
        <v>49</v>
      </c>
      <c r="E1311" s="214" t="s">
        <v>300</v>
      </c>
      <c r="F1311" s="215">
        <v>67188</v>
      </c>
      <c r="G1311" s="215">
        <v>67188</v>
      </c>
      <c r="H1311" s="171"/>
      <c r="I1311" s="88">
        <f t="shared" si="162"/>
        <v>67188</v>
      </c>
      <c r="J1311" s="163">
        <f t="shared" si="163"/>
        <v>0</v>
      </c>
      <c r="K1311" s="155">
        <f t="shared" si="16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65"/>
        <v>0</v>
      </c>
      <c r="O1311" s="155">
        <f t="shared" si="166"/>
        <v>0</v>
      </c>
      <c r="P1311" s="155">
        <f>IF(O1311=1,SUM($O$6:O1311),0)</f>
        <v>0</v>
      </c>
    </row>
    <row r="1312" spans="1:16" ht="15" customHeight="1">
      <c r="A1312" s="15"/>
      <c r="B1312" s="194">
        <v>55</v>
      </c>
      <c r="C1312" s="109" t="s">
        <v>1130</v>
      </c>
      <c r="D1312" s="213" t="s">
        <v>49</v>
      </c>
      <c r="E1312" s="214" t="s">
        <v>300</v>
      </c>
      <c r="F1312" s="215">
        <v>397284.97886456642</v>
      </c>
      <c r="G1312" s="215">
        <v>397284.97886456642</v>
      </c>
      <c r="H1312" s="171"/>
      <c r="I1312" s="88">
        <f t="shared" si="162"/>
        <v>397284.97886456642</v>
      </c>
      <c r="J1312" s="163">
        <f t="shared" si="163"/>
        <v>0</v>
      </c>
      <c r="K1312" s="155">
        <f t="shared" si="16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65"/>
        <v>0</v>
      </c>
      <c r="O1312" s="155">
        <f t="shared" si="166"/>
        <v>0</v>
      </c>
      <c r="P1312" s="155">
        <f>IF(O1312=1,SUM($O$6:O1312),0)</f>
        <v>0</v>
      </c>
    </row>
    <row r="1313" spans="1:16" ht="15" customHeight="1">
      <c r="A1313" s="15"/>
      <c r="B1313" s="194"/>
      <c r="C1313" s="109"/>
      <c r="D1313" s="213" t="s">
        <v>50</v>
      </c>
      <c r="E1313" s="214"/>
      <c r="F1313" s="215">
        <v>0</v>
      </c>
      <c r="G1313" s="215">
        <v>0</v>
      </c>
      <c r="H1313" s="171"/>
      <c r="I1313" s="88">
        <f t="shared" si="162"/>
        <v>0</v>
      </c>
      <c r="J1313" s="163">
        <f t="shared" si="163"/>
        <v>0</v>
      </c>
      <c r="K1313" s="155">
        <f t="shared" si="16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65"/>
        <v>0</v>
      </c>
      <c r="O1313" s="155">
        <f t="shared" si="166"/>
        <v>0</v>
      </c>
      <c r="P1313" s="155">
        <f>IF(O1313=1,SUM($O$6:O1313),0)</f>
        <v>0</v>
      </c>
    </row>
    <row r="1314" spans="1:16" ht="15" customHeight="1">
      <c r="A1314" s="15"/>
      <c r="B1314" s="194" t="s">
        <v>1035</v>
      </c>
      <c r="C1314" s="109" t="s">
        <v>783</v>
      </c>
      <c r="D1314" s="213" t="s">
        <v>50</v>
      </c>
      <c r="E1314" s="214"/>
      <c r="F1314" s="215">
        <v>0</v>
      </c>
      <c r="G1314" s="215">
        <v>0</v>
      </c>
      <c r="H1314" s="171"/>
      <c r="I1314" s="88">
        <f t="shared" si="162"/>
        <v>0</v>
      </c>
      <c r="J1314" s="163">
        <f t="shared" si="163"/>
        <v>0</v>
      </c>
      <c r="K1314" s="155">
        <f t="shared" si="16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65"/>
        <v>0</v>
      </c>
      <c r="O1314" s="155">
        <f t="shared" si="166"/>
        <v>0</v>
      </c>
      <c r="P1314" s="155">
        <f>IF(O1314=1,SUM($O$6:O1314),0)</f>
        <v>0</v>
      </c>
    </row>
    <row r="1315" spans="1:16" ht="15" customHeight="1">
      <c r="A1315" s="15"/>
      <c r="B1315" s="194">
        <v>1</v>
      </c>
      <c r="C1315" s="109" t="s">
        <v>424</v>
      </c>
      <c r="D1315" s="213" t="s">
        <v>49</v>
      </c>
      <c r="E1315" s="214" t="s">
        <v>300</v>
      </c>
      <c r="F1315" s="215">
        <v>171300</v>
      </c>
      <c r="G1315" s="215">
        <v>171300</v>
      </c>
      <c r="H1315" s="171"/>
      <c r="I1315" s="88">
        <f t="shared" si="162"/>
        <v>171300</v>
      </c>
      <c r="J1315" s="163">
        <f t="shared" si="163"/>
        <v>0</v>
      </c>
      <c r="K1315" s="155">
        <f t="shared" si="16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65"/>
        <v>0</v>
      </c>
      <c r="O1315" s="155">
        <f t="shared" si="166"/>
        <v>0</v>
      </c>
      <c r="P1315" s="155">
        <f>IF(O1315=1,SUM($O$6:O1315),0)</f>
        <v>0</v>
      </c>
    </row>
    <row r="1316" spans="1:16" ht="15" customHeight="1">
      <c r="A1316" s="15"/>
      <c r="B1316" s="194">
        <v>2</v>
      </c>
      <c r="C1316" s="109" t="s">
        <v>425</v>
      </c>
      <c r="D1316" s="213" t="s">
        <v>49</v>
      </c>
      <c r="E1316" s="214" t="s">
        <v>300</v>
      </c>
      <c r="F1316" s="215">
        <v>144000</v>
      </c>
      <c r="G1316" s="215">
        <v>144000</v>
      </c>
      <c r="H1316" s="171"/>
      <c r="I1316" s="88">
        <f t="shared" si="162"/>
        <v>144000</v>
      </c>
      <c r="J1316" s="163">
        <f t="shared" si="163"/>
        <v>0</v>
      </c>
      <c r="K1316" s="155">
        <f t="shared" si="16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65"/>
        <v>0</v>
      </c>
      <c r="O1316" s="155">
        <f t="shared" si="166"/>
        <v>0</v>
      </c>
      <c r="P1316" s="155">
        <f>IF(O1316=1,SUM($O$6:O1316),0)</f>
        <v>0</v>
      </c>
    </row>
    <row r="1317" spans="1:16" ht="15" customHeight="1">
      <c r="A1317" s="15"/>
      <c r="B1317" s="194">
        <v>3</v>
      </c>
      <c r="C1317" s="109" t="s">
        <v>426</v>
      </c>
      <c r="D1317" s="213" t="s">
        <v>49</v>
      </c>
      <c r="E1317" s="214" t="s">
        <v>300</v>
      </c>
      <c r="F1317" s="215">
        <v>132480</v>
      </c>
      <c r="G1317" s="215">
        <v>132480</v>
      </c>
      <c r="H1317" s="171"/>
      <c r="I1317" s="88">
        <f t="shared" si="162"/>
        <v>132480</v>
      </c>
      <c r="J1317" s="163">
        <f t="shared" si="163"/>
        <v>0</v>
      </c>
      <c r="K1317" s="155">
        <f t="shared" si="16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65"/>
        <v>0</v>
      </c>
      <c r="O1317" s="155">
        <f t="shared" si="166"/>
        <v>0</v>
      </c>
      <c r="P1317" s="155">
        <f>IF(O1317=1,SUM($O$6:O1317),0)</f>
        <v>0</v>
      </c>
    </row>
    <row r="1318" spans="1:16" ht="15" customHeight="1">
      <c r="A1318" s="15"/>
      <c r="B1318" s="194">
        <v>4</v>
      </c>
      <c r="C1318" s="109" t="s">
        <v>427</v>
      </c>
      <c r="D1318" s="213" t="s">
        <v>49</v>
      </c>
      <c r="E1318" s="214" t="s">
        <v>300</v>
      </c>
      <c r="F1318" s="215">
        <v>98580</v>
      </c>
      <c r="G1318" s="215">
        <v>98580</v>
      </c>
      <c r="H1318" s="171"/>
      <c r="I1318" s="88">
        <f t="shared" si="162"/>
        <v>98580</v>
      </c>
      <c r="J1318" s="163">
        <f t="shared" si="163"/>
        <v>0</v>
      </c>
      <c r="K1318" s="155">
        <f t="shared" si="16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65"/>
        <v>0</v>
      </c>
      <c r="O1318" s="155">
        <f t="shared" si="166"/>
        <v>0</v>
      </c>
      <c r="P1318" s="155">
        <f>IF(O1318=1,SUM($O$6:O1318),0)</f>
        <v>0</v>
      </c>
    </row>
    <row r="1319" spans="1:16" ht="15" customHeight="1">
      <c r="A1319" s="15"/>
      <c r="B1319" s="194">
        <v>5</v>
      </c>
      <c r="C1319" s="109" t="s">
        <v>428</v>
      </c>
      <c r="D1319" s="213" t="s">
        <v>49</v>
      </c>
      <c r="E1319" s="214" t="s">
        <v>300</v>
      </c>
      <c r="F1319" s="215">
        <v>67020</v>
      </c>
      <c r="G1319" s="215">
        <v>67020</v>
      </c>
      <c r="H1319" s="171"/>
      <c r="I1319" s="88">
        <f t="shared" si="162"/>
        <v>67020</v>
      </c>
      <c r="J1319" s="163">
        <f t="shared" si="163"/>
        <v>0</v>
      </c>
      <c r="K1319" s="155">
        <f t="shared" si="16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65"/>
        <v>0</v>
      </c>
      <c r="O1319" s="155">
        <f t="shared" si="166"/>
        <v>0</v>
      </c>
      <c r="P1319" s="155">
        <f>IF(O1319=1,SUM($O$6:O1319),0)</f>
        <v>0</v>
      </c>
    </row>
    <row r="1320" spans="1:16" ht="15" customHeight="1">
      <c r="A1320" s="15"/>
      <c r="B1320" s="194">
        <v>6</v>
      </c>
      <c r="C1320" s="109" t="s">
        <v>429</v>
      </c>
      <c r="D1320" s="213" t="s">
        <v>49</v>
      </c>
      <c r="E1320" s="214" t="s">
        <v>300</v>
      </c>
      <c r="F1320" s="215">
        <v>134100</v>
      </c>
      <c r="G1320" s="215">
        <v>134100</v>
      </c>
      <c r="H1320" s="171"/>
      <c r="I1320" s="88">
        <f t="shared" si="162"/>
        <v>134100</v>
      </c>
      <c r="J1320" s="163">
        <f t="shared" si="163"/>
        <v>0</v>
      </c>
      <c r="K1320" s="155">
        <f t="shared" si="16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65"/>
        <v>0</v>
      </c>
      <c r="O1320" s="155">
        <f t="shared" si="166"/>
        <v>0</v>
      </c>
      <c r="P1320" s="155">
        <f>IF(O1320=1,SUM($O$6:O1320),0)</f>
        <v>0</v>
      </c>
    </row>
    <row r="1321" spans="1:16" ht="15" customHeight="1">
      <c r="A1321" s="15"/>
      <c r="B1321" s="194">
        <v>7</v>
      </c>
      <c r="C1321" s="109" t="s">
        <v>430</v>
      </c>
      <c r="D1321" s="213" t="s">
        <v>49</v>
      </c>
      <c r="E1321" s="214" t="s">
        <v>300</v>
      </c>
      <c r="F1321" s="215">
        <v>107400</v>
      </c>
      <c r="G1321" s="215">
        <v>107400</v>
      </c>
      <c r="H1321" s="171"/>
      <c r="I1321" s="88">
        <f t="shared" si="162"/>
        <v>107400</v>
      </c>
      <c r="J1321" s="163">
        <f t="shared" si="163"/>
        <v>0</v>
      </c>
      <c r="K1321" s="155">
        <f t="shared" si="16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65"/>
        <v>0</v>
      </c>
      <c r="O1321" s="155">
        <f t="shared" si="166"/>
        <v>0</v>
      </c>
      <c r="P1321" s="155">
        <f>IF(O1321=1,SUM($O$6:O1321),0)</f>
        <v>0</v>
      </c>
    </row>
    <row r="1322" spans="1:16" ht="15" customHeight="1">
      <c r="A1322" s="15"/>
      <c r="B1322" s="194"/>
      <c r="C1322" s="109"/>
      <c r="D1322" s="213" t="s">
        <v>50</v>
      </c>
      <c r="E1322" s="214"/>
      <c r="F1322" s="215">
        <v>0</v>
      </c>
      <c r="G1322" s="215">
        <v>0</v>
      </c>
      <c r="H1322" s="171"/>
      <c r="I1322" s="88">
        <f t="shared" si="162"/>
        <v>0</v>
      </c>
      <c r="J1322" s="163">
        <f t="shared" si="163"/>
        <v>0</v>
      </c>
      <c r="K1322" s="155">
        <f t="shared" si="16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65"/>
        <v>0</v>
      </c>
      <c r="O1322" s="155">
        <f t="shared" si="166"/>
        <v>0</v>
      </c>
      <c r="P1322" s="155">
        <f>IF(O1322=1,SUM($O$6:O1322),0)</f>
        <v>0</v>
      </c>
    </row>
    <row r="1323" spans="1:16" ht="15" customHeight="1">
      <c r="A1323" s="15"/>
      <c r="B1323" s="194" t="s">
        <v>1035</v>
      </c>
      <c r="C1323" s="109" t="s">
        <v>774</v>
      </c>
      <c r="D1323" s="213" t="s">
        <v>50</v>
      </c>
      <c r="E1323" s="214"/>
      <c r="F1323" s="215">
        <v>0</v>
      </c>
      <c r="G1323" s="215">
        <v>0</v>
      </c>
      <c r="H1323" s="171"/>
      <c r="I1323" s="88">
        <f t="shared" si="162"/>
        <v>0</v>
      </c>
      <c r="J1323" s="163">
        <f t="shared" si="163"/>
        <v>0</v>
      </c>
      <c r="K1323" s="155">
        <f t="shared" si="16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65"/>
        <v>0</v>
      </c>
      <c r="O1323" s="155">
        <f t="shared" si="166"/>
        <v>0</v>
      </c>
      <c r="P1323" s="155">
        <f>IF(O1323=1,SUM($O$6:O1323),0)</f>
        <v>0</v>
      </c>
    </row>
    <row r="1324" spans="1:16" ht="15" customHeight="1">
      <c r="A1324" s="15"/>
      <c r="B1324" s="194">
        <v>1</v>
      </c>
      <c r="C1324" s="109" t="s">
        <v>1265</v>
      </c>
      <c r="D1324" s="213" t="s">
        <v>49</v>
      </c>
      <c r="E1324" s="214" t="s">
        <v>1106</v>
      </c>
      <c r="F1324" s="215">
        <v>5708400</v>
      </c>
      <c r="G1324" s="215">
        <v>5708400</v>
      </c>
      <c r="H1324" s="171"/>
      <c r="I1324" s="88">
        <f t="shared" si="162"/>
        <v>5708400</v>
      </c>
      <c r="J1324" s="163">
        <f t="shared" si="163"/>
        <v>0</v>
      </c>
      <c r="K1324" s="155">
        <f t="shared" si="16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65"/>
        <v>0</v>
      </c>
      <c r="O1324" s="155">
        <f t="shared" si="166"/>
        <v>0</v>
      </c>
      <c r="P1324" s="155">
        <f>IF(O1324=1,SUM($O$6:O1324),0)</f>
        <v>0</v>
      </c>
    </row>
    <row r="1325" spans="1:16" ht="15" customHeight="1">
      <c r="A1325" s="15"/>
      <c r="B1325" s="194">
        <v>2</v>
      </c>
      <c r="C1325" s="109" t="s">
        <v>1266</v>
      </c>
      <c r="D1325" s="213" t="s">
        <v>49</v>
      </c>
      <c r="E1325" s="214" t="s">
        <v>1106</v>
      </c>
      <c r="F1325" s="215">
        <v>5708400</v>
      </c>
      <c r="G1325" s="215">
        <v>5708400</v>
      </c>
      <c r="H1325" s="171"/>
      <c r="I1325" s="88">
        <f t="shared" si="162"/>
        <v>5708400</v>
      </c>
      <c r="J1325" s="163">
        <f t="shared" si="163"/>
        <v>0</v>
      </c>
      <c r="K1325" s="155">
        <f t="shared" si="16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65"/>
        <v>0</v>
      </c>
      <c r="O1325" s="155">
        <f t="shared" si="166"/>
        <v>0</v>
      </c>
      <c r="P1325" s="155">
        <f>IF(O1325=1,SUM($O$6:O1325),0)</f>
        <v>0</v>
      </c>
    </row>
    <row r="1326" spans="1:16" ht="15" customHeight="1">
      <c r="A1326" s="15"/>
      <c r="B1326" s="194">
        <v>3</v>
      </c>
      <c r="C1326" s="109" t="s">
        <v>1267</v>
      </c>
      <c r="D1326" s="213" t="s">
        <v>49</v>
      </c>
      <c r="E1326" s="214" t="s">
        <v>1106</v>
      </c>
      <c r="F1326" s="215">
        <v>4455600</v>
      </c>
      <c r="G1326" s="215">
        <v>4455600</v>
      </c>
      <c r="H1326" s="171"/>
      <c r="I1326" s="88">
        <f t="shared" si="162"/>
        <v>4455600</v>
      </c>
      <c r="J1326" s="163">
        <f t="shared" si="163"/>
        <v>0</v>
      </c>
      <c r="K1326" s="155">
        <f t="shared" si="16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65"/>
        <v>0</v>
      </c>
      <c r="O1326" s="155">
        <f t="shared" si="166"/>
        <v>0</v>
      </c>
      <c r="P1326" s="155">
        <f>IF(O1326=1,SUM($O$6:O1326),0)</f>
        <v>0</v>
      </c>
    </row>
    <row r="1327" spans="1:16" ht="15" customHeight="1">
      <c r="A1327" s="15"/>
      <c r="B1327" s="194">
        <v>4</v>
      </c>
      <c r="C1327" s="109" t="s">
        <v>1268</v>
      </c>
      <c r="D1327" s="213" t="s">
        <v>49</v>
      </c>
      <c r="E1327" s="214" t="s">
        <v>1106</v>
      </c>
      <c r="F1327" s="215">
        <v>4220400</v>
      </c>
      <c r="G1327" s="215">
        <v>4220400</v>
      </c>
      <c r="H1327" s="171"/>
      <c r="I1327" s="88">
        <f t="shared" si="162"/>
        <v>4220400</v>
      </c>
      <c r="J1327" s="163">
        <f t="shared" si="163"/>
        <v>0</v>
      </c>
      <c r="K1327" s="155">
        <f t="shared" si="16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65"/>
        <v>0</v>
      </c>
      <c r="O1327" s="155">
        <f t="shared" si="166"/>
        <v>0</v>
      </c>
      <c r="P1327" s="155">
        <f>IF(O1327=1,SUM($O$6:O1327),0)</f>
        <v>0</v>
      </c>
    </row>
    <row r="1328" spans="1:16" ht="15" customHeight="1">
      <c r="A1328" s="15"/>
      <c r="B1328" s="194">
        <v>5</v>
      </c>
      <c r="C1328" s="109" t="s">
        <v>1269</v>
      </c>
      <c r="D1328" s="213" t="s">
        <v>49</v>
      </c>
      <c r="E1328" s="214" t="s">
        <v>1106</v>
      </c>
      <c r="F1328" s="215">
        <v>3601200</v>
      </c>
      <c r="G1328" s="215">
        <v>3601200</v>
      </c>
      <c r="H1328" s="171"/>
      <c r="I1328" s="88">
        <f t="shared" si="162"/>
        <v>3601200</v>
      </c>
      <c r="J1328" s="163">
        <f t="shared" si="163"/>
        <v>0</v>
      </c>
      <c r="K1328" s="155">
        <f t="shared" si="16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65"/>
        <v>0</v>
      </c>
      <c r="O1328" s="155">
        <f t="shared" si="166"/>
        <v>0</v>
      </c>
      <c r="P1328" s="155">
        <f>IF(O1328=1,SUM($O$6:O1328),0)</f>
        <v>0</v>
      </c>
    </row>
    <row r="1329" spans="1:16" ht="15" customHeight="1">
      <c r="A1329" s="15"/>
      <c r="B1329" s="194">
        <v>6</v>
      </c>
      <c r="C1329" s="109" t="s">
        <v>1270</v>
      </c>
      <c r="D1329" s="213" t="s">
        <v>49</v>
      </c>
      <c r="E1329" s="214" t="s">
        <v>1106</v>
      </c>
      <c r="F1329" s="215">
        <v>3490800</v>
      </c>
      <c r="G1329" s="215">
        <v>3490800</v>
      </c>
      <c r="H1329" s="171"/>
      <c r="I1329" s="88">
        <f t="shared" si="162"/>
        <v>3490800</v>
      </c>
      <c r="J1329" s="163">
        <f t="shared" si="163"/>
        <v>0</v>
      </c>
      <c r="K1329" s="155">
        <f t="shared" si="16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65"/>
        <v>0</v>
      </c>
      <c r="O1329" s="155">
        <f t="shared" si="166"/>
        <v>0</v>
      </c>
      <c r="P1329" s="155">
        <f>IF(O1329=1,SUM($O$6:O1329),0)</f>
        <v>0</v>
      </c>
    </row>
    <row r="1330" spans="1:16" ht="15" customHeight="1">
      <c r="A1330" s="15"/>
      <c r="B1330" s="194">
        <v>7</v>
      </c>
      <c r="C1330" s="109" t="s">
        <v>1271</v>
      </c>
      <c r="D1330" s="213" t="s">
        <v>49</v>
      </c>
      <c r="E1330" s="214" t="s">
        <v>1106</v>
      </c>
      <c r="F1330" s="215">
        <v>3487200</v>
      </c>
      <c r="G1330" s="215">
        <v>3487200</v>
      </c>
      <c r="H1330" s="171"/>
      <c r="I1330" s="88">
        <f>IF($I$5=$G$4,G1330,(IF($I$5=$F$4,F1330,0)))</f>
        <v>3487200</v>
      </c>
      <c r="J1330" s="163">
        <f t="shared" si="163"/>
        <v>0</v>
      </c>
      <c r="K1330" s="155">
        <f t="shared" si="16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65"/>
        <v>0</v>
      </c>
      <c r="O1330" s="155">
        <f t="shared" si="166"/>
        <v>0</v>
      </c>
      <c r="P1330" s="155">
        <f>IF(O1330=1,SUM($O$6:O1330),0)</f>
        <v>0</v>
      </c>
    </row>
    <row r="1331" spans="1:16" ht="15" customHeight="1">
      <c r="A1331" s="15"/>
      <c r="B1331" s="194">
        <v>8</v>
      </c>
      <c r="C1331" s="109" t="s">
        <v>1272</v>
      </c>
      <c r="D1331" s="213" t="s">
        <v>49</v>
      </c>
      <c r="E1331" s="214" t="s">
        <v>1106</v>
      </c>
      <c r="F1331" s="215">
        <v>2964000</v>
      </c>
      <c r="G1331" s="215">
        <v>2964000</v>
      </c>
      <c r="H1331" s="175"/>
      <c r="I1331" s="88">
        <f t="shared" ref="I1331:I1396" si="167">IF($I$5=$G$4,G1331,(IF($I$5=$F$4,F1331,0)))</f>
        <v>2964000</v>
      </c>
      <c r="J1331" s="163">
        <f t="shared" si="163"/>
        <v>0</v>
      </c>
      <c r="K1331" s="155">
        <f t="shared" si="16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65"/>
        <v>0</v>
      </c>
      <c r="O1331" s="155">
        <f t="shared" si="166"/>
        <v>0</v>
      </c>
      <c r="P1331" s="155">
        <f>IF(O1331=1,SUM($O$6:O1331),0)</f>
        <v>0</v>
      </c>
    </row>
    <row r="1332" spans="1:16" ht="15" customHeight="1">
      <c r="A1332" s="15"/>
      <c r="B1332" s="194">
        <v>9</v>
      </c>
      <c r="C1332" s="109" t="s">
        <v>1273</v>
      </c>
      <c r="D1332" s="213" t="s">
        <v>49</v>
      </c>
      <c r="E1332" s="214" t="s">
        <v>1106</v>
      </c>
      <c r="F1332" s="215">
        <v>3312000</v>
      </c>
      <c r="G1332" s="215">
        <v>3312000</v>
      </c>
      <c r="H1332" s="175"/>
      <c r="I1332" s="88">
        <f t="shared" si="167"/>
        <v>3312000</v>
      </c>
      <c r="J1332" s="163">
        <f t="shared" si="163"/>
        <v>0</v>
      </c>
      <c r="K1332" s="155">
        <f t="shared" si="16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65"/>
        <v>0</v>
      </c>
      <c r="O1332" s="155">
        <f t="shared" si="166"/>
        <v>0</v>
      </c>
      <c r="P1332" s="155">
        <f>IF(O1332=1,SUM($O$6:O1332),0)</f>
        <v>0</v>
      </c>
    </row>
    <row r="1333" spans="1:16" ht="15" customHeight="1">
      <c r="A1333" s="15"/>
      <c r="B1333" s="194">
        <v>10</v>
      </c>
      <c r="C1333" s="109" t="s">
        <v>1274</v>
      </c>
      <c r="D1333" s="213" t="s">
        <v>49</v>
      </c>
      <c r="E1333" s="214" t="s">
        <v>1106</v>
      </c>
      <c r="F1333" s="215">
        <v>3217200</v>
      </c>
      <c r="G1333" s="215">
        <v>3217200</v>
      </c>
      <c r="H1333" s="171"/>
      <c r="I1333" s="88">
        <f t="shared" si="167"/>
        <v>3217200</v>
      </c>
      <c r="J1333" s="163">
        <f t="shared" si="163"/>
        <v>0</v>
      </c>
      <c r="K1333" s="155">
        <f t="shared" si="16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65"/>
        <v>0</v>
      </c>
      <c r="O1333" s="155">
        <f t="shared" si="166"/>
        <v>0</v>
      </c>
      <c r="P1333" s="155">
        <f>IF(O1333=1,SUM($O$6:O1333),0)</f>
        <v>0</v>
      </c>
    </row>
    <row r="1334" spans="1:16" ht="15" customHeight="1">
      <c r="A1334" s="15"/>
      <c r="B1334" s="194">
        <v>11</v>
      </c>
      <c r="C1334" s="109" t="s">
        <v>1275</v>
      </c>
      <c r="D1334" s="213" t="s">
        <v>49</v>
      </c>
      <c r="E1334" s="214" t="s">
        <v>1106</v>
      </c>
      <c r="F1334" s="215">
        <v>2668800</v>
      </c>
      <c r="G1334" s="215">
        <v>2668800</v>
      </c>
      <c r="H1334" s="171"/>
      <c r="I1334" s="88">
        <f t="shared" si="167"/>
        <v>2668800</v>
      </c>
      <c r="J1334" s="163">
        <f t="shared" si="163"/>
        <v>0</v>
      </c>
      <c r="K1334" s="155">
        <f t="shared" si="16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65"/>
        <v>0</v>
      </c>
      <c r="O1334" s="155">
        <f t="shared" si="166"/>
        <v>0</v>
      </c>
      <c r="P1334" s="155">
        <f>IF(O1334=1,SUM($O$6:O1334),0)</f>
        <v>0</v>
      </c>
    </row>
    <row r="1335" spans="1:16" ht="15" customHeight="1">
      <c r="A1335" s="15"/>
      <c r="B1335" s="194">
        <v>12</v>
      </c>
      <c r="C1335" s="109" t="s">
        <v>1276</v>
      </c>
      <c r="D1335" s="213" t="s">
        <v>49</v>
      </c>
      <c r="E1335" s="214" t="s">
        <v>1106</v>
      </c>
      <c r="F1335" s="215">
        <v>2668800</v>
      </c>
      <c r="G1335" s="215">
        <v>2668800</v>
      </c>
      <c r="H1335" s="171"/>
      <c r="I1335" s="88">
        <f t="shared" si="167"/>
        <v>2668800</v>
      </c>
      <c r="J1335" s="163">
        <f t="shared" si="163"/>
        <v>0</v>
      </c>
      <c r="K1335" s="155">
        <f t="shared" si="16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65"/>
        <v>0</v>
      </c>
      <c r="O1335" s="155">
        <f t="shared" si="166"/>
        <v>0</v>
      </c>
      <c r="P1335" s="155">
        <f>IF(O1335=1,SUM($O$6:O1335),0)</f>
        <v>0</v>
      </c>
    </row>
    <row r="1336" spans="1:16" ht="15" customHeight="1">
      <c r="A1336" s="15"/>
      <c r="B1336" s="194">
        <v>13</v>
      </c>
      <c r="C1336" s="109" t="s">
        <v>1277</v>
      </c>
      <c r="D1336" s="213" t="s">
        <v>49</v>
      </c>
      <c r="E1336" s="214" t="s">
        <v>1106</v>
      </c>
      <c r="F1336" s="215">
        <v>2367600</v>
      </c>
      <c r="G1336" s="215">
        <v>2367600</v>
      </c>
      <c r="H1336" s="171"/>
      <c r="I1336" s="88">
        <f t="shared" si="167"/>
        <v>2367600</v>
      </c>
      <c r="J1336" s="163">
        <f t="shared" si="163"/>
        <v>0</v>
      </c>
      <c r="K1336" s="155">
        <f t="shared" si="16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65"/>
        <v>0</v>
      </c>
      <c r="O1336" s="155">
        <f t="shared" si="166"/>
        <v>0</v>
      </c>
      <c r="P1336" s="155">
        <f>IF(O1336=1,SUM($O$6:O1336),0)</f>
        <v>0</v>
      </c>
    </row>
    <row r="1337" spans="1:16" ht="15" customHeight="1">
      <c r="A1337" s="15"/>
      <c r="B1337" s="194">
        <v>14</v>
      </c>
      <c r="C1337" s="109" t="s">
        <v>1278</v>
      </c>
      <c r="D1337" s="213" t="s">
        <v>49</v>
      </c>
      <c r="E1337" s="214" t="s">
        <v>1106</v>
      </c>
      <c r="F1337" s="215">
        <v>1790400</v>
      </c>
      <c r="G1337" s="215">
        <v>1790400</v>
      </c>
      <c r="H1337" s="171"/>
      <c r="I1337" s="88">
        <f t="shared" si="167"/>
        <v>1790400</v>
      </c>
      <c r="J1337" s="163">
        <f t="shared" si="163"/>
        <v>0</v>
      </c>
      <c r="K1337" s="155">
        <f t="shared" si="16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65"/>
        <v>0</v>
      </c>
      <c r="O1337" s="155">
        <f t="shared" si="166"/>
        <v>0</v>
      </c>
      <c r="P1337" s="155">
        <f>IF(O1337=1,SUM($O$6:O1337),0)</f>
        <v>0</v>
      </c>
    </row>
    <row r="1338" spans="1:16" ht="15" customHeight="1">
      <c r="A1338" s="15"/>
      <c r="B1338" s="194">
        <v>15</v>
      </c>
      <c r="C1338" s="109" t="s">
        <v>1279</v>
      </c>
      <c r="D1338" s="213" t="s">
        <v>49</v>
      </c>
      <c r="E1338" s="214" t="s">
        <v>1106</v>
      </c>
      <c r="F1338" s="215">
        <v>4682400</v>
      </c>
      <c r="G1338" s="215">
        <v>4682400</v>
      </c>
      <c r="H1338" s="171"/>
      <c r="I1338" s="88">
        <f t="shared" si="167"/>
        <v>4682400</v>
      </c>
      <c r="J1338" s="163">
        <f t="shared" si="163"/>
        <v>0</v>
      </c>
      <c r="K1338" s="155">
        <f t="shared" si="16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65"/>
        <v>0</v>
      </c>
      <c r="O1338" s="155">
        <f t="shared" si="166"/>
        <v>0</v>
      </c>
      <c r="P1338" s="155">
        <f>IF(O1338=1,SUM($O$6:O1338),0)</f>
        <v>0</v>
      </c>
    </row>
    <row r="1339" spans="1:16" ht="15" customHeight="1">
      <c r="A1339" s="15"/>
      <c r="B1339" s="194">
        <v>16</v>
      </c>
      <c r="C1339" s="109" t="s">
        <v>1280</v>
      </c>
      <c r="D1339" s="213" t="s">
        <v>49</v>
      </c>
      <c r="E1339" s="214" t="s">
        <v>1106</v>
      </c>
      <c r="F1339" s="215">
        <v>3691200</v>
      </c>
      <c r="G1339" s="215">
        <v>3691200</v>
      </c>
      <c r="H1339" s="171"/>
      <c r="I1339" s="88">
        <f t="shared" si="167"/>
        <v>3691200</v>
      </c>
      <c r="J1339" s="163">
        <f t="shared" si="163"/>
        <v>0</v>
      </c>
      <c r="K1339" s="155">
        <f t="shared" si="16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65"/>
        <v>0</v>
      </c>
      <c r="O1339" s="155">
        <f t="shared" si="166"/>
        <v>0</v>
      </c>
      <c r="P1339" s="155">
        <f>IF(O1339=1,SUM($O$6:O1339),0)</f>
        <v>0</v>
      </c>
    </row>
    <row r="1340" spans="1:16" ht="15" customHeight="1">
      <c r="A1340" s="15"/>
      <c r="B1340" s="194">
        <v>17</v>
      </c>
      <c r="C1340" s="109" t="s">
        <v>1281</v>
      </c>
      <c r="D1340" s="213" t="s">
        <v>49</v>
      </c>
      <c r="E1340" s="214" t="s">
        <v>1106</v>
      </c>
      <c r="F1340" s="215">
        <v>3139200</v>
      </c>
      <c r="G1340" s="215">
        <v>3139200</v>
      </c>
      <c r="H1340" s="171"/>
      <c r="I1340" s="88">
        <f t="shared" si="167"/>
        <v>3139200</v>
      </c>
      <c r="J1340" s="163">
        <f t="shared" si="163"/>
        <v>0</v>
      </c>
      <c r="K1340" s="155">
        <f t="shared" si="16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65"/>
        <v>0</v>
      </c>
      <c r="O1340" s="155">
        <f t="shared" si="166"/>
        <v>0</v>
      </c>
      <c r="P1340" s="155">
        <f>IF(O1340=1,SUM($O$6:O1340),0)</f>
        <v>0</v>
      </c>
    </row>
    <row r="1341" spans="1:16" ht="15" customHeight="1">
      <c r="A1341" s="15"/>
      <c r="B1341" s="194">
        <v>18</v>
      </c>
      <c r="C1341" s="109" t="s">
        <v>1282</v>
      </c>
      <c r="D1341" s="213" t="s">
        <v>49</v>
      </c>
      <c r="E1341" s="214" t="s">
        <v>1106</v>
      </c>
      <c r="F1341" s="215">
        <v>2384400</v>
      </c>
      <c r="G1341" s="215">
        <v>2384400</v>
      </c>
      <c r="H1341" s="171"/>
      <c r="I1341" s="88">
        <f t="shared" si="167"/>
        <v>2384400</v>
      </c>
      <c r="J1341" s="163">
        <f t="shared" si="163"/>
        <v>0</v>
      </c>
      <c r="K1341" s="155">
        <f t="shared" si="16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65"/>
        <v>0</v>
      </c>
      <c r="O1341" s="155">
        <f t="shared" si="166"/>
        <v>0</v>
      </c>
      <c r="P1341" s="155">
        <f>IF(O1341=1,SUM($O$6:O1341),0)</f>
        <v>0</v>
      </c>
    </row>
    <row r="1342" spans="1:16" ht="15" customHeight="1">
      <c r="A1342" s="15"/>
      <c r="B1342" s="194">
        <v>19</v>
      </c>
      <c r="C1342" s="109" t="s">
        <v>1283</v>
      </c>
      <c r="D1342" s="213" t="s">
        <v>49</v>
      </c>
      <c r="E1342" s="214" t="s">
        <v>1106</v>
      </c>
      <c r="F1342" s="215">
        <v>3271200</v>
      </c>
      <c r="G1342" s="215">
        <v>3271200</v>
      </c>
      <c r="H1342" s="171"/>
      <c r="I1342" s="88">
        <f t="shared" si="167"/>
        <v>3271200</v>
      </c>
      <c r="J1342" s="163">
        <f t="shared" si="163"/>
        <v>0</v>
      </c>
      <c r="K1342" s="155">
        <f t="shared" si="16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65"/>
        <v>0</v>
      </c>
      <c r="O1342" s="155">
        <f t="shared" si="166"/>
        <v>0</v>
      </c>
      <c r="P1342" s="155">
        <f>IF(O1342=1,SUM($O$6:O1342),0)</f>
        <v>0</v>
      </c>
    </row>
    <row r="1343" spans="1:16" ht="15" customHeight="1">
      <c r="A1343" s="15"/>
      <c r="B1343" s="194">
        <v>20</v>
      </c>
      <c r="C1343" s="109" t="s">
        <v>1284</v>
      </c>
      <c r="D1343" s="213" t="s">
        <v>49</v>
      </c>
      <c r="E1343" s="214" t="s">
        <v>1106</v>
      </c>
      <c r="F1343" s="215">
        <v>2920800</v>
      </c>
      <c r="G1343" s="215">
        <v>2920800</v>
      </c>
      <c r="H1343" s="171"/>
      <c r="I1343" s="88">
        <f t="shared" si="167"/>
        <v>2920800</v>
      </c>
      <c r="J1343" s="163">
        <f t="shared" si="163"/>
        <v>0</v>
      </c>
      <c r="K1343" s="155">
        <f t="shared" si="16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65"/>
        <v>0</v>
      </c>
      <c r="O1343" s="155">
        <f t="shared" si="166"/>
        <v>0</v>
      </c>
      <c r="P1343" s="155">
        <f>IF(O1343=1,SUM($O$6:O1343),0)</f>
        <v>0</v>
      </c>
    </row>
    <row r="1344" spans="1:16" ht="15" customHeight="1">
      <c r="A1344" s="15"/>
      <c r="B1344" s="194">
        <v>21</v>
      </c>
      <c r="C1344" s="109" t="s">
        <v>1285</v>
      </c>
      <c r="D1344" s="213" t="s">
        <v>49</v>
      </c>
      <c r="E1344" s="214" t="s">
        <v>1106</v>
      </c>
      <c r="F1344" s="215">
        <v>2151600</v>
      </c>
      <c r="G1344" s="215">
        <v>2151600</v>
      </c>
      <c r="H1344" s="171"/>
      <c r="I1344" s="88">
        <f t="shared" si="167"/>
        <v>2151600</v>
      </c>
      <c r="J1344" s="163">
        <f t="shared" si="163"/>
        <v>0</v>
      </c>
      <c r="K1344" s="155">
        <f t="shared" si="16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65"/>
        <v>0</v>
      </c>
      <c r="O1344" s="155">
        <f t="shared" si="166"/>
        <v>0</v>
      </c>
      <c r="P1344" s="155">
        <f>IF(O1344=1,SUM($O$6:O1344),0)</f>
        <v>0</v>
      </c>
    </row>
    <row r="1345" spans="1:16" ht="15" customHeight="1">
      <c r="A1345" s="15"/>
      <c r="B1345" s="194">
        <v>22</v>
      </c>
      <c r="C1345" s="109" t="s">
        <v>1286</v>
      </c>
      <c r="D1345" s="213" t="s">
        <v>49</v>
      </c>
      <c r="E1345" s="214" t="s">
        <v>1106</v>
      </c>
      <c r="F1345" s="215">
        <v>1822800</v>
      </c>
      <c r="G1345" s="215">
        <v>1822800</v>
      </c>
      <c r="H1345" s="171"/>
      <c r="I1345" s="88">
        <f t="shared" si="167"/>
        <v>1822800</v>
      </c>
      <c r="J1345" s="163">
        <f t="shared" si="163"/>
        <v>0</v>
      </c>
      <c r="K1345" s="155">
        <f t="shared" si="16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65"/>
        <v>0</v>
      </c>
      <c r="O1345" s="155">
        <f t="shared" si="166"/>
        <v>0</v>
      </c>
      <c r="P1345" s="155">
        <f>IF(O1345=1,SUM($O$6:O1345),0)</f>
        <v>0</v>
      </c>
    </row>
    <row r="1346" spans="1:16" ht="15" customHeight="1">
      <c r="A1346" s="15"/>
      <c r="B1346" s="194">
        <v>23</v>
      </c>
      <c r="C1346" s="109" t="s">
        <v>1287</v>
      </c>
      <c r="D1346" s="213" t="s">
        <v>49</v>
      </c>
      <c r="E1346" s="214" t="s">
        <v>1106</v>
      </c>
      <c r="F1346" s="215">
        <v>1637821.3173673779</v>
      </c>
      <c r="G1346" s="215">
        <v>1637821.3173673779</v>
      </c>
      <c r="H1346" s="171"/>
      <c r="I1346" s="88">
        <f t="shared" si="167"/>
        <v>1637821.3173673779</v>
      </c>
      <c r="J1346" s="163">
        <f t="shared" si="163"/>
        <v>0</v>
      </c>
      <c r="K1346" s="155">
        <f t="shared" si="16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65"/>
        <v>0</v>
      </c>
      <c r="O1346" s="155">
        <f t="shared" si="166"/>
        <v>0</v>
      </c>
      <c r="P1346" s="155">
        <f>IF(O1346=1,SUM($O$6:O1346),0)</f>
        <v>0</v>
      </c>
    </row>
    <row r="1347" spans="1:16" ht="15" customHeight="1">
      <c r="A1347" s="15"/>
      <c r="B1347" s="194">
        <v>24</v>
      </c>
      <c r="C1347" s="109" t="s">
        <v>1288</v>
      </c>
      <c r="D1347" s="213" t="s">
        <v>49</v>
      </c>
      <c r="E1347" s="214" t="s">
        <v>1106</v>
      </c>
      <c r="F1347" s="215">
        <v>1505773.9956037072</v>
      </c>
      <c r="G1347" s="215">
        <v>1505773.9956037072</v>
      </c>
      <c r="H1347" s="171"/>
      <c r="I1347" s="88">
        <f t="shared" si="167"/>
        <v>1505773.9956037072</v>
      </c>
      <c r="J1347" s="163">
        <f t="shared" si="163"/>
        <v>0</v>
      </c>
      <c r="K1347" s="155">
        <f t="shared" si="16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65"/>
        <v>0</v>
      </c>
      <c r="O1347" s="155">
        <f t="shared" si="166"/>
        <v>0</v>
      </c>
      <c r="P1347" s="155">
        <f>IF(O1347=1,SUM($O$6:O1347),0)</f>
        <v>0</v>
      </c>
    </row>
    <row r="1348" spans="1:16" ht="15" customHeight="1">
      <c r="A1348" s="15"/>
      <c r="B1348" s="194">
        <v>25</v>
      </c>
      <c r="C1348" s="109" t="s">
        <v>1289</v>
      </c>
      <c r="D1348" s="213" t="s">
        <v>49</v>
      </c>
      <c r="E1348" s="214" t="s">
        <v>1106</v>
      </c>
      <c r="F1348" s="215">
        <v>1382400</v>
      </c>
      <c r="G1348" s="215">
        <v>1382400</v>
      </c>
      <c r="H1348" s="171"/>
      <c r="I1348" s="88">
        <f t="shared" si="167"/>
        <v>1382400</v>
      </c>
      <c r="J1348" s="163">
        <f t="shared" si="163"/>
        <v>0</v>
      </c>
      <c r="K1348" s="155">
        <f t="shared" si="16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65"/>
        <v>0</v>
      </c>
      <c r="O1348" s="155">
        <f t="shared" si="166"/>
        <v>0</v>
      </c>
      <c r="P1348" s="155">
        <f>IF(O1348=1,SUM($O$6:O1348),0)</f>
        <v>0</v>
      </c>
    </row>
    <row r="1349" spans="1:16" ht="15" customHeight="1">
      <c r="A1349" s="15"/>
      <c r="B1349" s="194">
        <v>26</v>
      </c>
      <c r="C1349" s="109" t="s">
        <v>1290</v>
      </c>
      <c r="D1349" s="213" t="s">
        <v>49</v>
      </c>
      <c r="E1349" s="214" t="s">
        <v>1106</v>
      </c>
      <c r="F1349" s="215">
        <v>1380000</v>
      </c>
      <c r="G1349" s="215">
        <v>1380000</v>
      </c>
      <c r="H1349" s="171"/>
      <c r="I1349" s="88">
        <f t="shared" si="167"/>
        <v>1380000</v>
      </c>
      <c r="J1349" s="163">
        <f t="shared" si="163"/>
        <v>0</v>
      </c>
      <c r="K1349" s="155">
        <f t="shared" si="16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65"/>
        <v>0</v>
      </c>
      <c r="O1349" s="155">
        <f t="shared" si="166"/>
        <v>0</v>
      </c>
      <c r="P1349" s="155">
        <f>IF(O1349=1,SUM($O$6:O1349),0)</f>
        <v>0</v>
      </c>
    </row>
    <row r="1350" spans="1:16" ht="15" customHeight="1">
      <c r="A1350" s="15"/>
      <c r="B1350" s="194">
        <v>27</v>
      </c>
      <c r="C1350" s="109" t="s">
        <v>1291</v>
      </c>
      <c r="D1350" s="213" t="s">
        <v>49</v>
      </c>
      <c r="E1350" s="214" t="s">
        <v>1106</v>
      </c>
      <c r="F1350" s="215">
        <v>1221600</v>
      </c>
      <c r="G1350" s="215">
        <v>1221600</v>
      </c>
      <c r="H1350" s="171"/>
      <c r="I1350" s="88">
        <f t="shared" si="167"/>
        <v>1221600</v>
      </c>
      <c r="J1350" s="163">
        <f t="shared" si="163"/>
        <v>0</v>
      </c>
      <c r="K1350" s="155">
        <f t="shared" si="16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65"/>
        <v>0</v>
      </c>
      <c r="O1350" s="155">
        <f t="shared" si="166"/>
        <v>0</v>
      </c>
      <c r="P1350" s="155">
        <f>IF(O1350=1,SUM($O$6:O1350),0)</f>
        <v>0</v>
      </c>
    </row>
    <row r="1351" spans="1:16" ht="15" customHeight="1">
      <c r="A1351" s="15"/>
      <c r="B1351" s="194">
        <v>28</v>
      </c>
      <c r="C1351" s="109" t="s">
        <v>1292</v>
      </c>
      <c r="D1351" s="213" t="s">
        <v>49</v>
      </c>
      <c r="E1351" s="214" t="s">
        <v>1106</v>
      </c>
      <c r="F1351" s="215">
        <v>6279240.0000000009</v>
      </c>
      <c r="G1351" s="215">
        <v>6279240.0000000009</v>
      </c>
      <c r="H1351" s="171"/>
      <c r="I1351" s="88">
        <f t="shared" si="167"/>
        <v>6279240.0000000009</v>
      </c>
      <c r="J1351" s="163">
        <f t="shared" si="163"/>
        <v>0</v>
      </c>
      <c r="K1351" s="155">
        <f t="shared" si="16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65"/>
        <v>0</v>
      </c>
      <c r="O1351" s="155">
        <f t="shared" si="166"/>
        <v>0</v>
      </c>
      <c r="P1351" s="155">
        <f>IF(O1351=1,SUM($O$6:O1351),0)</f>
        <v>0</v>
      </c>
    </row>
    <row r="1352" spans="1:16" ht="15" customHeight="1">
      <c r="A1352" s="15"/>
      <c r="B1352" s="194">
        <v>29</v>
      </c>
      <c r="C1352" s="109" t="s">
        <v>1293</v>
      </c>
      <c r="D1352" s="213" t="s">
        <v>49</v>
      </c>
      <c r="E1352" s="214" t="s">
        <v>1106</v>
      </c>
      <c r="F1352" s="215">
        <v>6279240.0000000009</v>
      </c>
      <c r="G1352" s="215">
        <v>6279240.0000000009</v>
      </c>
      <c r="H1352" s="175"/>
      <c r="I1352" s="88">
        <f t="shared" si="167"/>
        <v>6279240.0000000009</v>
      </c>
      <c r="J1352" s="163">
        <f t="shared" si="163"/>
        <v>0</v>
      </c>
      <c r="K1352" s="155">
        <f t="shared" si="16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65"/>
        <v>0</v>
      </c>
      <c r="O1352" s="155">
        <f t="shared" si="166"/>
        <v>0</v>
      </c>
      <c r="P1352" s="155">
        <f>IF(O1352=1,SUM($O$6:O1352),0)</f>
        <v>0</v>
      </c>
    </row>
    <row r="1353" spans="1:16" ht="15" customHeight="1">
      <c r="A1353" s="15"/>
      <c r="B1353" s="194">
        <v>30</v>
      </c>
      <c r="C1353" s="109" t="s">
        <v>1294</v>
      </c>
      <c r="D1353" s="213" t="s">
        <v>49</v>
      </c>
      <c r="E1353" s="214" t="s">
        <v>1106</v>
      </c>
      <c r="F1353" s="215">
        <v>4901160</v>
      </c>
      <c r="G1353" s="215">
        <v>4901160</v>
      </c>
      <c r="H1353" s="175"/>
      <c r="I1353" s="88">
        <f t="shared" si="167"/>
        <v>4901160</v>
      </c>
      <c r="J1353" s="163">
        <f t="shared" si="163"/>
        <v>0</v>
      </c>
      <c r="K1353" s="155">
        <f t="shared" si="16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65"/>
        <v>0</v>
      </c>
      <c r="O1353" s="155">
        <f t="shared" si="166"/>
        <v>0</v>
      </c>
      <c r="P1353" s="155">
        <f>IF(O1353=1,SUM($O$6:O1353),0)</f>
        <v>0</v>
      </c>
    </row>
    <row r="1354" spans="1:16" ht="15" customHeight="1">
      <c r="A1354" s="15"/>
      <c r="B1354" s="194">
        <v>31</v>
      </c>
      <c r="C1354" s="109" t="s">
        <v>1295</v>
      </c>
      <c r="D1354" s="213" t="s">
        <v>49</v>
      </c>
      <c r="E1354" s="214" t="s">
        <v>1106</v>
      </c>
      <c r="F1354" s="215">
        <v>4642440</v>
      </c>
      <c r="G1354" s="215">
        <v>4642440</v>
      </c>
      <c r="H1354" s="175"/>
      <c r="I1354" s="88">
        <f t="shared" si="167"/>
        <v>4642440</v>
      </c>
      <c r="J1354" s="163">
        <f t="shared" si="163"/>
        <v>0</v>
      </c>
      <c r="K1354" s="155">
        <f t="shared" si="16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65"/>
        <v>0</v>
      </c>
      <c r="O1354" s="155">
        <f t="shared" si="166"/>
        <v>0</v>
      </c>
      <c r="P1354" s="155">
        <f>IF(O1354=1,SUM($O$6:O1354),0)</f>
        <v>0</v>
      </c>
    </row>
    <row r="1355" spans="1:16" ht="15" customHeight="1">
      <c r="A1355" s="15"/>
      <c r="B1355" s="194">
        <v>32</v>
      </c>
      <c r="C1355" s="109" t="s">
        <v>1296</v>
      </c>
      <c r="D1355" s="213" t="s">
        <v>49</v>
      </c>
      <c r="E1355" s="214" t="s">
        <v>1106</v>
      </c>
      <c r="F1355" s="215">
        <v>3961320</v>
      </c>
      <c r="G1355" s="215">
        <v>3961320</v>
      </c>
      <c r="H1355" s="175"/>
      <c r="I1355" s="88">
        <f t="shared" si="167"/>
        <v>3961320</v>
      </c>
      <c r="J1355" s="163">
        <f t="shared" si="163"/>
        <v>0</v>
      </c>
      <c r="K1355" s="155">
        <f t="shared" si="16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65"/>
        <v>0</v>
      </c>
      <c r="O1355" s="155">
        <f t="shared" si="166"/>
        <v>0</v>
      </c>
      <c r="P1355" s="155">
        <f>IF(O1355=1,SUM($O$6:O1355),0)</f>
        <v>0</v>
      </c>
    </row>
    <row r="1356" spans="1:16" ht="15" customHeight="1">
      <c r="A1356" s="15"/>
      <c r="B1356" s="194">
        <v>33</v>
      </c>
      <c r="C1356" s="109" t="s">
        <v>1297</v>
      </c>
      <c r="D1356" s="213" t="s">
        <v>49</v>
      </c>
      <c r="E1356" s="214" t="s">
        <v>1106</v>
      </c>
      <c r="F1356" s="215">
        <v>3839880</v>
      </c>
      <c r="G1356" s="215">
        <v>3839880</v>
      </c>
      <c r="H1356" s="175"/>
      <c r="I1356" s="88">
        <f t="shared" si="167"/>
        <v>3839880</v>
      </c>
      <c r="J1356" s="163">
        <f t="shared" si="163"/>
        <v>0</v>
      </c>
      <c r="K1356" s="155">
        <f t="shared" si="16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65"/>
        <v>0</v>
      </c>
      <c r="O1356" s="155">
        <f t="shared" si="166"/>
        <v>0</v>
      </c>
      <c r="P1356" s="155">
        <f>IF(O1356=1,SUM($O$6:O1356),0)</f>
        <v>0</v>
      </c>
    </row>
    <row r="1357" spans="1:16" ht="15" customHeight="1">
      <c r="A1357" s="15"/>
      <c r="B1357" s="194">
        <v>34</v>
      </c>
      <c r="C1357" s="109" t="s">
        <v>1298</v>
      </c>
      <c r="D1357" s="213" t="s">
        <v>49</v>
      </c>
      <c r="E1357" s="214" t="s">
        <v>1106</v>
      </c>
      <c r="F1357" s="215">
        <v>3835920</v>
      </c>
      <c r="G1357" s="215">
        <v>3835920</v>
      </c>
      <c r="H1357" s="175"/>
      <c r="I1357" s="88">
        <f t="shared" si="167"/>
        <v>3835920</v>
      </c>
      <c r="J1357" s="163">
        <f t="shared" si="163"/>
        <v>0</v>
      </c>
      <c r="K1357" s="155">
        <f t="shared" si="16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65"/>
        <v>0</v>
      </c>
      <c r="O1357" s="155">
        <f t="shared" si="166"/>
        <v>0</v>
      </c>
      <c r="P1357" s="155">
        <f>IF(O1357=1,SUM($O$6:O1357),0)</f>
        <v>0</v>
      </c>
    </row>
    <row r="1358" spans="1:16" ht="15" customHeight="1">
      <c r="A1358" s="15"/>
      <c r="B1358" s="194">
        <v>35</v>
      </c>
      <c r="C1358" s="109" t="s">
        <v>1299</v>
      </c>
      <c r="D1358" s="213" t="s">
        <v>49</v>
      </c>
      <c r="E1358" s="214" t="s">
        <v>1106</v>
      </c>
      <c r="F1358" s="215">
        <v>3260400</v>
      </c>
      <c r="G1358" s="215">
        <v>3260400</v>
      </c>
      <c r="H1358" s="175"/>
      <c r="I1358" s="88">
        <f t="shared" si="167"/>
        <v>3260400</v>
      </c>
      <c r="J1358" s="163">
        <f t="shared" si="163"/>
        <v>0</v>
      </c>
      <c r="K1358" s="155">
        <f t="shared" si="16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65"/>
        <v>0</v>
      </c>
      <c r="O1358" s="155">
        <f t="shared" si="166"/>
        <v>0</v>
      </c>
      <c r="P1358" s="155">
        <f>IF(O1358=1,SUM($O$6:O1358),0)</f>
        <v>0</v>
      </c>
    </row>
    <row r="1359" spans="1:16" ht="15" customHeight="1">
      <c r="A1359" s="15"/>
      <c r="B1359" s="194">
        <v>36</v>
      </c>
      <c r="C1359" s="109" t="s">
        <v>1300</v>
      </c>
      <c r="D1359" s="213" t="s">
        <v>49</v>
      </c>
      <c r="E1359" s="214" t="s">
        <v>1106</v>
      </c>
      <c r="F1359" s="215">
        <v>3643200</v>
      </c>
      <c r="G1359" s="215">
        <v>3643200</v>
      </c>
      <c r="H1359" s="175"/>
      <c r="I1359" s="88">
        <f t="shared" si="167"/>
        <v>3643200</v>
      </c>
      <c r="J1359" s="163">
        <f t="shared" si="163"/>
        <v>0</v>
      </c>
      <c r="K1359" s="155">
        <f t="shared" si="16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65"/>
        <v>0</v>
      </c>
      <c r="O1359" s="155">
        <f t="shared" si="166"/>
        <v>0</v>
      </c>
      <c r="P1359" s="155">
        <f>IF(O1359=1,SUM($O$6:O1359),0)</f>
        <v>0</v>
      </c>
    </row>
    <row r="1360" spans="1:16" ht="15" customHeight="1">
      <c r="A1360" s="15"/>
      <c r="B1360" s="194">
        <v>37</v>
      </c>
      <c r="C1360" s="109" t="s">
        <v>1301</v>
      </c>
      <c r="D1360" s="213" t="s">
        <v>49</v>
      </c>
      <c r="E1360" s="214" t="s">
        <v>1106</v>
      </c>
      <c r="F1360" s="215">
        <v>3538920</v>
      </c>
      <c r="G1360" s="215">
        <v>3538920</v>
      </c>
      <c r="H1360" s="175"/>
      <c r="I1360" s="88">
        <f t="shared" si="167"/>
        <v>3538920</v>
      </c>
      <c r="J1360" s="163">
        <f t="shared" si="163"/>
        <v>0</v>
      </c>
      <c r="K1360" s="155">
        <f t="shared" si="16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65"/>
        <v>0</v>
      </c>
      <c r="O1360" s="155">
        <f t="shared" si="166"/>
        <v>0</v>
      </c>
      <c r="P1360" s="155">
        <f>IF(O1360=1,SUM($O$6:O1360),0)</f>
        <v>0</v>
      </c>
    </row>
    <row r="1361" spans="1:16" ht="15" customHeight="1">
      <c r="A1361" s="15"/>
      <c r="B1361" s="194">
        <v>38</v>
      </c>
      <c r="C1361" s="109" t="s">
        <v>1302</v>
      </c>
      <c r="D1361" s="213" t="s">
        <v>49</v>
      </c>
      <c r="E1361" s="214" t="s">
        <v>1106</v>
      </c>
      <c r="F1361" s="215">
        <v>2935680.0000000005</v>
      </c>
      <c r="G1361" s="215">
        <v>2935680.0000000005</v>
      </c>
      <c r="H1361" s="175"/>
      <c r="I1361" s="88">
        <f t="shared" si="167"/>
        <v>2935680.0000000005</v>
      </c>
      <c r="J1361" s="163">
        <f t="shared" si="163"/>
        <v>0</v>
      </c>
      <c r="K1361" s="155">
        <f t="shared" si="16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65"/>
        <v>0</v>
      </c>
      <c r="O1361" s="155">
        <f t="shared" si="166"/>
        <v>0</v>
      </c>
      <c r="P1361" s="155">
        <f>IF(O1361=1,SUM($O$6:O1361),0)</f>
        <v>0</v>
      </c>
    </row>
    <row r="1362" spans="1:16" ht="15" customHeight="1">
      <c r="A1362" s="15"/>
      <c r="B1362" s="194">
        <v>39</v>
      </c>
      <c r="C1362" s="109" t="s">
        <v>1303</v>
      </c>
      <c r="D1362" s="213" t="s">
        <v>49</v>
      </c>
      <c r="E1362" s="214" t="s">
        <v>1106</v>
      </c>
      <c r="F1362" s="215">
        <v>2935680.0000000005</v>
      </c>
      <c r="G1362" s="215">
        <v>2935680.0000000005</v>
      </c>
      <c r="H1362" s="175"/>
      <c r="I1362" s="88">
        <f t="shared" si="167"/>
        <v>2935680.0000000005</v>
      </c>
      <c r="J1362" s="163">
        <f t="shared" si="163"/>
        <v>0</v>
      </c>
      <c r="K1362" s="155">
        <f t="shared" si="16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65"/>
        <v>0</v>
      </c>
      <c r="O1362" s="155">
        <f t="shared" si="166"/>
        <v>0</v>
      </c>
      <c r="P1362" s="155">
        <f>IF(O1362=1,SUM($O$6:O1362),0)</f>
        <v>0</v>
      </c>
    </row>
    <row r="1363" spans="1:16" ht="15" customHeight="1">
      <c r="A1363" s="15"/>
      <c r="B1363" s="194">
        <v>40</v>
      </c>
      <c r="C1363" s="109" t="s">
        <v>1304</v>
      </c>
      <c r="D1363" s="213" t="s">
        <v>49</v>
      </c>
      <c r="E1363" s="214" t="s">
        <v>1106</v>
      </c>
      <c r="F1363" s="215">
        <v>2604360.0000000005</v>
      </c>
      <c r="G1363" s="215">
        <v>2604360.0000000005</v>
      </c>
      <c r="H1363" s="175"/>
      <c r="I1363" s="88">
        <f t="shared" si="167"/>
        <v>2604360.0000000005</v>
      </c>
      <c r="J1363" s="163">
        <f t="shared" si="163"/>
        <v>0</v>
      </c>
      <c r="K1363" s="155">
        <f t="shared" si="16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65"/>
        <v>0</v>
      </c>
      <c r="O1363" s="155">
        <f t="shared" si="166"/>
        <v>0</v>
      </c>
      <c r="P1363" s="155">
        <f>IF(O1363=1,SUM($O$6:O1363),0)</f>
        <v>0</v>
      </c>
    </row>
    <row r="1364" spans="1:16" ht="15" customHeight="1">
      <c r="A1364" s="15"/>
      <c r="B1364" s="194">
        <v>41</v>
      </c>
      <c r="C1364" s="109" t="s">
        <v>1305</v>
      </c>
      <c r="D1364" s="213" t="s">
        <v>49</v>
      </c>
      <c r="E1364" s="214" t="s">
        <v>1106</v>
      </c>
      <c r="F1364" s="215">
        <v>1969440</v>
      </c>
      <c r="G1364" s="215">
        <v>1969440</v>
      </c>
      <c r="H1364" s="175"/>
      <c r="I1364" s="88">
        <f t="shared" si="167"/>
        <v>1969440</v>
      </c>
      <c r="J1364" s="163">
        <f t="shared" si="163"/>
        <v>0</v>
      </c>
      <c r="K1364" s="155">
        <f t="shared" si="16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65"/>
        <v>0</v>
      </c>
      <c r="O1364" s="155">
        <f t="shared" si="166"/>
        <v>0</v>
      </c>
      <c r="P1364" s="155">
        <f>IF(O1364=1,SUM($O$6:O1364),0)</f>
        <v>0</v>
      </c>
    </row>
    <row r="1365" spans="1:16" ht="15" customHeight="1">
      <c r="A1365" s="15"/>
      <c r="B1365" s="194">
        <v>42</v>
      </c>
      <c r="C1365" s="109" t="s">
        <v>1306</v>
      </c>
      <c r="D1365" s="213" t="s">
        <v>49</v>
      </c>
      <c r="E1365" s="214" t="s">
        <v>1106</v>
      </c>
      <c r="F1365" s="215">
        <v>5150640.0000000009</v>
      </c>
      <c r="G1365" s="215">
        <v>5150640.0000000009</v>
      </c>
      <c r="H1365" s="175"/>
      <c r="I1365" s="88">
        <f t="shared" si="167"/>
        <v>5150640.0000000009</v>
      </c>
      <c r="J1365" s="163">
        <f t="shared" si="163"/>
        <v>0</v>
      </c>
      <c r="K1365" s="155">
        <f t="shared" si="16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65"/>
        <v>0</v>
      </c>
      <c r="O1365" s="155">
        <f t="shared" si="166"/>
        <v>0</v>
      </c>
      <c r="P1365" s="155">
        <f>IF(O1365=1,SUM($O$6:O1365),0)</f>
        <v>0</v>
      </c>
    </row>
    <row r="1366" spans="1:16" ht="15" customHeight="1">
      <c r="A1366" s="15"/>
      <c r="B1366" s="194">
        <v>43</v>
      </c>
      <c r="C1366" s="109" t="s">
        <v>1307</v>
      </c>
      <c r="D1366" s="213" t="s">
        <v>49</v>
      </c>
      <c r="E1366" s="214" t="s">
        <v>1106</v>
      </c>
      <c r="F1366" s="215">
        <v>4060320</v>
      </c>
      <c r="G1366" s="215">
        <v>4060320</v>
      </c>
      <c r="H1366" s="175"/>
      <c r="I1366" s="88">
        <f t="shared" si="167"/>
        <v>4060320</v>
      </c>
      <c r="J1366" s="163">
        <f t="shared" si="163"/>
        <v>0</v>
      </c>
      <c r="K1366" s="155">
        <f t="shared" si="16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5"/>
        <v>0</v>
      </c>
      <c r="O1366" s="155">
        <f t="shared" si="166"/>
        <v>0</v>
      </c>
      <c r="P1366" s="155">
        <f>IF(O1366=1,SUM($O$6:O1366),0)</f>
        <v>0</v>
      </c>
    </row>
    <row r="1367" spans="1:16" ht="15" customHeight="1">
      <c r="A1367" s="15"/>
      <c r="B1367" s="194">
        <v>44</v>
      </c>
      <c r="C1367" s="109" t="s">
        <v>1308</v>
      </c>
      <c r="D1367" s="213" t="s">
        <v>49</v>
      </c>
      <c r="E1367" s="214" t="s">
        <v>1106</v>
      </c>
      <c r="F1367" s="215">
        <v>3453120</v>
      </c>
      <c r="G1367" s="215">
        <v>3453120</v>
      </c>
      <c r="H1367" s="175"/>
      <c r="I1367" s="88">
        <f t="shared" si="167"/>
        <v>3453120</v>
      </c>
      <c r="J1367" s="163">
        <f t="shared" si="163"/>
        <v>0</v>
      </c>
      <c r="K1367" s="155">
        <f t="shared" si="16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5"/>
        <v>0</v>
      </c>
      <c r="O1367" s="155">
        <f t="shared" si="166"/>
        <v>0</v>
      </c>
      <c r="P1367" s="155">
        <f>IF(O1367=1,SUM($O$6:O1367),0)</f>
        <v>0</v>
      </c>
    </row>
    <row r="1368" spans="1:16" ht="15" customHeight="1">
      <c r="A1368" s="15"/>
      <c r="B1368" s="194">
        <v>45</v>
      </c>
      <c r="C1368" s="109" t="s">
        <v>1309</v>
      </c>
      <c r="D1368" s="213" t="s">
        <v>49</v>
      </c>
      <c r="E1368" s="214" t="s">
        <v>1106</v>
      </c>
      <c r="F1368" s="215">
        <v>2622840.0000000005</v>
      </c>
      <c r="G1368" s="215">
        <v>2622840.0000000005</v>
      </c>
      <c r="H1368" s="171"/>
      <c r="I1368" s="88">
        <f t="shared" si="167"/>
        <v>2622840.0000000005</v>
      </c>
      <c r="J1368" s="163">
        <f t="shared" ref="J1368:J1431" si="168">IF(D1368="MDU-KD",1,0)</f>
        <v>0</v>
      </c>
      <c r="K1368" s="155">
        <f t="shared" ref="K1368:K1431" si="16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70">IF(L1368=0,M1368,L1368)</f>
        <v>0</v>
      </c>
      <c r="O1368" s="155">
        <f t="shared" ref="O1368:O1431" si="17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94">
        <v>46</v>
      </c>
      <c r="C1369" s="109" t="s">
        <v>1310</v>
      </c>
      <c r="D1369" s="213" t="s">
        <v>49</v>
      </c>
      <c r="E1369" s="214" t="s">
        <v>1106</v>
      </c>
      <c r="F1369" s="215">
        <v>3598320</v>
      </c>
      <c r="G1369" s="215">
        <v>3598320</v>
      </c>
      <c r="H1369" s="171"/>
      <c r="I1369" s="88">
        <f t="shared" si="167"/>
        <v>3598320</v>
      </c>
      <c r="J1369" s="163">
        <f t="shared" si="168"/>
        <v>0</v>
      </c>
      <c r="K1369" s="155">
        <f t="shared" si="16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70"/>
        <v>0</v>
      </c>
      <c r="O1369" s="155">
        <f t="shared" si="171"/>
        <v>0</v>
      </c>
      <c r="P1369" s="155">
        <f>IF(O1369=1,SUM($O$6:O1369),0)</f>
        <v>0</v>
      </c>
    </row>
    <row r="1370" spans="1:16" ht="15" customHeight="1">
      <c r="A1370" s="15"/>
      <c r="B1370" s="194">
        <v>47</v>
      </c>
      <c r="C1370" s="109" t="s">
        <v>1311</v>
      </c>
      <c r="D1370" s="213" t="s">
        <v>49</v>
      </c>
      <c r="E1370" s="214" t="s">
        <v>1106</v>
      </c>
      <c r="F1370" s="215">
        <v>3212880</v>
      </c>
      <c r="G1370" s="215">
        <v>3212880</v>
      </c>
      <c r="H1370" s="171"/>
      <c r="I1370" s="88">
        <f t="shared" si="167"/>
        <v>3212880</v>
      </c>
      <c r="J1370" s="163">
        <f t="shared" si="168"/>
        <v>0</v>
      </c>
      <c r="K1370" s="155">
        <f t="shared" si="16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70"/>
        <v>0</v>
      </c>
      <c r="O1370" s="155">
        <f t="shared" si="171"/>
        <v>0</v>
      </c>
      <c r="P1370" s="155">
        <f>IF(O1370=1,SUM($O$6:O1370),0)</f>
        <v>0</v>
      </c>
    </row>
    <row r="1371" spans="1:16" ht="15" customHeight="1">
      <c r="A1371" s="15"/>
      <c r="B1371" s="194">
        <v>48</v>
      </c>
      <c r="C1371" s="109" t="s">
        <v>1312</v>
      </c>
      <c r="D1371" s="213" t="s">
        <v>49</v>
      </c>
      <c r="E1371" s="214" t="s">
        <v>1106</v>
      </c>
      <c r="F1371" s="215">
        <v>2366760</v>
      </c>
      <c r="G1371" s="215">
        <v>2366760</v>
      </c>
      <c r="H1371" s="171"/>
      <c r="I1371" s="88">
        <f>IF($I$5=$G$4,G1371,(IF($I$5=$F$4,F1371,0)))</f>
        <v>2366760</v>
      </c>
      <c r="J1371" s="163">
        <f t="shared" si="168"/>
        <v>0</v>
      </c>
      <c r="K1371" s="155">
        <f t="shared" si="16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70"/>
        <v>0</v>
      </c>
      <c r="O1371" s="155">
        <f t="shared" si="171"/>
        <v>0</v>
      </c>
      <c r="P1371" s="155">
        <f>IF(O1371=1,SUM($O$6:O1371),0)</f>
        <v>0</v>
      </c>
    </row>
    <row r="1372" spans="1:16" ht="15" customHeight="1">
      <c r="A1372" s="15"/>
      <c r="B1372" s="194">
        <v>49</v>
      </c>
      <c r="C1372" s="109" t="s">
        <v>1313</v>
      </c>
      <c r="D1372" s="213" t="s">
        <v>49</v>
      </c>
      <c r="E1372" s="214" t="s">
        <v>1106</v>
      </c>
      <c r="F1372" s="215">
        <v>2005080</v>
      </c>
      <c r="G1372" s="215">
        <v>2005080</v>
      </c>
      <c r="H1372" s="171"/>
      <c r="I1372" s="88">
        <f>IF($I$5=$G$4,G1372,(IF($I$5=$F$4,F1372,0)))</f>
        <v>2005080</v>
      </c>
      <c r="J1372" s="163">
        <f t="shared" si="168"/>
        <v>0</v>
      </c>
      <c r="K1372" s="155">
        <f t="shared" si="16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70"/>
        <v>0</v>
      </c>
      <c r="O1372" s="155">
        <f t="shared" si="171"/>
        <v>0</v>
      </c>
      <c r="P1372" s="155">
        <f>IF(O1372=1,SUM($O$6:O1372),0)</f>
        <v>0</v>
      </c>
    </row>
    <row r="1373" spans="1:16" ht="15" customHeight="1">
      <c r="A1373" s="15"/>
      <c r="B1373" s="194">
        <v>50</v>
      </c>
      <c r="C1373" s="109" t="s">
        <v>1314</v>
      </c>
      <c r="D1373" s="213" t="s">
        <v>49</v>
      </c>
      <c r="E1373" s="214" t="s">
        <v>1106</v>
      </c>
      <c r="F1373" s="215">
        <v>1801603.4491041158</v>
      </c>
      <c r="G1373" s="215">
        <v>1801603.4491041158</v>
      </c>
      <c r="H1373" s="171"/>
      <c r="I1373" s="88">
        <f t="shared" si="167"/>
        <v>1801603.4491041158</v>
      </c>
      <c r="J1373" s="163">
        <f t="shared" si="168"/>
        <v>0</v>
      </c>
      <c r="K1373" s="155">
        <f t="shared" si="16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70"/>
        <v>0</v>
      </c>
      <c r="O1373" s="155">
        <f t="shared" si="171"/>
        <v>0</v>
      </c>
      <c r="P1373" s="155">
        <f>IF(O1373=1,SUM($O$6:O1373),0)</f>
        <v>0</v>
      </c>
    </row>
    <row r="1374" spans="1:16" ht="15" customHeight="1">
      <c r="A1374" s="15"/>
      <c r="B1374" s="194">
        <v>51</v>
      </c>
      <c r="C1374" s="109" t="s">
        <v>1315</v>
      </c>
      <c r="D1374" s="213" t="s">
        <v>49</v>
      </c>
      <c r="E1374" s="214" t="s">
        <v>1106</v>
      </c>
      <c r="F1374" s="215">
        <v>1656351.3951640779</v>
      </c>
      <c r="G1374" s="215">
        <v>1656351.3951640779</v>
      </c>
      <c r="H1374" s="171"/>
      <c r="I1374" s="88">
        <f t="shared" si="167"/>
        <v>1656351.3951640779</v>
      </c>
      <c r="J1374" s="163">
        <f t="shared" si="168"/>
        <v>0</v>
      </c>
      <c r="K1374" s="155">
        <f t="shared" si="16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70"/>
        <v>0</v>
      </c>
      <c r="O1374" s="155">
        <f t="shared" si="171"/>
        <v>0</v>
      </c>
      <c r="P1374" s="155">
        <f>IF(O1374=1,SUM($O$6:O1374),0)</f>
        <v>0</v>
      </c>
    </row>
    <row r="1375" spans="1:16" ht="15" customHeight="1">
      <c r="A1375" s="15"/>
      <c r="B1375" s="194">
        <v>52</v>
      </c>
      <c r="C1375" s="109" t="s">
        <v>1316</v>
      </c>
      <c r="D1375" s="213" t="s">
        <v>49</v>
      </c>
      <c r="E1375" s="214" t="s">
        <v>1106</v>
      </c>
      <c r="F1375" s="215">
        <v>1520640.0000000002</v>
      </c>
      <c r="G1375" s="215">
        <v>1520640.0000000002</v>
      </c>
      <c r="H1375" s="171"/>
      <c r="I1375" s="88">
        <f t="shared" si="167"/>
        <v>1520640.0000000002</v>
      </c>
      <c r="J1375" s="163">
        <f t="shared" si="168"/>
        <v>0</v>
      </c>
      <c r="K1375" s="155">
        <f t="shared" si="16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70"/>
        <v>0</v>
      </c>
      <c r="O1375" s="155">
        <f t="shared" si="171"/>
        <v>0</v>
      </c>
      <c r="P1375" s="155">
        <f>IF(O1375=1,SUM($O$6:O1375),0)</f>
        <v>0</v>
      </c>
    </row>
    <row r="1376" spans="1:16" ht="15" customHeight="1">
      <c r="A1376" s="15"/>
      <c r="B1376" s="194">
        <v>53</v>
      </c>
      <c r="C1376" s="109" t="s">
        <v>1317</v>
      </c>
      <c r="D1376" s="213" t="s">
        <v>49</v>
      </c>
      <c r="E1376" s="214" t="s">
        <v>1106</v>
      </c>
      <c r="F1376" s="215">
        <v>1518000.0000000002</v>
      </c>
      <c r="G1376" s="215">
        <v>1518000.0000000002</v>
      </c>
      <c r="H1376" s="171"/>
      <c r="I1376" s="88">
        <f t="shared" si="167"/>
        <v>1518000.0000000002</v>
      </c>
      <c r="J1376" s="163">
        <f t="shared" si="168"/>
        <v>0</v>
      </c>
      <c r="K1376" s="155">
        <f t="shared" si="16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70"/>
        <v>0</v>
      </c>
      <c r="O1376" s="155">
        <f t="shared" si="171"/>
        <v>0</v>
      </c>
      <c r="P1376" s="155">
        <f>IF(O1376=1,SUM($O$6:O1376),0)</f>
        <v>0</v>
      </c>
    </row>
    <row r="1377" spans="1:16" ht="15" customHeight="1">
      <c r="A1377" s="15"/>
      <c r="B1377" s="194">
        <v>54</v>
      </c>
      <c r="C1377" s="109" t="s">
        <v>1318</v>
      </c>
      <c r="D1377" s="213" t="s">
        <v>49</v>
      </c>
      <c r="E1377" s="214" t="s">
        <v>1106</v>
      </c>
      <c r="F1377" s="215">
        <v>1343760.0000000002</v>
      </c>
      <c r="G1377" s="215">
        <v>1343760.0000000002</v>
      </c>
      <c r="H1377" s="171"/>
      <c r="I1377" s="88">
        <f t="shared" si="167"/>
        <v>1343760.0000000002</v>
      </c>
      <c r="J1377" s="163">
        <f t="shared" si="168"/>
        <v>0</v>
      </c>
      <c r="K1377" s="155">
        <f t="shared" si="16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70"/>
        <v>0</v>
      </c>
      <c r="O1377" s="155">
        <f t="shared" si="171"/>
        <v>0</v>
      </c>
      <c r="P1377" s="155">
        <f>IF(O1377=1,SUM($O$6:O1377),0)</f>
        <v>0</v>
      </c>
    </row>
    <row r="1378" spans="1:16" ht="15" customHeight="1">
      <c r="A1378" s="15"/>
      <c r="B1378" s="194">
        <v>55</v>
      </c>
      <c r="C1378" s="109" t="s">
        <v>1319</v>
      </c>
      <c r="D1378" s="213" t="s">
        <v>49</v>
      </c>
      <c r="E1378" s="214" t="s">
        <v>1106</v>
      </c>
      <c r="F1378" s="215">
        <v>7945699.5772913285</v>
      </c>
      <c r="G1378" s="215">
        <v>7945699.5772913285</v>
      </c>
      <c r="H1378" s="171"/>
      <c r="I1378" s="88">
        <f t="shared" si="167"/>
        <v>7945699.5772913285</v>
      </c>
      <c r="J1378" s="163">
        <f t="shared" si="168"/>
        <v>0</v>
      </c>
      <c r="K1378" s="155">
        <f t="shared" si="16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70"/>
        <v>0</v>
      </c>
      <c r="O1378" s="155">
        <f t="shared" si="171"/>
        <v>0</v>
      </c>
      <c r="P1378" s="155">
        <f>IF(O1378=1,SUM($O$6:O1378),0)</f>
        <v>0</v>
      </c>
    </row>
    <row r="1379" spans="1:16" ht="15" customHeight="1">
      <c r="A1379" s="15"/>
      <c r="B1379" s="194"/>
      <c r="C1379" s="109"/>
      <c r="D1379" s="213" t="s">
        <v>50</v>
      </c>
      <c r="E1379" s="214"/>
      <c r="F1379" s="215">
        <v>0</v>
      </c>
      <c r="G1379" s="215">
        <v>0</v>
      </c>
      <c r="H1379" s="171"/>
      <c r="I1379" s="88">
        <f t="shared" si="167"/>
        <v>0</v>
      </c>
      <c r="J1379" s="163">
        <f t="shared" si="168"/>
        <v>0</v>
      </c>
      <c r="K1379" s="155">
        <f t="shared" si="16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70"/>
        <v>0</v>
      </c>
      <c r="O1379" s="155">
        <f t="shared" si="171"/>
        <v>0</v>
      </c>
      <c r="P1379" s="155">
        <f>IF(O1379=1,SUM($O$6:O1379),0)</f>
        <v>0</v>
      </c>
    </row>
    <row r="1380" spans="1:16" ht="15" customHeight="1">
      <c r="A1380" s="15"/>
      <c r="B1380" s="194" t="s">
        <v>1035</v>
      </c>
      <c r="C1380" s="109" t="s">
        <v>783</v>
      </c>
      <c r="D1380" s="213" t="s">
        <v>50</v>
      </c>
      <c r="E1380" s="214"/>
      <c r="F1380" s="215">
        <v>0</v>
      </c>
      <c r="G1380" s="215">
        <v>0</v>
      </c>
      <c r="H1380" s="171"/>
      <c r="I1380" s="88">
        <f t="shared" si="167"/>
        <v>0</v>
      </c>
      <c r="J1380" s="163">
        <f t="shared" si="168"/>
        <v>0</v>
      </c>
      <c r="K1380" s="155">
        <f t="shared" si="16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70"/>
        <v>0</v>
      </c>
      <c r="O1380" s="155">
        <f t="shared" si="171"/>
        <v>0</v>
      </c>
      <c r="P1380" s="155">
        <f>IF(O1380=1,SUM($O$6:O1380),0)</f>
        <v>0</v>
      </c>
    </row>
    <row r="1381" spans="1:16" ht="15" customHeight="1">
      <c r="A1381" s="15"/>
      <c r="B1381" s="194">
        <v>1</v>
      </c>
      <c r="C1381" s="109" t="s">
        <v>1320</v>
      </c>
      <c r="D1381" s="213" t="s">
        <v>49</v>
      </c>
      <c r="E1381" s="214" t="s">
        <v>1106</v>
      </c>
      <c r="F1381" s="215">
        <v>3426000</v>
      </c>
      <c r="G1381" s="215">
        <v>3426000</v>
      </c>
      <c r="H1381" s="171"/>
      <c r="I1381" s="88">
        <f t="shared" si="167"/>
        <v>3426000</v>
      </c>
      <c r="J1381" s="163">
        <f t="shared" si="168"/>
        <v>0</v>
      </c>
      <c r="K1381" s="155">
        <f t="shared" si="16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70"/>
        <v>0</v>
      </c>
      <c r="O1381" s="155">
        <f t="shared" si="171"/>
        <v>0</v>
      </c>
      <c r="P1381" s="155">
        <f>IF(O1381=1,SUM($O$6:O1381),0)</f>
        <v>0</v>
      </c>
    </row>
    <row r="1382" spans="1:16" ht="15" customHeight="1">
      <c r="A1382" s="15"/>
      <c r="B1382" s="194">
        <v>2</v>
      </c>
      <c r="C1382" s="109" t="s">
        <v>1321</v>
      </c>
      <c r="D1382" s="213" t="s">
        <v>49</v>
      </c>
      <c r="E1382" s="214" t="s">
        <v>1106</v>
      </c>
      <c r="F1382" s="215">
        <v>2880000</v>
      </c>
      <c r="G1382" s="215">
        <v>2880000</v>
      </c>
      <c r="H1382" s="171"/>
      <c r="I1382" s="88">
        <f t="shared" si="167"/>
        <v>2880000</v>
      </c>
      <c r="J1382" s="163">
        <f t="shared" si="168"/>
        <v>0</v>
      </c>
      <c r="K1382" s="155">
        <f t="shared" si="16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70"/>
        <v>0</v>
      </c>
      <c r="O1382" s="155">
        <f t="shared" si="171"/>
        <v>0</v>
      </c>
      <c r="P1382" s="155">
        <f>IF(O1382=1,SUM($O$6:O1382),0)</f>
        <v>0</v>
      </c>
    </row>
    <row r="1383" spans="1:16" ht="15" customHeight="1">
      <c r="A1383" s="15"/>
      <c r="B1383" s="194">
        <v>3</v>
      </c>
      <c r="C1383" s="109" t="s">
        <v>1322</v>
      </c>
      <c r="D1383" s="213" t="s">
        <v>49</v>
      </c>
      <c r="E1383" s="214" t="s">
        <v>1106</v>
      </c>
      <c r="F1383" s="215">
        <v>2649600</v>
      </c>
      <c r="G1383" s="215">
        <v>2649600</v>
      </c>
      <c r="H1383" s="171"/>
      <c r="I1383" s="88">
        <f t="shared" si="167"/>
        <v>2649600</v>
      </c>
      <c r="J1383" s="163">
        <f t="shared" si="168"/>
        <v>0</v>
      </c>
      <c r="K1383" s="155">
        <f t="shared" si="16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70"/>
        <v>0</v>
      </c>
      <c r="O1383" s="155">
        <f t="shared" si="171"/>
        <v>0</v>
      </c>
      <c r="P1383" s="155">
        <f>IF(O1383=1,SUM($O$6:O1383),0)</f>
        <v>0</v>
      </c>
    </row>
    <row r="1384" spans="1:16" ht="15" customHeight="1">
      <c r="A1384" s="15"/>
      <c r="B1384" s="194">
        <v>4</v>
      </c>
      <c r="C1384" s="109" t="s">
        <v>1323</v>
      </c>
      <c r="D1384" s="213" t="s">
        <v>49</v>
      </c>
      <c r="E1384" s="214" t="s">
        <v>1106</v>
      </c>
      <c r="F1384" s="215">
        <v>1971600</v>
      </c>
      <c r="G1384" s="215">
        <v>1971600</v>
      </c>
      <c r="H1384" s="171"/>
      <c r="I1384" s="88">
        <f t="shared" si="167"/>
        <v>1971600</v>
      </c>
      <c r="J1384" s="163">
        <f t="shared" si="168"/>
        <v>0</v>
      </c>
      <c r="K1384" s="155">
        <f t="shared" si="16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70"/>
        <v>0</v>
      </c>
      <c r="O1384" s="155">
        <f t="shared" si="171"/>
        <v>0</v>
      </c>
      <c r="P1384" s="155">
        <f>IF(O1384=1,SUM($O$6:O1384),0)</f>
        <v>0</v>
      </c>
    </row>
    <row r="1385" spans="1:16" ht="15" customHeight="1">
      <c r="A1385" s="15"/>
      <c r="B1385" s="194">
        <v>5</v>
      </c>
      <c r="C1385" s="109" t="s">
        <v>1324</v>
      </c>
      <c r="D1385" s="213" t="s">
        <v>49</v>
      </c>
      <c r="E1385" s="214" t="s">
        <v>1106</v>
      </c>
      <c r="F1385" s="215">
        <v>1340400</v>
      </c>
      <c r="G1385" s="215">
        <v>1340400</v>
      </c>
      <c r="H1385" s="171"/>
      <c r="I1385" s="88">
        <f t="shared" si="167"/>
        <v>1340400</v>
      </c>
      <c r="J1385" s="163">
        <f t="shared" si="168"/>
        <v>0</v>
      </c>
      <c r="K1385" s="155">
        <f t="shared" si="16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70"/>
        <v>0</v>
      </c>
      <c r="O1385" s="155">
        <f t="shared" si="171"/>
        <v>0</v>
      </c>
      <c r="P1385" s="155">
        <f>IF(O1385=1,SUM($O$6:O1385),0)</f>
        <v>0</v>
      </c>
    </row>
    <row r="1386" spans="1:16" ht="15" customHeight="1">
      <c r="A1386" s="15"/>
      <c r="B1386" s="194">
        <v>6</v>
      </c>
      <c r="C1386" s="109" t="s">
        <v>1325</v>
      </c>
      <c r="D1386" s="213" t="s">
        <v>49</v>
      </c>
      <c r="E1386" s="214" t="s">
        <v>1106</v>
      </c>
      <c r="F1386" s="215">
        <v>2682000</v>
      </c>
      <c r="G1386" s="215">
        <v>2682000</v>
      </c>
      <c r="H1386" s="171"/>
      <c r="I1386" s="88">
        <f t="shared" si="167"/>
        <v>2682000</v>
      </c>
      <c r="J1386" s="163">
        <f t="shared" si="168"/>
        <v>0</v>
      </c>
      <c r="K1386" s="155">
        <f t="shared" si="16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70"/>
        <v>0</v>
      </c>
      <c r="O1386" s="155">
        <f t="shared" si="171"/>
        <v>0</v>
      </c>
      <c r="P1386" s="155">
        <f>IF(O1386=1,SUM($O$6:O1386),0)</f>
        <v>0</v>
      </c>
    </row>
    <row r="1387" spans="1:16" ht="15" customHeight="1">
      <c r="A1387" s="15"/>
      <c r="B1387" s="194">
        <v>7</v>
      </c>
      <c r="C1387" s="109" t="s">
        <v>1326</v>
      </c>
      <c r="D1387" s="213" t="s">
        <v>49</v>
      </c>
      <c r="E1387" s="214" t="s">
        <v>1106</v>
      </c>
      <c r="F1387" s="215">
        <v>2148000</v>
      </c>
      <c r="G1387" s="215">
        <v>2148000</v>
      </c>
      <c r="H1387" s="171"/>
      <c r="I1387" s="88">
        <f t="shared" si="167"/>
        <v>2148000</v>
      </c>
      <c r="J1387" s="163">
        <f t="shared" si="168"/>
        <v>0</v>
      </c>
      <c r="K1387" s="155">
        <f t="shared" si="16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70"/>
        <v>0</v>
      </c>
      <c r="O1387" s="155">
        <f t="shared" si="171"/>
        <v>0</v>
      </c>
      <c r="P1387" s="155">
        <f>IF(O1387=1,SUM($O$6:O1387),0)</f>
        <v>0</v>
      </c>
    </row>
    <row r="1388" spans="1:16" ht="15" customHeight="1">
      <c r="A1388" s="15"/>
      <c r="B1388" s="194"/>
      <c r="C1388" s="109"/>
      <c r="D1388" s="213" t="s">
        <v>50</v>
      </c>
      <c r="E1388" s="214"/>
      <c r="F1388" s="215">
        <v>0</v>
      </c>
      <c r="G1388" s="215">
        <v>0</v>
      </c>
      <c r="H1388" s="171"/>
      <c r="I1388" s="88">
        <f t="shared" si="167"/>
        <v>0</v>
      </c>
      <c r="J1388" s="163">
        <f t="shared" si="168"/>
        <v>0</v>
      </c>
      <c r="K1388" s="155">
        <f t="shared" si="16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70"/>
        <v>0</v>
      </c>
      <c r="O1388" s="155">
        <f t="shared" si="171"/>
        <v>0</v>
      </c>
      <c r="P1388" s="155">
        <f>IF(O1388=1,SUM($O$6:O1388),0)</f>
        <v>0</v>
      </c>
    </row>
    <row r="1389" spans="1:16" ht="15" customHeight="1">
      <c r="A1389" s="15"/>
      <c r="B1389" s="194" t="s">
        <v>1035</v>
      </c>
      <c r="C1389" s="109" t="s">
        <v>534</v>
      </c>
      <c r="D1389" s="213" t="s">
        <v>50</v>
      </c>
      <c r="E1389" s="214"/>
      <c r="F1389" s="215">
        <v>0</v>
      </c>
      <c r="G1389" s="215">
        <v>0</v>
      </c>
      <c r="H1389" s="175"/>
      <c r="I1389" s="88">
        <f t="shared" si="167"/>
        <v>0</v>
      </c>
      <c r="J1389" s="163">
        <f t="shared" si="168"/>
        <v>0</v>
      </c>
      <c r="K1389" s="155">
        <f t="shared" si="16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70"/>
        <v>0</v>
      </c>
      <c r="O1389" s="155">
        <f t="shared" si="171"/>
        <v>0</v>
      </c>
      <c r="P1389" s="155">
        <f>IF(O1389=1,SUM($O$6:O1389),0)</f>
        <v>0</v>
      </c>
    </row>
    <row r="1390" spans="1:16" ht="15" customHeight="1">
      <c r="A1390" s="15"/>
      <c r="B1390" s="194">
        <v>1</v>
      </c>
      <c r="C1390" s="109" t="s">
        <v>965</v>
      </c>
      <c r="D1390" s="213" t="s">
        <v>49</v>
      </c>
      <c r="E1390" s="214" t="s">
        <v>14</v>
      </c>
      <c r="F1390" s="215">
        <v>213420</v>
      </c>
      <c r="G1390" s="215">
        <v>213420</v>
      </c>
      <c r="H1390" s="175"/>
      <c r="I1390" s="88">
        <f t="shared" si="167"/>
        <v>213420</v>
      </c>
      <c r="J1390" s="163">
        <f t="shared" si="168"/>
        <v>0</v>
      </c>
      <c r="K1390" s="155">
        <f t="shared" si="16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70"/>
        <v>0</v>
      </c>
      <c r="O1390" s="155">
        <f t="shared" si="171"/>
        <v>0</v>
      </c>
      <c r="P1390" s="155">
        <f>IF(O1390=1,SUM($O$6:O1390),0)</f>
        <v>0</v>
      </c>
    </row>
    <row r="1391" spans="1:16" ht="15" customHeight="1">
      <c r="A1391" s="15"/>
      <c r="B1391" s="194">
        <v>2</v>
      </c>
      <c r="C1391" s="109" t="s">
        <v>966</v>
      </c>
      <c r="D1391" s="213" t="s">
        <v>49</v>
      </c>
      <c r="E1391" s="214" t="s">
        <v>14</v>
      </c>
      <c r="F1391" s="215">
        <v>207840</v>
      </c>
      <c r="G1391" s="215">
        <v>207840</v>
      </c>
      <c r="H1391" s="175"/>
      <c r="I1391" s="88">
        <f t="shared" si="167"/>
        <v>207840</v>
      </c>
      <c r="J1391" s="163">
        <f t="shared" si="168"/>
        <v>0</v>
      </c>
      <c r="K1391" s="155">
        <f t="shared" si="16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70"/>
        <v>0</v>
      </c>
      <c r="O1391" s="155">
        <f t="shared" si="171"/>
        <v>0</v>
      </c>
      <c r="P1391" s="155">
        <f>IF(O1391=1,SUM($O$6:O1391),0)</f>
        <v>0</v>
      </c>
    </row>
    <row r="1392" spans="1:16" ht="15" customHeight="1">
      <c r="A1392" s="15"/>
      <c r="B1392" s="194">
        <v>3</v>
      </c>
      <c r="C1392" s="109" t="s">
        <v>967</v>
      </c>
      <c r="D1392" s="213" t="s">
        <v>49</v>
      </c>
      <c r="E1392" s="214" t="s">
        <v>14</v>
      </c>
      <c r="F1392" s="215">
        <v>342990</v>
      </c>
      <c r="G1392" s="215">
        <v>342990</v>
      </c>
      <c r="H1392" s="175"/>
      <c r="I1392" s="88">
        <f t="shared" si="167"/>
        <v>342990</v>
      </c>
      <c r="J1392" s="163">
        <f t="shared" si="168"/>
        <v>0</v>
      </c>
      <c r="K1392" s="155">
        <f t="shared" si="16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70"/>
        <v>0</v>
      </c>
      <c r="O1392" s="155">
        <f t="shared" si="171"/>
        <v>0</v>
      </c>
      <c r="P1392" s="155">
        <f>IF(O1392=1,SUM($O$6:O1392),0)</f>
        <v>0</v>
      </c>
    </row>
    <row r="1393" spans="1:16" ht="15" customHeight="1">
      <c r="A1393" s="15"/>
      <c r="B1393" s="194">
        <v>4</v>
      </c>
      <c r="C1393" s="109" t="s">
        <v>968</v>
      </c>
      <c r="D1393" s="213" t="s">
        <v>49</v>
      </c>
      <c r="E1393" s="214" t="s">
        <v>14</v>
      </c>
      <c r="F1393" s="215">
        <v>709680</v>
      </c>
      <c r="G1393" s="215">
        <v>709680</v>
      </c>
      <c r="H1393" s="175"/>
      <c r="I1393" s="88">
        <f t="shared" si="167"/>
        <v>709680</v>
      </c>
      <c r="J1393" s="163">
        <f t="shared" si="168"/>
        <v>0</v>
      </c>
      <c r="K1393" s="155">
        <f t="shared" si="16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70"/>
        <v>0</v>
      </c>
      <c r="O1393" s="155">
        <f t="shared" si="171"/>
        <v>0</v>
      </c>
      <c r="P1393" s="155">
        <f>IF(O1393=1,SUM($O$6:O1393),0)</f>
        <v>0</v>
      </c>
    </row>
    <row r="1394" spans="1:16" ht="15" customHeight="1">
      <c r="A1394" s="15"/>
      <c r="B1394" s="194">
        <v>5</v>
      </c>
      <c r="C1394" s="109" t="s">
        <v>969</v>
      </c>
      <c r="D1394" s="213" t="s">
        <v>49</v>
      </c>
      <c r="E1394" s="214" t="s">
        <v>14</v>
      </c>
      <c r="F1394" s="215">
        <v>1771980</v>
      </c>
      <c r="G1394" s="215">
        <v>1771980</v>
      </c>
      <c r="H1394" s="175"/>
      <c r="I1394" s="88">
        <f t="shared" si="167"/>
        <v>1771980</v>
      </c>
      <c r="J1394" s="163">
        <f t="shared" si="168"/>
        <v>0</v>
      </c>
      <c r="K1394" s="155">
        <f t="shared" si="16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70"/>
        <v>0</v>
      </c>
      <c r="O1394" s="155">
        <f t="shared" si="171"/>
        <v>0</v>
      </c>
      <c r="P1394" s="155">
        <f>IF(O1394=1,SUM($O$6:O1394),0)</f>
        <v>0</v>
      </c>
    </row>
    <row r="1395" spans="1:16" ht="15" customHeight="1">
      <c r="A1395" s="15"/>
      <c r="B1395" s="194">
        <v>6</v>
      </c>
      <c r="C1395" s="109" t="s">
        <v>970</v>
      </c>
      <c r="D1395" s="213" t="s">
        <v>49</v>
      </c>
      <c r="E1395" s="214" t="s">
        <v>14</v>
      </c>
      <c r="F1395" s="215">
        <v>976440</v>
      </c>
      <c r="G1395" s="215">
        <v>976440</v>
      </c>
      <c r="H1395" s="175"/>
      <c r="I1395" s="88">
        <f t="shared" si="167"/>
        <v>976440</v>
      </c>
      <c r="J1395" s="163">
        <f t="shared" si="168"/>
        <v>0</v>
      </c>
      <c r="K1395" s="155">
        <f t="shared" si="16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70"/>
        <v>0</v>
      </c>
      <c r="O1395" s="155">
        <f t="shared" si="171"/>
        <v>0</v>
      </c>
      <c r="P1395" s="155">
        <f>IF(O1395=1,SUM($O$6:O1395),0)</f>
        <v>0</v>
      </c>
    </row>
    <row r="1396" spans="1:16" ht="15" customHeight="1">
      <c r="A1396" s="15"/>
      <c r="B1396" s="194">
        <v>7</v>
      </c>
      <c r="C1396" s="109" t="s">
        <v>971</v>
      </c>
      <c r="D1396" s="213" t="s">
        <v>49</v>
      </c>
      <c r="E1396" s="214" t="s">
        <v>14</v>
      </c>
      <c r="F1396" s="215">
        <v>2211900</v>
      </c>
      <c r="G1396" s="215">
        <v>2211900</v>
      </c>
      <c r="H1396" s="175"/>
      <c r="I1396" s="88">
        <f t="shared" si="167"/>
        <v>2211900</v>
      </c>
      <c r="J1396" s="163">
        <f t="shared" si="168"/>
        <v>0</v>
      </c>
      <c r="K1396" s="155">
        <f t="shared" si="16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70"/>
        <v>0</v>
      </c>
      <c r="O1396" s="155">
        <f t="shared" si="171"/>
        <v>0</v>
      </c>
      <c r="P1396" s="155">
        <f>IF(O1396=1,SUM($O$6:O1396),0)</f>
        <v>0</v>
      </c>
    </row>
    <row r="1397" spans="1:16" ht="15" customHeight="1">
      <c r="A1397" s="15"/>
      <c r="B1397" s="194">
        <v>8</v>
      </c>
      <c r="C1397" s="109" t="s">
        <v>972</v>
      </c>
      <c r="D1397" s="213" t="s">
        <v>49</v>
      </c>
      <c r="E1397" s="214" t="s">
        <v>14</v>
      </c>
      <c r="F1397" s="215">
        <v>2270640</v>
      </c>
      <c r="G1397" s="215">
        <v>2270640</v>
      </c>
      <c r="H1397" s="175"/>
      <c r="I1397" s="88">
        <f t="shared" ref="I1397:I1410" si="172">IF($I$5=$G$4,G1397,(IF($I$5=$F$4,F1397,0)))</f>
        <v>2270640</v>
      </c>
      <c r="J1397" s="163">
        <f t="shared" si="168"/>
        <v>0</v>
      </c>
      <c r="K1397" s="155">
        <f t="shared" si="16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70"/>
        <v>0</v>
      </c>
      <c r="O1397" s="155">
        <f t="shared" si="171"/>
        <v>0</v>
      </c>
      <c r="P1397" s="155">
        <f>IF(O1397=1,SUM($O$6:O1397),0)</f>
        <v>0</v>
      </c>
    </row>
    <row r="1398" spans="1:16" ht="15" customHeight="1">
      <c r="A1398" s="15"/>
      <c r="B1398" s="194">
        <v>9</v>
      </c>
      <c r="C1398" s="109" t="s">
        <v>973</v>
      </c>
      <c r="D1398" s="213" t="s">
        <v>49</v>
      </c>
      <c r="E1398" s="214" t="s">
        <v>14</v>
      </c>
      <c r="F1398" s="215">
        <v>2476740</v>
      </c>
      <c r="G1398" s="215">
        <v>2476740</v>
      </c>
      <c r="H1398" s="175"/>
      <c r="I1398" s="88">
        <f t="shared" si="172"/>
        <v>2476740</v>
      </c>
      <c r="J1398" s="163">
        <f t="shared" si="168"/>
        <v>0</v>
      </c>
      <c r="K1398" s="155">
        <f t="shared" si="16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70"/>
        <v>0</v>
      </c>
      <c r="O1398" s="155">
        <f t="shared" si="171"/>
        <v>0</v>
      </c>
      <c r="P1398" s="155">
        <f>IF(O1398=1,SUM($O$6:O1398),0)</f>
        <v>0</v>
      </c>
    </row>
    <row r="1399" spans="1:16" ht="15" customHeight="1">
      <c r="A1399" s="15"/>
      <c r="B1399" s="194"/>
      <c r="C1399" s="109" t="s">
        <v>50</v>
      </c>
      <c r="D1399" s="213" t="s">
        <v>50</v>
      </c>
      <c r="E1399" s="214"/>
      <c r="F1399" s="215">
        <v>0</v>
      </c>
      <c r="G1399" s="215">
        <v>0</v>
      </c>
      <c r="H1399" s="175"/>
      <c r="I1399" s="88">
        <f t="shared" si="172"/>
        <v>0</v>
      </c>
      <c r="J1399" s="163">
        <f t="shared" si="168"/>
        <v>0</v>
      </c>
      <c r="K1399" s="155">
        <f t="shared" si="16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70"/>
        <v>0</v>
      </c>
      <c r="O1399" s="155">
        <f t="shared" si="171"/>
        <v>0</v>
      </c>
      <c r="P1399" s="155">
        <f>IF(O1399=1,SUM($O$6:O1399),0)</f>
        <v>0</v>
      </c>
    </row>
    <row r="1400" spans="1:16" ht="15" customHeight="1">
      <c r="A1400" s="15"/>
      <c r="B1400" s="194" t="s">
        <v>1035</v>
      </c>
      <c r="C1400" s="109" t="s">
        <v>792</v>
      </c>
      <c r="D1400" s="213" t="s">
        <v>50</v>
      </c>
      <c r="E1400" s="214"/>
      <c r="F1400" s="215">
        <v>0</v>
      </c>
      <c r="G1400" s="215">
        <v>0</v>
      </c>
      <c r="H1400" s="175"/>
      <c r="I1400" s="88">
        <f t="shared" si="172"/>
        <v>0</v>
      </c>
      <c r="J1400" s="163">
        <f t="shared" si="168"/>
        <v>0</v>
      </c>
      <c r="K1400" s="155">
        <f t="shared" si="16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70"/>
        <v>0</v>
      </c>
      <c r="O1400" s="155">
        <f t="shared" si="171"/>
        <v>0</v>
      </c>
      <c r="P1400" s="155">
        <f>IF(O1400=1,SUM($O$6:O1400),0)</f>
        <v>0</v>
      </c>
    </row>
    <row r="1401" spans="1:16" ht="15" customHeight="1">
      <c r="A1401" s="15"/>
      <c r="B1401" s="194">
        <v>1</v>
      </c>
      <c r="C1401" s="109" t="s">
        <v>431</v>
      </c>
      <c r="D1401" s="213" t="s">
        <v>49</v>
      </c>
      <c r="E1401" s="214" t="s">
        <v>103</v>
      </c>
      <c r="F1401" s="215">
        <v>220260.49029487889</v>
      </c>
      <c r="G1401" s="215">
        <v>220260.49029487889</v>
      </c>
      <c r="H1401" s="175"/>
      <c r="I1401" s="88">
        <f t="shared" si="172"/>
        <v>220260.49029487889</v>
      </c>
      <c r="J1401" s="163">
        <f t="shared" si="168"/>
        <v>0</v>
      </c>
      <c r="K1401" s="155">
        <f t="shared" si="16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70"/>
        <v>0</v>
      </c>
      <c r="O1401" s="155">
        <f t="shared" si="171"/>
        <v>0</v>
      </c>
      <c r="P1401" s="155">
        <f>IF(O1401=1,SUM($O$6:O1401),0)</f>
        <v>0</v>
      </c>
    </row>
    <row r="1402" spans="1:16" ht="15" customHeight="1">
      <c r="A1402" s="15"/>
      <c r="B1402" s="194">
        <v>2</v>
      </c>
      <c r="C1402" s="109" t="s">
        <v>432</v>
      </c>
      <c r="D1402" s="213" t="s">
        <v>49</v>
      </c>
      <c r="E1402" s="214" t="s">
        <v>103</v>
      </c>
      <c r="F1402" s="215">
        <v>220260.49029487889</v>
      </c>
      <c r="G1402" s="215">
        <v>220260.49029487889</v>
      </c>
      <c r="H1402" s="175"/>
      <c r="I1402" s="88">
        <f t="shared" si="172"/>
        <v>220260.49029487889</v>
      </c>
      <c r="J1402" s="163">
        <f t="shared" si="168"/>
        <v>0</v>
      </c>
      <c r="K1402" s="155">
        <f t="shared" si="16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70"/>
        <v>0</v>
      </c>
      <c r="O1402" s="155">
        <f t="shared" si="171"/>
        <v>0</v>
      </c>
      <c r="P1402" s="155">
        <f>IF(O1402=1,SUM($O$6:O1402),0)</f>
        <v>0</v>
      </c>
    </row>
    <row r="1403" spans="1:16" ht="15" customHeight="1">
      <c r="A1403" s="15"/>
      <c r="B1403" s="194">
        <v>3</v>
      </c>
      <c r="C1403" s="109" t="s">
        <v>433</v>
      </c>
      <c r="D1403" s="213" t="s">
        <v>49</v>
      </c>
      <c r="E1403" s="214" t="s">
        <v>103</v>
      </c>
      <c r="F1403" s="215">
        <v>250977.08928157968</v>
      </c>
      <c r="G1403" s="215">
        <v>250977.08928157968</v>
      </c>
      <c r="H1403" s="175"/>
      <c r="I1403" s="88">
        <f t="shared" si="172"/>
        <v>250977.08928157968</v>
      </c>
      <c r="J1403" s="163">
        <f t="shared" si="168"/>
        <v>0</v>
      </c>
      <c r="K1403" s="155">
        <f t="shared" si="16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70"/>
        <v>0</v>
      </c>
      <c r="O1403" s="155">
        <f t="shared" si="171"/>
        <v>0</v>
      </c>
      <c r="P1403" s="155">
        <f>IF(O1403=1,SUM($O$6:O1403),0)</f>
        <v>0</v>
      </c>
    </row>
    <row r="1404" spans="1:16" ht="15" customHeight="1">
      <c r="A1404" s="15"/>
      <c r="B1404" s="194">
        <v>4</v>
      </c>
      <c r="C1404" s="109" t="s">
        <v>434</v>
      </c>
      <c r="D1404" s="213" t="s">
        <v>49</v>
      </c>
      <c r="E1404" s="214" t="s">
        <v>103</v>
      </c>
      <c r="F1404" s="215">
        <v>289200</v>
      </c>
      <c r="G1404" s="215">
        <v>289200</v>
      </c>
      <c r="H1404" s="175"/>
      <c r="I1404" s="88">
        <f t="shared" si="172"/>
        <v>289200</v>
      </c>
      <c r="J1404" s="163">
        <f t="shared" si="168"/>
        <v>0</v>
      </c>
      <c r="K1404" s="155">
        <f t="shared" si="16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70"/>
        <v>0</v>
      </c>
      <c r="O1404" s="155">
        <f t="shared" si="171"/>
        <v>0</v>
      </c>
      <c r="P1404" s="155">
        <f>IF(O1404=1,SUM($O$6:O1404),0)</f>
        <v>0</v>
      </c>
    </row>
    <row r="1405" spans="1:16" ht="15" customHeight="1">
      <c r="A1405" s="15"/>
      <c r="B1405" s="194">
        <v>5</v>
      </c>
      <c r="C1405" s="109" t="s">
        <v>435</v>
      </c>
      <c r="D1405" s="213" t="s">
        <v>49</v>
      </c>
      <c r="E1405" s="214" t="s">
        <v>103</v>
      </c>
      <c r="F1405" s="215">
        <v>277947.76156258525</v>
      </c>
      <c r="G1405" s="215">
        <v>277947.76156258525</v>
      </c>
      <c r="H1405" s="175"/>
      <c r="I1405" s="88">
        <f t="shared" si="172"/>
        <v>277947.76156258525</v>
      </c>
      <c r="J1405" s="163">
        <f t="shared" si="168"/>
        <v>0</v>
      </c>
      <c r="K1405" s="155">
        <f t="shared" si="16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70"/>
        <v>0</v>
      </c>
      <c r="O1405" s="155">
        <f t="shared" si="171"/>
        <v>0</v>
      </c>
      <c r="P1405" s="155">
        <f>IF(O1405=1,SUM($O$6:O1405),0)</f>
        <v>0</v>
      </c>
    </row>
    <row r="1406" spans="1:16" ht="15" customHeight="1">
      <c r="A1406" s="15"/>
      <c r="B1406" s="194">
        <v>6</v>
      </c>
      <c r="C1406" s="109" t="s">
        <v>436</v>
      </c>
      <c r="D1406" s="213" t="s">
        <v>49</v>
      </c>
      <c r="E1406" s="214" t="s">
        <v>103</v>
      </c>
      <c r="F1406" s="215">
        <v>309000</v>
      </c>
      <c r="G1406" s="215">
        <v>309000</v>
      </c>
      <c r="H1406" s="175"/>
      <c r="I1406" s="88">
        <f t="shared" si="172"/>
        <v>309000</v>
      </c>
      <c r="J1406" s="163">
        <f t="shared" si="168"/>
        <v>0</v>
      </c>
      <c r="K1406" s="155">
        <f t="shared" si="16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70"/>
        <v>0</v>
      </c>
      <c r="O1406" s="155">
        <f t="shared" si="171"/>
        <v>0</v>
      </c>
      <c r="P1406" s="155">
        <f>IF(O1406=1,SUM($O$6:O1406),0)</f>
        <v>0</v>
      </c>
    </row>
    <row r="1407" spans="1:16" ht="15" customHeight="1">
      <c r="A1407" s="15"/>
      <c r="B1407" s="194">
        <v>7</v>
      </c>
      <c r="C1407" s="109" t="s">
        <v>1136</v>
      </c>
      <c r="D1407" s="213" t="s">
        <v>49</v>
      </c>
      <c r="E1407" s="214" t="s">
        <v>103</v>
      </c>
      <c r="F1407" s="215">
        <v>277947.76156258525</v>
      </c>
      <c r="G1407" s="215">
        <v>277947.76156258525</v>
      </c>
      <c r="H1407" s="175"/>
      <c r="I1407" s="88">
        <f t="shared" si="172"/>
        <v>277947.76156258525</v>
      </c>
      <c r="J1407" s="163">
        <f t="shared" si="168"/>
        <v>0</v>
      </c>
      <c r="K1407" s="155">
        <f t="shared" si="16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70"/>
        <v>0</v>
      </c>
      <c r="O1407" s="155">
        <f t="shared" si="171"/>
        <v>0</v>
      </c>
      <c r="P1407" s="155">
        <f>IF(O1407=1,SUM($O$6:O1407),0)</f>
        <v>0</v>
      </c>
    </row>
    <row r="1408" spans="1:16" ht="15" customHeight="1">
      <c r="A1408" s="15"/>
      <c r="B1408" s="194">
        <v>8</v>
      </c>
      <c r="C1408" s="109" t="s">
        <v>1137</v>
      </c>
      <c r="D1408" s="213" t="s">
        <v>49</v>
      </c>
      <c r="E1408" s="214" t="s">
        <v>103</v>
      </c>
      <c r="F1408" s="215">
        <v>345600</v>
      </c>
      <c r="G1408" s="215">
        <v>345600</v>
      </c>
      <c r="H1408" s="175"/>
      <c r="I1408" s="88">
        <f t="shared" si="172"/>
        <v>345600</v>
      </c>
      <c r="J1408" s="163">
        <f t="shared" si="168"/>
        <v>0</v>
      </c>
      <c r="K1408" s="155">
        <f t="shared" si="16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70"/>
        <v>0</v>
      </c>
      <c r="O1408" s="155">
        <f t="shared" si="171"/>
        <v>0</v>
      </c>
      <c r="P1408" s="155">
        <f>IF(O1408=1,SUM($O$6:O1408),0)</f>
        <v>0</v>
      </c>
    </row>
    <row r="1409" spans="1:16" ht="15" customHeight="1">
      <c r="A1409" s="15"/>
      <c r="B1409" s="194">
        <v>9</v>
      </c>
      <c r="C1409" s="109" t="s">
        <v>437</v>
      </c>
      <c r="D1409" s="213" t="s">
        <v>49</v>
      </c>
      <c r="E1409" s="214" t="s">
        <v>103</v>
      </c>
      <c r="F1409" s="215">
        <v>438273.42456634069</v>
      </c>
      <c r="G1409" s="215">
        <v>438273.42456634069</v>
      </c>
      <c r="H1409" s="175"/>
      <c r="I1409" s="88">
        <f t="shared" si="172"/>
        <v>438273.42456634069</v>
      </c>
      <c r="J1409" s="163">
        <f t="shared" si="168"/>
        <v>0</v>
      </c>
      <c r="K1409" s="155">
        <f t="shared" si="16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70"/>
        <v>0</v>
      </c>
      <c r="O1409" s="155">
        <f t="shared" si="171"/>
        <v>0</v>
      </c>
      <c r="P1409" s="155">
        <f>IF(O1409=1,SUM($O$6:O1409),0)</f>
        <v>0</v>
      </c>
    </row>
    <row r="1410" spans="1:16" ht="15" customHeight="1">
      <c r="A1410" s="15"/>
      <c r="B1410" s="194">
        <v>10</v>
      </c>
      <c r="C1410" s="109" t="s">
        <v>438</v>
      </c>
      <c r="D1410" s="213" t="s">
        <v>49</v>
      </c>
      <c r="E1410" s="214" t="s">
        <v>103</v>
      </c>
      <c r="F1410" s="215">
        <v>384600</v>
      </c>
      <c r="G1410" s="215">
        <v>384600</v>
      </c>
      <c r="H1410" s="175"/>
      <c r="I1410" s="88">
        <f t="shared" si="172"/>
        <v>384600</v>
      </c>
      <c r="J1410" s="163">
        <f t="shared" si="168"/>
        <v>0</v>
      </c>
      <c r="K1410" s="155">
        <f t="shared" si="16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70"/>
        <v>0</v>
      </c>
      <c r="O1410" s="155">
        <f t="shared" si="171"/>
        <v>0</v>
      </c>
      <c r="P1410" s="155">
        <f>IF(O1410=1,SUM($O$6:O1410),0)</f>
        <v>0</v>
      </c>
    </row>
    <row r="1411" spans="1:16" ht="15" customHeight="1">
      <c r="A1411" s="15"/>
      <c r="B1411" s="194">
        <v>11</v>
      </c>
      <c r="C1411" s="109" t="s">
        <v>439</v>
      </c>
      <c r="D1411" s="213" t="s">
        <v>49</v>
      </c>
      <c r="E1411" s="214" t="s">
        <v>103</v>
      </c>
      <c r="F1411" s="215">
        <v>466742.46752962429</v>
      </c>
      <c r="G1411" s="215">
        <v>466742.46752962429</v>
      </c>
      <c r="H1411" s="175"/>
      <c r="I1411" s="88">
        <f t="shared" ref="I1411:I1448" si="173">IF($I$5=$G$4,G1411,(IF($I$5=$F$4,F1411,0)))</f>
        <v>466742.46752962429</v>
      </c>
      <c r="J1411" s="163">
        <f t="shared" si="168"/>
        <v>0</v>
      </c>
      <c r="K1411" s="155">
        <f t="shared" si="16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70"/>
        <v>0</v>
      </c>
      <c r="O1411" s="155">
        <f t="shared" si="171"/>
        <v>0</v>
      </c>
      <c r="P1411" s="155">
        <f>IF(O1411=1,SUM($O$6:O1411),0)</f>
        <v>0</v>
      </c>
    </row>
    <row r="1412" spans="1:16" ht="15" customHeight="1">
      <c r="A1412" s="15"/>
      <c r="B1412" s="194">
        <v>12</v>
      </c>
      <c r="C1412" s="109" t="s">
        <v>440</v>
      </c>
      <c r="D1412" s="213" t="s">
        <v>49</v>
      </c>
      <c r="E1412" s="214" t="s">
        <v>103</v>
      </c>
      <c r="F1412" s="215">
        <v>466742.46752962429</v>
      </c>
      <c r="G1412" s="215">
        <v>466742.46752962429</v>
      </c>
      <c r="H1412" s="175"/>
      <c r="I1412" s="154">
        <f t="shared" si="173"/>
        <v>466742.46752962429</v>
      </c>
      <c r="J1412" s="163">
        <f t="shared" si="168"/>
        <v>0</v>
      </c>
      <c r="K1412" s="155">
        <f t="shared" si="16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70"/>
        <v>0</v>
      </c>
      <c r="O1412" s="155">
        <f t="shared" si="171"/>
        <v>0</v>
      </c>
      <c r="P1412" s="155">
        <f>IF(O1412=1,SUM($O$6:O1412),0)</f>
        <v>0</v>
      </c>
    </row>
    <row r="1413" spans="1:16" ht="15" customHeight="1">
      <c r="A1413" s="15"/>
      <c r="B1413" s="194">
        <v>13</v>
      </c>
      <c r="C1413" s="109" t="s">
        <v>441</v>
      </c>
      <c r="D1413" s="213" t="s">
        <v>49</v>
      </c>
      <c r="E1413" s="214" t="s">
        <v>103</v>
      </c>
      <c r="F1413" s="215">
        <v>513941.14402138407</v>
      </c>
      <c r="G1413" s="215">
        <v>513941.14402138407</v>
      </c>
      <c r="H1413" s="175"/>
      <c r="I1413" s="88">
        <f t="shared" si="173"/>
        <v>513941.14402138407</v>
      </c>
      <c r="J1413" s="163">
        <f t="shared" si="168"/>
        <v>0</v>
      </c>
      <c r="K1413" s="155">
        <f t="shared" si="16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70"/>
        <v>0</v>
      </c>
      <c r="O1413" s="155">
        <f t="shared" si="171"/>
        <v>0</v>
      </c>
      <c r="P1413" s="155">
        <f>IF(O1413=1,SUM($O$6:O1413),0)</f>
        <v>0</v>
      </c>
    </row>
    <row r="1414" spans="1:16" ht="15" customHeight="1">
      <c r="A1414" s="15"/>
      <c r="B1414" s="194">
        <v>14</v>
      </c>
      <c r="C1414" s="109" t="s">
        <v>442</v>
      </c>
      <c r="D1414" s="213" t="s">
        <v>49</v>
      </c>
      <c r="E1414" s="214" t="s">
        <v>103</v>
      </c>
      <c r="F1414" s="215">
        <v>502200</v>
      </c>
      <c r="G1414" s="215">
        <v>502200</v>
      </c>
      <c r="H1414" s="175"/>
      <c r="I1414" s="88">
        <f t="shared" si="173"/>
        <v>502200</v>
      </c>
      <c r="J1414" s="163">
        <f t="shared" si="168"/>
        <v>0</v>
      </c>
      <c r="K1414" s="155">
        <f t="shared" si="16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70"/>
        <v>0</v>
      </c>
      <c r="O1414" s="155">
        <f t="shared" si="171"/>
        <v>0</v>
      </c>
      <c r="P1414" s="155">
        <f>IF(O1414=1,SUM($O$6:O1414),0)</f>
        <v>0</v>
      </c>
    </row>
    <row r="1415" spans="1:16" ht="15" customHeight="1">
      <c r="A1415" s="15"/>
      <c r="B1415" s="194">
        <v>15</v>
      </c>
      <c r="C1415" s="109" t="s">
        <v>443</v>
      </c>
      <c r="D1415" s="213" t="s">
        <v>49</v>
      </c>
      <c r="E1415" s="214" t="s">
        <v>103</v>
      </c>
      <c r="F1415" s="215">
        <v>580618.63938275899</v>
      </c>
      <c r="G1415" s="215">
        <v>580618.63938275899</v>
      </c>
      <c r="H1415" s="175"/>
      <c r="I1415" s="88">
        <f t="shared" si="173"/>
        <v>580618.63938275899</v>
      </c>
      <c r="J1415" s="163">
        <f t="shared" si="168"/>
        <v>0</v>
      </c>
      <c r="K1415" s="155">
        <f t="shared" si="16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70"/>
        <v>0</v>
      </c>
      <c r="O1415" s="155">
        <f t="shared" si="171"/>
        <v>0</v>
      </c>
      <c r="P1415" s="155">
        <f>IF(O1415=1,SUM($O$6:O1415),0)</f>
        <v>0</v>
      </c>
    </row>
    <row r="1416" spans="1:16" ht="15" customHeight="1">
      <c r="A1416" s="15"/>
      <c r="B1416" s="194">
        <v>16</v>
      </c>
      <c r="C1416" s="109" t="s">
        <v>444</v>
      </c>
      <c r="D1416" s="213" t="s">
        <v>49</v>
      </c>
      <c r="E1416" s="214" t="s">
        <v>103</v>
      </c>
      <c r="F1416" s="215">
        <v>522000</v>
      </c>
      <c r="G1416" s="215">
        <v>522000</v>
      </c>
      <c r="H1416" s="175"/>
      <c r="I1416" s="88">
        <f t="shared" si="173"/>
        <v>522000</v>
      </c>
      <c r="J1416" s="163">
        <f t="shared" si="168"/>
        <v>0</v>
      </c>
      <c r="K1416" s="155">
        <f t="shared" si="16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70"/>
        <v>0</v>
      </c>
      <c r="O1416" s="155">
        <f t="shared" si="171"/>
        <v>0</v>
      </c>
      <c r="P1416" s="155">
        <f>IF(O1416=1,SUM($O$6:O1416),0)</f>
        <v>0</v>
      </c>
    </row>
    <row r="1417" spans="1:16" ht="15" customHeight="1">
      <c r="A1417" s="15"/>
      <c r="B1417" s="194">
        <v>17</v>
      </c>
      <c r="C1417" s="109" t="s">
        <v>445</v>
      </c>
      <c r="D1417" s="213" t="s">
        <v>49</v>
      </c>
      <c r="E1417" s="214" t="s">
        <v>103</v>
      </c>
      <c r="F1417" s="215">
        <v>768051.19018409075</v>
      </c>
      <c r="G1417" s="215">
        <v>768051.19018409075</v>
      </c>
      <c r="H1417" s="175"/>
      <c r="I1417" s="88">
        <f t="shared" si="173"/>
        <v>768051.19018409075</v>
      </c>
      <c r="J1417" s="163">
        <f t="shared" si="168"/>
        <v>0</v>
      </c>
      <c r="K1417" s="155">
        <f t="shared" si="16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70"/>
        <v>0</v>
      </c>
      <c r="O1417" s="155">
        <f t="shared" si="171"/>
        <v>0</v>
      </c>
      <c r="P1417" s="155">
        <f>IF(O1417=1,SUM($O$6:O1417),0)</f>
        <v>0</v>
      </c>
    </row>
    <row r="1418" spans="1:16" ht="15" customHeight="1">
      <c r="A1418" s="15"/>
      <c r="B1418" s="194">
        <v>18</v>
      </c>
      <c r="C1418" s="109" t="s">
        <v>446</v>
      </c>
      <c r="D1418" s="213" t="s">
        <v>49</v>
      </c>
      <c r="E1418" s="214" t="s">
        <v>103</v>
      </c>
      <c r="F1418" s="215">
        <v>768051.19018409075</v>
      </c>
      <c r="G1418" s="215">
        <v>768051.19018409075</v>
      </c>
      <c r="H1418" s="175"/>
      <c r="I1418" s="88">
        <f t="shared" si="173"/>
        <v>768051.19018409075</v>
      </c>
      <c r="J1418" s="163">
        <f t="shared" si="168"/>
        <v>0</v>
      </c>
      <c r="K1418" s="155">
        <f t="shared" si="16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70"/>
        <v>0</v>
      </c>
      <c r="O1418" s="155">
        <f t="shared" si="171"/>
        <v>0</v>
      </c>
      <c r="P1418" s="155">
        <f>IF(O1418=1,SUM($O$6:O1418),0)</f>
        <v>0</v>
      </c>
    </row>
    <row r="1419" spans="1:16" ht="15" customHeight="1">
      <c r="A1419" s="15"/>
      <c r="B1419" s="194">
        <v>19</v>
      </c>
      <c r="C1419" s="109" t="s">
        <v>447</v>
      </c>
      <c r="D1419" s="213" t="s">
        <v>49</v>
      </c>
      <c r="E1419" s="214" t="s">
        <v>103</v>
      </c>
      <c r="F1419" s="215">
        <v>755996.11696758063</v>
      </c>
      <c r="G1419" s="215">
        <v>755996.11696758063</v>
      </c>
      <c r="H1419" s="175"/>
      <c r="I1419" s="88">
        <f t="shared" si="173"/>
        <v>755996.11696758063</v>
      </c>
      <c r="J1419" s="163">
        <f t="shared" si="168"/>
        <v>0</v>
      </c>
      <c r="K1419" s="155">
        <f t="shared" si="16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70"/>
        <v>0</v>
      </c>
      <c r="O1419" s="155">
        <f t="shared" si="171"/>
        <v>0</v>
      </c>
      <c r="P1419" s="155">
        <f>IF(O1419=1,SUM($O$6:O1419),0)</f>
        <v>0</v>
      </c>
    </row>
    <row r="1420" spans="1:16" ht="15" customHeight="1">
      <c r="A1420" s="15"/>
      <c r="B1420" s="194">
        <v>20</v>
      </c>
      <c r="C1420" s="109" t="s">
        <v>448</v>
      </c>
      <c r="D1420" s="213" t="s">
        <v>49</v>
      </c>
      <c r="E1420" s="214" t="s">
        <v>103</v>
      </c>
      <c r="F1420" s="215">
        <v>589800</v>
      </c>
      <c r="G1420" s="215">
        <v>589800</v>
      </c>
      <c r="H1420" s="175"/>
      <c r="I1420" s="176">
        <f t="shared" si="173"/>
        <v>589800</v>
      </c>
      <c r="J1420" s="163">
        <f t="shared" si="168"/>
        <v>0</v>
      </c>
      <c r="K1420" s="155">
        <f t="shared" si="16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70"/>
        <v>0</v>
      </c>
      <c r="O1420" s="155">
        <f t="shared" si="171"/>
        <v>0</v>
      </c>
      <c r="P1420" s="155">
        <f>IF(O1420=1,SUM($O$6:O1420),0)</f>
        <v>0</v>
      </c>
    </row>
    <row r="1421" spans="1:16" ht="15" customHeight="1">
      <c r="A1421" s="15"/>
      <c r="B1421" s="194">
        <v>21</v>
      </c>
      <c r="C1421" s="109" t="s">
        <v>449</v>
      </c>
      <c r="D1421" s="213" t="s">
        <v>49</v>
      </c>
      <c r="E1421" s="214" t="s">
        <v>103</v>
      </c>
      <c r="F1421" s="215">
        <v>832055.45603276498</v>
      </c>
      <c r="G1421" s="215">
        <v>832055.45603276498</v>
      </c>
      <c r="H1421" s="175"/>
      <c r="I1421" s="176">
        <f t="shared" si="173"/>
        <v>832055.45603276498</v>
      </c>
      <c r="J1421" s="163">
        <f t="shared" si="168"/>
        <v>0</v>
      </c>
      <c r="K1421" s="155">
        <f t="shared" si="16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70"/>
        <v>0</v>
      </c>
      <c r="O1421" s="155">
        <f t="shared" si="171"/>
        <v>0</v>
      </c>
      <c r="P1421" s="155">
        <f>IF(O1421=1,SUM($O$6:O1421),0)</f>
        <v>0</v>
      </c>
    </row>
    <row r="1422" spans="1:16" ht="15" customHeight="1">
      <c r="A1422" s="15"/>
      <c r="B1422" s="194">
        <v>22</v>
      </c>
      <c r="C1422" s="109" t="s">
        <v>450</v>
      </c>
      <c r="D1422" s="213" t="s">
        <v>49</v>
      </c>
      <c r="E1422" s="214" t="s">
        <v>103</v>
      </c>
      <c r="F1422" s="215">
        <v>636000</v>
      </c>
      <c r="G1422" s="215">
        <v>636000</v>
      </c>
      <c r="H1422" s="175"/>
      <c r="I1422" s="176">
        <f t="shared" si="173"/>
        <v>636000</v>
      </c>
      <c r="J1422" s="163">
        <f t="shared" si="168"/>
        <v>0</v>
      </c>
      <c r="K1422" s="155">
        <f t="shared" si="16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70"/>
        <v>0</v>
      </c>
      <c r="O1422" s="155">
        <f t="shared" si="171"/>
        <v>0</v>
      </c>
      <c r="P1422" s="155">
        <f>IF(O1422=1,SUM($O$6:O1422),0)</f>
        <v>0</v>
      </c>
    </row>
    <row r="1423" spans="1:16" ht="15" customHeight="1">
      <c r="A1423" s="15"/>
      <c r="B1423" s="194">
        <v>23</v>
      </c>
      <c r="C1423" s="109" t="s">
        <v>451</v>
      </c>
      <c r="D1423" s="213" t="s">
        <v>49</v>
      </c>
      <c r="E1423" s="214" t="s">
        <v>103</v>
      </c>
      <c r="F1423" s="215">
        <v>842833.50878142437</v>
      </c>
      <c r="G1423" s="215">
        <v>842833.50878142437</v>
      </c>
      <c r="H1423" s="175"/>
      <c r="I1423" s="176">
        <f t="shared" si="173"/>
        <v>842833.50878142437</v>
      </c>
      <c r="J1423" s="163">
        <f t="shared" si="168"/>
        <v>0</v>
      </c>
      <c r="K1423" s="155">
        <f t="shared" si="16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70"/>
        <v>0</v>
      </c>
      <c r="O1423" s="155">
        <f t="shared" si="171"/>
        <v>0</v>
      </c>
      <c r="P1423" s="155">
        <f>IF(O1423=1,SUM($O$6:O1423),0)</f>
        <v>0</v>
      </c>
    </row>
    <row r="1424" spans="1:16" ht="15" customHeight="1">
      <c r="A1424" s="15"/>
      <c r="B1424" s="194">
        <v>24</v>
      </c>
      <c r="C1424" s="109" t="s">
        <v>452</v>
      </c>
      <c r="D1424" s="213" t="s">
        <v>49</v>
      </c>
      <c r="E1424" s="214" t="s">
        <v>103</v>
      </c>
      <c r="F1424" s="215">
        <v>762000</v>
      </c>
      <c r="G1424" s="215">
        <v>762000</v>
      </c>
      <c r="H1424" s="175"/>
      <c r="I1424" s="176">
        <f t="shared" si="173"/>
        <v>762000</v>
      </c>
      <c r="J1424" s="163">
        <f t="shared" si="168"/>
        <v>0</v>
      </c>
      <c r="K1424" s="155">
        <f t="shared" si="16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70"/>
        <v>0</v>
      </c>
      <c r="O1424" s="155">
        <f t="shared" si="171"/>
        <v>0</v>
      </c>
      <c r="P1424" s="155">
        <f>IF(O1424=1,SUM($O$6:O1424),0)</f>
        <v>0</v>
      </c>
    </row>
    <row r="1425" spans="1:16" ht="15" customHeight="1">
      <c r="A1425" s="15"/>
      <c r="B1425" s="194">
        <v>25</v>
      </c>
      <c r="C1425" s="109" t="s">
        <v>453</v>
      </c>
      <c r="D1425" s="213" t="s">
        <v>49</v>
      </c>
      <c r="E1425" s="214" t="s">
        <v>103</v>
      </c>
      <c r="F1425" s="215">
        <v>902019.15073140874</v>
      </c>
      <c r="G1425" s="215">
        <v>902019.15073140874</v>
      </c>
      <c r="H1425" s="175"/>
      <c r="I1425" s="176">
        <f t="shared" si="173"/>
        <v>902019.15073140874</v>
      </c>
      <c r="J1425" s="163">
        <f t="shared" si="168"/>
        <v>0</v>
      </c>
      <c r="K1425" s="155">
        <f t="shared" si="16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70"/>
        <v>0</v>
      </c>
      <c r="O1425" s="155">
        <f t="shared" si="171"/>
        <v>0</v>
      </c>
      <c r="P1425" s="155">
        <f>IF(O1425=1,SUM($O$6:O1425),0)</f>
        <v>0</v>
      </c>
    </row>
    <row r="1426" spans="1:16" ht="15" customHeight="1">
      <c r="A1426" s="15"/>
      <c r="B1426" s="194">
        <v>26</v>
      </c>
      <c r="C1426" s="109" t="s">
        <v>454</v>
      </c>
      <c r="D1426" s="213" t="s">
        <v>49</v>
      </c>
      <c r="E1426" s="214" t="s">
        <v>103</v>
      </c>
      <c r="F1426" s="215">
        <v>902019.15073140874</v>
      </c>
      <c r="G1426" s="215">
        <v>902019.15073140874</v>
      </c>
      <c r="H1426" s="175"/>
      <c r="I1426" s="176">
        <f t="shared" si="173"/>
        <v>902019.15073140874</v>
      </c>
      <c r="J1426" s="163">
        <f t="shared" si="168"/>
        <v>0</v>
      </c>
      <c r="K1426" s="155">
        <f t="shared" si="16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70"/>
        <v>0</v>
      </c>
      <c r="O1426" s="155">
        <f t="shared" si="171"/>
        <v>0</v>
      </c>
      <c r="P1426" s="155">
        <f>IF(O1426=1,SUM($O$6:O1426),0)</f>
        <v>0</v>
      </c>
    </row>
    <row r="1427" spans="1:16" ht="15" customHeight="1">
      <c r="A1427" s="15"/>
      <c r="B1427" s="194"/>
      <c r="C1427" s="109"/>
      <c r="D1427" s="213" t="s">
        <v>50</v>
      </c>
      <c r="E1427" s="214"/>
      <c r="F1427" s="215">
        <v>0</v>
      </c>
      <c r="G1427" s="215">
        <v>0</v>
      </c>
      <c r="H1427" s="177"/>
      <c r="I1427" s="176">
        <f t="shared" si="173"/>
        <v>0</v>
      </c>
      <c r="J1427" s="163">
        <f t="shared" si="168"/>
        <v>0</v>
      </c>
      <c r="K1427" s="155">
        <f t="shared" si="16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70"/>
        <v>0</v>
      </c>
      <c r="O1427" s="155">
        <f t="shared" si="171"/>
        <v>0</v>
      </c>
      <c r="P1427" s="155">
        <f>IF(O1427=1,SUM($O$6:O1427),0)</f>
        <v>0</v>
      </c>
    </row>
    <row r="1428" spans="1:16" ht="15" customHeight="1">
      <c r="A1428" s="15"/>
      <c r="B1428" s="194" t="s">
        <v>1035</v>
      </c>
      <c r="C1428" s="109" t="s">
        <v>793</v>
      </c>
      <c r="D1428" s="213" t="s">
        <v>50</v>
      </c>
      <c r="E1428" s="214"/>
      <c r="F1428" s="215">
        <v>0</v>
      </c>
      <c r="G1428" s="215">
        <v>0</v>
      </c>
      <c r="H1428" s="177"/>
      <c r="I1428" s="176">
        <f t="shared" si="173"/>
        <v>0</v>
      </c>
      <c r="J1428" s="163">
        <f t="shared" si="168"/>
        <v>0</v>
      </c>
      <c r="K1428" s="155">
        <f t="shared" si="16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70"/>
        <v>0</v>
      </c>
      <c r="O1428" s="155">
        <f t="shared" si="171"/>
        <v>0</v>
      </c>
      <c r="P1428" s="155">
        <f>IF(O1428=1,SUM($O$6:O1428),0)</f>
        <v>0</v>
      </c>
    </row>
    <row r="1429" spans="1:16" ht="15" customHeight="1">
      <c r="A1429" s="15"/>
      <c r="B1429" s="194">
        <v>1</v>
      </c>
      <c r="C1429" s="109" t="s">
        <v>1099</v>
      </c>
      <c r="D1429" s="213" t="s">
        <v>49</v>
      </c>
      <c r="E1429" s="214" t="s">
        <v>14</v>
      </c>
      <c r="F1429" s="215">
        <v>96180</v>
      </c>
      <c r="G1429" s="215">
        <v>96180</v>
      </c>
      <c r="H1429" s="177"/>
      <c r="I1429" s="176">
        <f t="shared" si="173"/>
        <v>96180</v>
      </c>
      <c r="J1429" s="163">
        <f t="shared" si="168"/>
        <v>0</v>
      </c>
      <c r="K1429" s="155">
        <f t="shared" si="16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70"/>
        <v>0</v>
      </c>
      <c r="O1429" s="155">
        <f t="shared" si="171"/>
        <v>0</v>
      </c>
      <c r="P1429" s="155">
        <f>IF(O1429=1,SUM($O$6:O1429),0)</f>
        <v>0</v>
      </c>
    </row>
    <row r="1430" spans="1:16" ht="15" customHeight="1">
      <c r="A1430" s="15"/>
      <c r="B1430" s="194">
        <v>2</v>
      </c>
      <c r="C1430" s="109" t="s">
        <v>974</v>
      </c>
      <c r="D1430" s="213" t="s">
        <v>49</v>
      </c>
      <c r="E1430" s="214" t="s">
        <v>14</v>
      </c>
      <c r="F1430" s="215">
        <v>257820</v>
      </c>
      <c r="G1430" s="215">
        <v>257820</v>
      </c>
      <c r="H1430" s="177"/>
      <c r="I1430" s="176">
        <f t="shared" si="173"/>
        <v>257820</v>
      </c>
      <c r="J1430" s="163">
        <f t="shared" si="168"/>
        <v>0</v>
      </c>
      <c r="K1430" s="155">
        <f t="shared" si="16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70"/>
        <v>0</v>
      </c>
      <c r="O1430" s="155">
        <f t="shared" si="171"/>
        <v>0</v>
      </c>
      <c r="P1430" s="155">
        <f>IF(O1430=1,SUM($O$6:O1430),0)</f>
        <v>0</v>
      </c>
    </row>
    <row r="1431" spans="1:16" ht="15" customHeight="1">
      <c r="A1431" s="15"/>
      <c r="B1431" s="194">
        <v>3</v>
      </c>
      <c r="C1431" s="109" t="s">
        <v>975</v>
      </c>
      <c r="D1431" s="213" t="s">
        <v>49</v>
      </c>
      <c r="E1431" s="214" t="s">
        <v>14</v>
      </c>
      <c r="F1431" s="215">
        <v>299160</v>
      </c>
      <c r="G1431" s="215">
        <v>299160</v>
      </c>
      <c r="H1431" s="177"/>
      <c r="I1431" s="176">
        <f t="shared" si="173"/>
        <v>299160</v>
      </c>
      <c r="J1431" s="163">
        <f t="shared" si="168"/>
        <v>0</v>
      </c>
      <c r="K1431" s="155">
        <f t="shared" si="16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70"/>
        <v>0</v>
      </c>
      <c r="O1431" s="155">
        <f t="shared" si="171"/>
        <v>0</v>
      </c>
      <c r="P1431" s="155">
        <f>IF(O1431=1,SUM($O$6:O1431),0)</f>
        <v>0</v>
      </c>
    </row>
    <row r="1432" spans="1:16" ht="15" customHeight="1">
      <c r="A1432" s="15"/>
      <c r="B1432" s="194">
        <v>4</v>
      </c>
      <c r="C1432" s="109" t="s">
        <v>976</v>
      </c>
      <c r="D1432" s="213" t="s">
        <v>49</v>
      </c>
      <c r="E1432" s="214" t="s">
        <v>14</v>
      </c>
      <c r="F1432" s="215">
        <v>246960</v>
      </c>
      <c r="G1432" s="215">
        <v>246960</v>
      </c>
      <c r="H1432" s="177"/>
      <c r="I1432" s="176">
        <f t="shared" si="173"/>
        <v>246960</v>
      </c>
      <c r="J1432" s="163">
        <f t="shared" ref="J1432:J1469" si="174">IF(D1432="MDU-KD",1,0)</f>
        <v>0</v>
      </c>
      <c r="K1432" s="155">
        <f t="shared" ref="K1432:K1469" si="17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69" si="176">IF(L1432=0,M1432,L1432)</f>
        <v>0</v>
      </c>
      <c r="O1432" s="155">
        <f t="shared" ref="O1432:O1469" si="17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94">
        <v>5</v>
      </c>
      <c r="C1433" s="109" t="s">
        <v>977</v>
      </c>
      <c r="D1433" s="213" t="s">
        <v>49</v>
      </c>
      <c r="E1433" s="214" t="s">
        <v>14</v>
      </c>
      <c r="F1433" s="215">
        <v>286461</v>
      </c>
      <c r="G1433" s="215">
        <v>286461</v>
      </c>
      <c r="H1433" s="177"/>
      <c r="I1433" s="176">
        <f t="shared" si="173"/>
        <v>286461</v>
      </c>
      <c r="J1433" s="163">
        <f t="shared" si="174"/>
        <v>0</v>
      </c>
      <c r="K1433" s="155">
        <f t="shared" si="17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76"/>
        <v>0</v>
      </c>
      <c r="O1433" s="155">
        <f t="shared" si="177"/>
        <v>0</v>
      </c>
      <c r="P1433" s="155">
        <f>IF(O1433=1,SUM($O$6:O1433),0)</f>
        <v>0</v>
      </c>
    </row>
    <row r="1434" spans="1:16" ht="15" customHeight="1">
      <c r="A1434" s="15"/>
      <c r="B1434" s="194">
        <v>6</v>
      </c>
      <c r="C1434" s="109" t="s">
        <v>978</v>
      </c>
      <c r="D1434" s="213" t="s">
        <v>49</v>
      </c>
      <c r="E1434" s="214" t="s">
        <v>14</v>
      </c>
      <c r="F1434" s="215">
        <v>259308</v>
      </c>
      <c r="G1434" s="215">
        <v>259308</v>
      </c>
      <c r="H1434" s="177"/>
      <c r="I1434" s="176"/>
      <c r="J1434" s="163">
        <f t="shared" si="174"/>
        <v>0</v>
      </c>
      <c r="K1434" s="155">
        <f t="shared" si="17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76"/>
        <v>0</v>
      </c>
      <c r="O1434" s="155">
        <f t="shared" si="177"/>
        <v>0</v>
      </c>
      <c r="P1434" s="155">
        <f>IF(O1434=1,SUM($O$6:O1434),0)</f>
        <v>0</v>
      </c>
    </row>
    <row r="1435" spans="1:16" ht="15" customHeight="1">
      <c r="A1435" s="15"/>
      <c r="B1435" s="194">
        <v>7</v>
      </c>
      <c r="C1435" s="109" t="s">
        <v>979</v>
      </c>
      <c r="D1435" s="213" t="s">
        <v>49</v>
      </c>
      <c r="E1435" s="214" t="s">
        <v>14</v>
      </c>
      <c r="F1435" s="215">
        <v>300784.05</v>
      </c>
      <c r="G1435" s="215">
        <v>300784.05</v>
      </c>
      <c r="H1435" s="177"/>
      <c r="I1435" s="176"/>
      <c r="J1435" s="163">
        <f t="shared" si="174"/>
        <v>0</v>
      </c>
      <c r="K1435" s="155">
        <f t="shared" si="17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76"/>
        <v>0</v>
      </c>
      <c r="O1435" s="155">
        <f t="shared" si="177"/>
        <v>0</v>
      </c>
      <c r="P1435" s="155">
        <f>IF(O1435=1,SUM($O$6:O1435),0)</f>
        <v>0</v>
      </c>
    </row>
    <row r="1436" spans="1:16" ht="15" customHeight="1">
      <c r="A1436" s="15"/>
      <c r="B1436" s="194">
        <v>8</v>
      </c>
      <c r="C1436" s="109" t="s">
        <v>455</v>
      </c>
      <c r="D1436" s="213" t="s">
        <v>49</v>
      </c>
      <c r="E1436" s="214" t="s">
        <v>14</v>
      </c>
      <c r="F1436" s="215">
        <v>300600</v>
      </c>
      <c r="G1436" s="215">
        <v>300600</v>
      </c>
      <c r="H1436" s="177"/>
      <c r="I1436" s="176">
        <f t="shared" si="173"/>
        <v>300600</v>
      </c>
      <c r="J1436" s="163">
        <f t="shared" si="174"/>
        <v>0</v>
      </c>
      <c r="K1436" s="155">
        <f t="shared" si="17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76"/>
        <v>0</v>
      </c>
      <c r="O1436" s="155">
        <f t="shared" si="177"/>
        <v>0</v>
      </c>
      <c r="P1436" s="155">
        <f>IF(O1436=1,SUM($O$6:O1436),0)</f>
        <v>0</v>
      </c>
    </row>
    <row r="1437" spans="1:16" ht="15" customHeight="1">
      <c r="A1437" s="15"/>
      <c r="B1437" s="194">
        <v>9</v>
      </c>
      <c r="C1437" s="109" t="s">
        <v>456</v>
      </c>
      <c r="D1437" s="213" t="s">
        <v>49</v>
      </c>
      <c r="E1437" s="214" t="s">
        <v>14</v>
      </c>
      <c r="F1437" s="215">
        <v>358140</v>
      </c>
      <c r="G1437" s="215">
        <v>358140</v>
      </c>
      <c r="H1437" s="177"/>
      <c r="I1437" s="176">
        <f t="shared" si="173"/>
        <v>358140</v>
      </c>
      <c r="J1437" s="163">
        <f t="shared" si="174"/>
        <v>0</v>
      </c>
      <c r="K1437" s="155">
        <f t="shared" si="17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76"/>
        <v>0</v>
      </c>
      <c r="O1437" s="155">
        <f t="shared" si="177"/>
        <v>0</v>
      </c>
      <c r="P1437" s="155">
        <f>IF(O1437=1,SUM($O$6:O1437),0)</f>
        <v>0</v>
      </c>
    </row>
    <row r="1438" spans="1:16" ht="15" customHeight="1">
      <c r="A1438" s="15"/>
      <c r="B1438" s="194">
        <v>10</v>
      </c>
      <c r="C1438" s="109" t="s">
        <v>457</v>
      </c>
      <c r="D1438" s="213" t="s">
        <v>49</v>
      </c>
      <c r="E1438" s="214" t="s">
        <v>14</v>
      </c>
      <c r="F1438" s="215">
        <v>341777.99941898551</v>
      </c>
      <c r="G1438" s="215">
        <v>341777.99941898551</v>
      </c>
      <c r="H1438" s="177"/>
      <c r="I1438" s="176">
        <f t="shared" si="173"/>
        <v>341777.99941898551</v>
      </c>
      <c r="J1438" s="163">
        <f t="shared" si="174"/>
        <v>0</v>
      </c>
      <c r="K1438" s="155">
        <f t="shared" si="17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76"/>
        <v>0</v>
      </c>
      <c r="O1438" s="155">
        <f t="shared" si="177"/>
        <v>0</v>
      </c>
      <c r="P1438" s="155">
        <f>IF(O1438=1,SUM($O$6:O1438),0)</f>
        <v>0</v>
      </c>
    </row>
    <row r="1439" spans="1:16" ht="15" customHeight="1">
      <c r="A1439" s="15"/>
      <c r="B1439" s="194">
        <v>11</v>
      </c>
      <c r="C1439" s="109" t="s">
        <v>458</v>
      </c>
      <c r="D1439" s="213" t="s">
        <v>49</v>
      </c>
      <c r="E1439" s="214" t="s">
        <v>14</v>
      </c>
      <c r="F1439" s="215">
        <v>395879.58401850733</v>
      </c>
      <c r="G1439" s="215">
        <v>395879.58401850733</v>
      </c>
      <c r="H1439" s="177"/>
      <c r="I1439" s="176">
        <f t="shared" si="173"/>
        <v>395879.58401850733</v>
      </c>
      <c r="J1439" s="163">
        <f t="shared" si="174"/>
        <v>0</v>
      </c>
      <c r="K1439" s="155">
        <f t="shared" si="17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76"/>
        <v>0</v>
      </c>
      <c r="O1439" s="155">
        <f t="shared" si="177"/>
        <v>0</v>
      </c>
      <c r="P1439" s="155">
        <f>IF(O1439=1,SUM($O$6:O1439),0)</f>
        <v>0</v>
      </c>
    </row>
    <row r="1440" spans="1:16" ht="15" customHeight="1">
      <c r="A1440" s="15"/>
      <c r="B1440" s="194">
        <v>12</v>
      </c>
      <c r="C1440" s="109" t="s">
        <v>459</v>
      </c>
      <c r="D1440" s="213" t="s">
        <v>49</v>
      </c>
      <c r="E1440" s="214" t="s">
        <v>14</v>
      </c>
      <c r="F1440" s="215">
        <v>6240</v>
      </c>
      <c r="G1440" s="215">
        <v>6240</v>
      </c>
      <c r="H1440" s="177"/>
      <c r="I1440" s="176">
        <f t="shared" si="173"/>
        <v>6240</v>
      </c>
      <c r="J1440" s="163">
        <f t="shared" si="174"/>
        <v>0</v>
      </c>
      <c r="K1440" s="155">
        <f t="shared" si="17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76"/>
        <v>0</v>
      </c>
      <c r="O1440" s="155">
        <f t="shared" si="177"/>
        <v>0</v>
      </c>
      <c r="P1440" s="155">
        <f>IF(O1440=1,SUM($O$6:O1440),0)</f>
        <v>0</v>
      </c>
    </row>
    <row r="1441" spans="1:16" ht="15" customHeight="1">
      <c r="A1441" s="15"/>
      <c r="B1441" s="194">
        <v>13</v>
      </c>
      <c r="C1441" s="109" t="s">
        <v>460</v>
      </c>
      <c r="D1441" s="213" t="s">
        <v>49</v>
      </c>
      <c r="E1441" s="214" t="s">
        <v>14</v>
      </c>
      <c r="F1441" s="215">
        <v>5760</v>
      </c>
      <c r="G1441" s="215">
        <v>5760</v>
      </c>
      <c r="H1441" s="177"/>
      <c r="I1441" s="176">
        <f t="shared" si="173"/>
        <v>5760</v>
      </c>
      <c r="J1441" s="163">
        <f t="shared" si="174"/>
        <v>0</v>
      </c>
      <c r="K1441" s="155">
        <f t="shared" si="17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76"/>
        <v>0</v>
      </c>
      <c r="O1441" s="155">
        <f t="shared" si="177"/>
        <v>0</v>
      </c>
      <c r="P1441" s="155">
        <f>IF(O1441=1,SUM($O$6:O1441),0)</f>
        <v>0</v>
      </c>
    </row>
    <row r="1442" spans="1:16" ht="15" customHeight="1">
      <c r="A1442" s="15"/>
      <c r="B1442" s="194">
        <v>14</v>
      </c>
      <c r="C1442" s="109" t="s">
        <v>461</v>
      </c>
      <c r="D1442" s="213" t="s">
        <v>49</v>
      </c>
      <c r="E1442" s="214" t="s">
        <v>300</v>
      </c>
      <c r="F1442" s="215">
        <v>337284.9788645666</v>
      </c>
      <c r="G1442" s="215">
        <v>337284.9788645666</v>
      </c>
      <c r="H1442" s="177"/>
      <c r="I1442" s="176">
        <f t="shared" si="173"/>
        <v>337284.9788645666</v>
      </c>
      <c r="J1442" s="163">
        <f t="shared" si="174"/>
        <v>0</v>
      </c>
      <c r="K1442" s="155">
        <f t="shared" si="17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76"/>
        <v>0</v>
      </c>
      <c r="O1442" s="155">
        <f t="shared" si="177"/>
        <v>0</v>
      </c>
      <c r="P1442" s="155">
        <f>IF(O1442=1,SUM($O$6:O1442),0)</f>
        <v>0</v>
      </c>
    </row>
    <row r="1443" spans="1:16" ht="15" customHeight="1">
      <c r="A1443" s="15"/>
      <c r="B1443" s="194">
        <v>15</v>
      </c>
      <c r="C1443" s="109" t="s">
        <v>980</v>
      </c>
      <c r="D1443" s="213" t="s">
        <v>49</v>
      </c>
      <c r="E1443" s="214" t="s">
        <v>300</v>
      </c>
      <c r="F1443" s="215">
        <v>269827.98309165332</v>
      </c>
      <c r="G1443" s="215">
        <v>269827.98309165332</v>
      </c>
      <c r="H1443" s="177"/>
      <c r="I1443" s="176">
        <f t="shared" si="173"/>
        <v>269827.98309165332</v>
      </c>
      <c r="J1443" s="163">
        <f t="shared" si="174"/>
        <v>0</v>
      </c>
      <c r="K1443" s="155">
        <f t="shared" si="17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76"/>
        <v>0</v>
      </c>
      <c r="O1443" s="155">
        <f t="shared" si="177"/>
        <v>0</v>
      </c>
      <c r="P1443" s="155">
        <f>IF(O1443=1,SUM($O$6:O1443),0)</f>
        <v>0</v>
      </c>
    </row>
    <row r="1444" spans="1:16" ht="15" customHeight="1">
      <c r="A1444" s="15"/>
      <c r="B1444" s="194">
        <v>16</v>
      </c>
      <c r="C1444" s="109" t="s">
        <v>981</v>
      </c>
      <c r="D1444" s="213" t="s">
        <v>49</v>
      </c>
      <c r="E1444" s="214" t="s">
        <v>476</v>
      </c>
      <c r="F1444" s="215">
        <v>420</v>
      </c>
      <c r="G1444" s="215">
        <v>420</v>
      </c>
      <c r="H1444" s="177"/>
      <c r="I1444" s="176">
        <f t="shared" si="173"/>
        <v>420</v>
      </c>
      <c r="J1444" s="163">
        <f t="shared" si="174"/>
        <v>0</v>
      </c>
      <c r="K1444" s="155">
        <f t="shared" si="17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76"/>
        <v>0</v>
      </c>
      <c r="O1444" s="155">
        <f t="shared" si="177"/>
        <v>0</v>
      </c>
      <c r="P1444" s="155">
        <f>IF(O1444=1,SUM($O$6:O1444),0)</f>
        <v>0</v>
      </c>
    </row>
    <row r="1445" spans="1:16" ht="15" customHeight="1">
      <c r="A1445" s="15"/>
      <c r="B1445" s="194">
        <v>17</v>
      </c>
      <c r="C1445" s="109" t="s">
        <v>982</v>
      </c>
      <c r="D1445" s="213" t="s">
        <v>49</v>
      </c>
      <c r="E1445" s="214" t="s">
        <v>476</v>
      </c>
      <c r="F1445" s="215">
        <v>720</v>
      </c>
      <c r="G1445" s="215">
        <v>720</v>
      </c>
      <c r="H1445" s="177"/>
      <c r="I1445" s="176">
        <f t="shared" si="173"/>
        <v>720</v>
      </c>
      <c r="J1445" s="163">
        <f t="shared" si="174"/>
        <v>0</v>
      </c>
      <c r="K1445" s="155">
        <f t="shared" si="17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76"/>
        <v>0</v>
      </c>
      <c r="O1445" s="155">
        <f t="shared" si="177"/>
        <v>0</v>
      </c>
      <c r="P1445" s="155">
        <f>IF(O1445=1,SUM($O$6:O1445),0)</f>
        <v>0</v>
      </c>
    </row>
    <row r="1446" spans="1:16" ht="15" customHeight="1">
      <c r="A1446" s="15"/>
      <c r="B1446" s="194">
        <v>18</v>
      </c>
      <c r="C1446" s="109" t="s">
        <v>983</v>
      </c>
      <c r="D1446" s="213" t="s">
        <v>49</v>
      </c>
      <c r="E1446" s="214" t="s">
        <v>476</v>
      </c>
      <c r="F1446" s="215">
        <v>15300</v>
      </c>
      <c r="G1446" s="215">
        <v>15300</v>
      </c>
      <c r="H1446" s="177"/>
      <c r="I1446" s="176">
        <f t="shared" si="173"/>
        <v>15300</v>
      </c>
      <c r="J1446" s="163">
        <f t="shared" si="174"/>
        <v>0</v>
      </c>
      <c r="K1446" s="155">
        <f t="shared" si="17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76"/>
        <v>0</v>
      </c>
      <c r="O1446" s="155">
        <f t="shared" si="177"/>
        <v>0</v>
      </c>
      <c r="P1446" s="155">
        <f>IF(O1446=1,SUM($O$6:O1446),0)</f>
        <v>0</v>
      </c>
    </row>
    <row r="1447" spans="1:16" ht="15" customHeight="1">
      <c r="A1447" s="15"/>
      <c r="B1447" s="194">
        <v>19</v>
      </c>
      <c r="C1447" s="109" t="s">
        <v>984</v>
      </c>
      <c r="D1447" s="213" t="s">
        <v>49</v>
      </c>
      <c r="E1447" s="214" t="s">
        <v>476</v>
      </c>
      <c r="F1447" s="215">
        <v>9120</v>
      </c>
      <c r="G1447" s="215">
        <v>9120</v>
      </c>
      <c r="H1447" s="177"/>
      <c r="I1447" s="176">
        <f t="shared" si="173"/>
        <v>9120</v>
      </c>
      <c r="J1447" s="163">
        <f t="shared" si="174"/>
        <v>0</v>
      </c>
      <c r="K1447" s="155">
        <f t="shared" si="17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76"/>
        <v>0</v>
      </c>
      <c r="O1447" s="155">
        <f t="shared" si="177"/>
        <v>0</v>
      </c>
      <c r="P1447" s="155">
        <f>IF(O1447=1,SUM($O$6:O1447),0)</f>
        <v>0</v>
      </c>
    </row>
    <row r="1448" spans="1:16" ht="15" customHeight="1">
      <c r="A1448" s="15"/>
      <c r="B1448" s="194">
        <v>20</v>
      </c>
      <c r="C1448" s="109" t="s">
        <v>1100</v>
      </c>
      <c r="D1448" s="213" t="s">
        <v>49</v>
      </c>
      <c r="E1448" s="214" t="s">
        <v>476</v>
      </c>
      <c r="F1448" s="435">
        <v>2740</v>
      </c>
      <c r="G1448" s="435">
        <v>2740</v>
      </c>
      <c r="H1448" s="177"/>
      <c r="I1448" s="176">
        <f t="shared" si="173"/>
        <v>2740</v>
      </c>
      <c r="J1448" s="163">
        <f t="shared" si="174"/>
        <v>0</v>
      </c>
      <c r="K1448" s="155">
        <f t="shared" si="17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76"/>
        <v>0</v>
      </c>
      <c r="O1448" s="155">
        <f t="shared" si="177"/>
        <v>0</v>
      </c>
      <c r="P1448" s="155">
        <f>IF(O1448=1,SUM($O$6:O1448),0)</f>
        <v>0</v>
      </c>
    </row>
    <row r="1449" spans="1:16" ht="15" customHeight="1">
      <c r="A1449" s="15"/>
      <c r="B1449" s="194"/>
      <c r="C1449" s="109"/>
      <c r="D1449" s="213" t="s">
        <v>50</v>
      </c>
      <c r="E1449" s="214"/>
      <c r="F1449" s="215">
        <v>0</v>
      </c>
      <c r="G1449" s="215">
        <v>0</v>
      </c>
      <c r="H1449" s="96"/>
      <c r="I1449" s="88">
        <f t="shared" ref="I1449:I1454" si="178">IF($I$5=$G$4,G1449,(IF($I$5=$F$4,F1449,0)))</f>
        <v>0</v>
      </c>
      <c r="J1449" s="163">
        <f t="shared" si="174"/>
        <v>0</v>
      </c>
      <c r="K1449" s="155">
        <f t="shared" si="17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76"/>
        <v>0</v>
      </c>
      <c r="O1449" s="155">
        <f t="shared" si="177"/>
        <v>0</v>
      </c>
      <c r="P1449" s="155">
        <f>IF(O1449=1,SUM($O$6:O1449),0)</f>
        <v>0</v>
      </c>
    </row>
    <row r="1450" spans="1:16" ht="15" customHeight="1">
      <c r="A1450" s="15"/>
      <c r="B1450" s="194" t="s">
        <v>1035</v>
      </c>
      <c r="C1450" s="109" t="s">
        <v>801</v>
      </c>
      <c r="D1450" s="213" t="s">
        <v>50</v>
      </c>
      <c r="E1450" s="214"/>
      <c r="F1450" s="215">
        <v>0</v>
      </c>
      <c r="G1450" s="215">
        <v>0</v>
      </c>
      <c r="H1450" s="96"/>
      <c r="I1450" s="88">
        <f t="shared" si="178"/>
        <v>0</v>
      </c>
      <c r="J1450" s="163">
        <f t="shared" si="174"/>
        <v>0</v>
      </c>
      <c r="K1450" s="155">
        <f t="shared" si="17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76"/>
        <v>0</v>
      </c>
      <c r="O1450" s="155">
        <f t="shared" si="177"/>
        <v>0</v>
      </c>
      <c r="P1450" s="155">
        <f>IF(O1450=1,SUM($O$6:O1450),0)</f>
        <v>0</v>
      </c>
    </row>
    <row r="1451" spans="1:16" ht="15" customHeight="1">
      <c r="A1451" s="15"/>
      <c r="B1451" s="194">
        <v>1</v>
      </c>
      <c r="C1451" s="109" t="s">
        <v>462</v>
      </c>
      <c r="D1451" s="213" t="s">
        <v>49</v>
      </c>
      <c r="E1451" s="214" t="s">
        <v>14</v>
      </c>
      <c r="F1451" s="215">
        <v>15000</v>
      </c>
      <c r="G1451" s="215">
        <v>15000</v>
      </c>
      <c r="H1451" s="96"/>
      <c r="I1451" s="88">
        <f t="shared" si="178"/>
        <v>15000</v>
      </c>
      <c r="J1451" s="163">
        <f t="shared" si="174"/>
        <v>0</v>
      </c>
      <c r="K1451" s="155">
        <f t="shared" si="17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76"/>
        <v>0</v>
      </c>
      <c r="O1451" s="155">
        <f t="shared" si="177"/>
        <v>0</v>
      </c>
      <c r="P1451" s="155">
        <f>IF(O1451=1,SUM($O$6:O1451),0)</f>
        <v>0</v>
      </c>
    </row>
    <row r="1452" spans="1:16" ht="15" customHeight="1">
      <c r="A1452" s="15"/>
      <c r="B1452" s="194">
        <v>2</v>
      </c>
      <c r="C1452" s="109" t="s">
        <v>463</v>
      </c>
      <c r="D1452" s="213" t="s">
        <v>49</v>
      </c>
      <c r="E1452" s="214" t="s">
        <v>14</v>
      </c>
      <c r="F1452" s="215">
        <v>36180</v>
      </c>
      <c r="G1452" s="215">
        <v>36180</v>
      </c>
      <c r="H1452" s="96"/>
      <c r="I1452" s="88">
        <f t="shared" si="178"/>
        <v>36180</v>
      </c>
      <c r="J1452" s="163">
        <f t="shared" si="174"/>
        <v>0</v>
      </c>
      <c r="K1452" s="155">
        <f t="shared" si="17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76"/>
        <v>0</v>
      </c>
      <c r="O1452" s="155">
        <f t="shared" si="177"/>
        <v>0</v>
      </c>
      <c r="P1452" s="155">
        <f>IF(O1452=1,SUM($O$6:O1452),0)</f>
        <v>0</v>
      </c>
    </row>
    <row r="1453" spans="1:16" ht="15" customHeight="1">
      <c r="A1453" s="15"/>
      <c r="B1453" s="194">
        <v>3</v>
      </c>
      <c r="C1453" s="109" t="s">
        <v>985</v>
      </c>
      <c r="D1453" s="213" t="s">
        <v>49</v>
      </c>
      <c r="E1453" s="214" t="s">
        <v>14</v>
      </c>
      <c r="F1453" s="215">
        <v>32640</v>
      </c>
      <c r="G1453" s="215">
        <v>32640</v>
      </c>
      <c r="H1453" s="96"/>
      <c r="I1453" s="88">
        <f t="shared" si="178"/>
        <v>32640</v>
      </c>
      <c r="J1453" s="163">
        <f t="shared" si="174"/>
        <v>0</v>
      </c>
      <c r="K1453" s="155">
        <f t="shared" si="17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76"/>
        <v>0</v>
      </c>
      <c r="O1453" s="155">
        <f t="shared" si="177"/>
        <v>0</v>
      </c>
      <c r="P1453" s="155">
        <f>IF(O1453=1,SUM($O$6:O1453),0)</f>
        <v>0</v>
      </c>
    </row>
    <row r="1454" spans="1:16" ht="15" customHeight="1">
      <c r="A1454" s="15"/>
      <c r="B1454" s="194">
        <v>4</v>
      </c>
      <c r="C1454" s="109" t="s">
        <v>986</v>
      </c>
      <c r="D1454" s="213" t="s">
        <v>49</v>
      </c>
      <c r="E1454" s="214" t="s">
        <v>14</v>
      </c>
      <c r="F1454" s="215">
        <v>63840</v>
      </c>
      <c r="G1454" s="215">
        <v>63840</v>
      </c>
      <c r="H1454" s="96"/>
      <c r="I1454" s="88">
        <f t="shared" si="178"/>
        <v>63840</v>
      </c>
      <c r="J1454" s="163">
        <f t="shared" si="174"/>
        <v>0</v>
      </c>
      <c r="K1454" s="155">
        <f t="shared" si="17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76"/>
        <v>0</v>
      </c>
      <c r="O1454" s="155">
        <f t="shared" si="177"/>
        <v>0</v>
      </c>
      <c r="P1454" s="155">
        <f>IF(O1454=1,SUM($O$6:O1454),0)</f>
        <v>0</v>
      </c>
    </row>
    <row r="1455" spans="1:16" ht="15" customHeight="1">
      <c r="A1455" s="15"/>
      <c r="B1455" s="194">
        <v>5</v>
      </c>
      <c r="C1455" s="109" t="s">
        <v>987</v>
      </c>
      <c r="D1455" s="213" t="s">
        <v>49</v>
      </c>
      <c r="E1455" s="214" t="s">
        <v>14</v>
      </c>
      <c r="F1455" s="215">
        <v>450000</v>
      </c>
      <c r="G1455" s="215">
        <v>450000</v>
      </c>
      <c r="H1455" s="96"/>
      <c r="I1455" s="88">
        <f t="shared" ref="I1455:I1509" si="179">IF($I$5=$G$4,G1455,(IF($I$5=$F$4,F1455,0)))</f>
        <v>450000</v>
      </c>
      <c r="J1455" s="163">
        <f t="shared" si="174"/>
        <v>0</v>
      </c>
      <c r="K1455" s="155">
        <f t="shared" si="17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76"/>
        <v>0</v>
      </c>
      <c r="O1455" s="155">
        <f t="shared" si="177"/>
        <v>0</v>
      </c>
      <c r="P1455" s="155">
        <f>IF(O1455=1,SUM($O$6:O1455),0)</f>
        <v>0</v>
      </c>
    </row>
    <row r="1456" spans="1:16" ht="15" customHeight="1">
      <c r="A1456" s="15"/>
      <c r="B1456" s="194">
        <v>6</v>
      </c>
      <c r="C1456" s="109" t="s">
        <v>1192</v>
      </c>
      <c r="D1456" s="213" t="s">
        <v>49</v>
      </c>
      <c r="E1456" s="214" t="s">
        <v>14</v>
      </c>
      <c r="F1456" s="176">
        <v>985020</v>
      </c>
      <c r="G1456" s="176">
        <v>985020</v>
      </c>
      <c r="H1456" s="96"/>
      <c r="I1456" s="88">
        <f t="shared" si="179"/>
        <v>985020</v>
      </c>
      <c r="J1456" s="163">
        <f t="shared" si="174"/>
        <v>0</v>
      </c>
      <c r="K1456" s="155">
        <f t="shared" si="17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76"/>
        <v>0</v>
      </c>
      <c r="O1456" s="155">
        <f t="shared" si="177"/>
        <v>0</v>
      </c>
      <c r="P1456" s="155">
        <f>IF(O1456=1,SUM($O$6:O1456),0)</f>
        <v>0</v>
      </c>
    </row>
    <row r="1457" spans="1:16" ht="15" customHeight="1">
      <c r="A1457" s="15"/>
      <c r="B1457" s="194"/>
      <c r="C1457" s="109" t="s">
        <v>50</v>
      </c>
      <c r="D1457" s="213" t="s">
        <v>50</v>
      </c>
      <c r="E1457" s="214"/>
      <c r="F1457" s="176"/>
      <c r="G1457" s="176"/>
      <c r="H1457" s="96"/>
      <c r="I1457" s="88">
        <f t="shared" si="179"/>
        <v>0</v>
      </c>
      <c r="J1457" s="163">
        <f t="shared" si="174"/>
        <v>0</v>
      </c>
      <c r="K1457" s="155">
        <f t="shared" si="17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76"/>
        <v>0</v>
      </c>
      <c r="O1457" s="155">
        <f t="shared" si="177"/>
        <v>0</v>
      </c>
      <c r="P1457" s="155">
        <f>IF(O1457=1,SUM($O$6:O1457),0)</f>
        <v>0</v>
      </c>
    </row>
    <row r="1458" spans="1:16" ht="15" customHeight="1">
      <c r="A1458" s="15"/>
      <c r="B1458" s="194" t="s">
        <v>1193</v>
      </c>
      <c r="C1458" s="109" t="s">
        <v>1007</v>
      </c>
      <c r="D1458" s="213" t="s">
        <v>50</v>
      </c>
      <c r="E1458" s="214"/>
      <c r="F1458" s="176"/>
      <c r="G1458" s="176"/>
      <c r="H1458" s="96"/>
      <c r="I1458" s="88">
        <f t="shared" si="179"/>
        <v>0</v>
      </c>
      <c r="J1458" s="163">
        <f t="shared" si="174"/>
        <v>0</v>
      </c>
      <c r="K1458" s="155">
        <f t="shared" si="17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76"/>
        <v>0</v>
      </c>
      <c r="O1458" s="155">
        <f t="shared" si="177"/>
        <v>0</v>
      </c>
      <c r="P1458" s="155">
        <f>IF(O1458=1,SUM($O$6:O1458),0)</f>
        <v>0</v>
      </c>
    </row>
    <row r="1459" spans="1:16" ht="15" customHeight="1">
      <c r="A1459" s="15"/>
      <c r="B1459" s="194">
        <v>1</v>
      </c>
      <c r="C1459" s="109" t="s">
        <v>1095</v>
      </c>
      <c r="D1459" s="213" t="s">
        <v>49</v>
      </c>
      <c r="E1459" s="214" t="s">
        <v>1008</v>
      </c>
      <c r="F1459" s="176">
        <v>2.5000000000000001E-2</v>
      </c>
      <c r="G1459" s="176">
        <v>2.5000000000000001E-2</v>
      </c>
      <c r="H1459" s="96"/>
      <c r="I1459" s="88">
        <f t="shared" si="179"/>
        <v>2.5000000000000001E-2</v>
      </c>
      <c r="J1459" s="163">
        <f t="shared" si="174"/>
        <v>0</v>
      </c>
      <c r="K1459" s="155">
        <f t="shared" si="17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76"/>
        <v>0</v>
      </c>
      <c r="O1459" s="155">
        <f t="shared" si="177"/>
        <v>0</v>
      </c>
      <c r="P1459" s="155">
        <f>IF(O1459=1,SUM($O$6:O1459),0)</f>
        <v>0</v>
      </c>
    </row>
    <row r="1460" spans="1:16" ht="15" customHeight="1">
      <c r="A1460" s="15"/>
      <c r="B1460" s="194">
        <v>2</v>
      </c>
      <c r="C1460" s="109" t="s">
        <v>1010</v>
      </c>
      <c r="D1460" s="213" t="s">
        <v>49</v>
      </c>
      <c r="E1460" s="214" t="s">
        <v>1009</v>
      </c>
      <c r="F1460" s="176">
        <v>800000</v>
      </c>
      <c r="G1460" s="176">
        <v>800000</v>
      </c>
      <c r="H1460" s="96"/>
      <c r="I1460" s="88">
        <f t="shared" si="179"/>
        <v>800000</v>
      </c>
      <c r="J1460" s="163">
        <f t="shared" si="174"/>
        <v>0</v>
      </c>
      <c r="K1460" s="155">
        <f t="shared" si="17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76"/>
        <v>0</v>
      </c>
      <c r="O1460" s="155">
        <f t="shared" si="177"/>
        <v>0</v>
      </c>
      <c r="P1460" s="155">
        <f>IF(O1460=1,SUM($O$6:O1460),0)</f>
        <v>0</v>
      </c>
    </row>
    <row r="1461" spans="1:16" ht="15" customHeight="1">
      <c r="A1461" s="15"/>
      <c r="B1461" s="194">
        <v>3</v>
      </c>
      <c r="C1461" s="109" t="s">
        <v>1011</v>
      </c>
      <c r="D1461" s="213" t="s">
        <v>49</v>
      </c>
      <c r="E1461" s="214" t="s">
        <v>42</v>
      </c>
      <c r="F1461" s="176">
        <v>300000</v>
      </c>
      <c r="G1461" s="176">
        <v>300000</v>
      </c>
      <c r="H1461" s="96"/>
      <c r="I1461" s="88">
        <f t="shared" si="179"/>
        <v>300000</v>
      </c>
      <c r="J1461" s="163">
        <f t="shared" si="174"/>
        <v>0</v>
      </c>
      <c r="K1461" s="155">
        <f t="shared" si="17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76"/>
        <v>0</v>
      </c>
      <c r="O1461" s="155">
        <f t="shared" si="177"/>
        <v>0</v>
      </c>
      <c r="P1461" s="155">
        <f>IF(O1461=1,SUM($O$6:O1461),0)</f>
        <v>0</v>
      </c>
    </row>
    <row r="1462" spans="1:16" ht="15" customHeight="1">
      <c r="A1462" s="15"/>
      <c r="B1462" s="194">
        <v>4</v>
      </c>
      <c r="C1462" s="197" t="s">
        <v>1101</v>
      </c>
      <c r="D1462" s="213" t="s">
        <v>49</v>
      </c>
      <c r="E1462" s="214" t="s">
        <v>1107</v>
      </c>
      <c r="F1462" s="176">
        <v>300000</v>
      </c>
      <c r="G1462" s="176">
        <v>300000</v>
      </c>
      <c r="H1462" s="96"/>
      <c r="I1462" s="88">
        <f t="shared" si="179"/>
        <v>300000</v>
      </c>
      <c r="J1462" s="163">
        <f t="shared" si="174"/>
        <v>0</v>
      </c>
      <c r="K1462" s="155">
        <f t="shared" si="17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76"/>
        <v>0</v>
      </c>
      <c r="O1462" s="155">
        <f t="shared" si="177"/>
        <v>0</v>
      </c>
      <c r="P1462" s="155">
        <f>IF(O1462=1,SUM($O$6:O1462),0)</f>
        <v>0</v>
      </c>
    </row>
    <row r="1463" spans="1:16" ht="15" customHeight="1">
      <c r="A1463" s="15"/>
      <c r="B1463" s="194">
        <v>5</v>
      </c>
      <c r="C1463" s="197" t="s">
        <v>1102</v>
      </c>
      <c r="D1463" s="213" t="s">
        <v>49</v>
      </c>
      <c r="E1463" s="214" t="s">
        <v>1107</v>
      </c>
      <c r="F1463" s="176">
        <v>57250</v>
      </c>
      <c r="G1463" s="176">
        <v>57250</v>
      </c>
      <c r="H1463" s="96"/>
      <c r="I1463" s="88">
        <f t="shared" si="179"/>
        <v>57250</v>
      </c>
      <c r="J1463" s="163">
        <f t="shared" si="174"/>
        <v>0</v>
      </c>
      <c r="K1463" s="155">
        <f t="shared" si="17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76"/>
        <v>0</v>
      </c>
      <c r="O1463" s="155">
        <f t="shared" si="177"/>
        <v>0</v>
      </c>
      <c r="P1463" s="155">
        <f>IF(O1463=1,SUM($O$6:O1463),0)</f>
        <v>0</v>
      </c>
    </row>
    <row r="1464" spans="1:16" ht="15" customHeight="1">
      <c r="A1464" s="15"/>
      <c r="B1464" s="194">
        <v>6</v>
      </c>
      <c r="C1464" s="197" t="s">
        <v>1103</v>
      </c>
      <c r="D1464" s="213" t="s">
        <v>49</v>
      </c>
      <c r="E1464" s="214" t="s">
        <v>8</v>
      </c>
      <c r="F1464" s="176">
        <v>13770</v>
      </c>
      <c r="G1464" s="176">
        <v>13770</v>
      </c>
      <c r="H1464" s="96"/>
      <c r="I1464" s="88">
        <f t="shared" si="179"/>
        <v>13770</v>
      </c>
      <c r="J1464" s="163">
        <f t="shared" si="174"/>
        <v>0</v>
      </c>
      <c r="K1464" s="155">
        <f t="shared" si="17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76"/>
        <v>0</v>
      </c>
      <c r="O1464" s="155">
        <f t="shared" si="177"/>
        <v>0</v>
      </c>
      <c r="P1464" s="155">
        <f>IF(O1464=1,SUM($O$6:O1464),0)</f>
        <v>0</v>
      </c>
    </row>
    <row r="1465" spans="1:16" ht="15" customHeight="1">
      <c r="A1465" s="15"/>
      <c r="B1465" s="194">
        <v>7</v>
      </c>
      <c r="C1465" s="197" t="s">
        <v>1104</v>
      </c>
      <c r="D1465" s="213" t="s">
        <v>49</v>
      </c>
      <c r="E1465" s="214" t="s">
        <v>8</v>
      </c>
      <c r="F1465" s="176">
        <v>29730</v>
      </c>
      <c r="G1465" s="176">
        <v>29730</v>
      </c>
      <c r="H1465" s="96"/>
      <c r="I1465" s="88">
        <f t="shared" si="179"/>
        <v>29730</v>
      </c>
      <c r="J1465" s="163">
        <f t="shared" si="174"/>
        <v>0</v>
      </c>
      <c r="K1465" s="155">
        <f t="shared" si="17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76"/>
        <v>0</v>
      </c>
      <c r="O1465" s="155">
        <f t="shared" si="177"/>
        <v>0</v>
      </c>
      <c r="P1465" s="155">
        <f>IF(O1465=1,SUM($O$6:O1465),0)</f>
        <v>0</v>
      </c>
    </row>
    <row r="1466" spans="1:16" ht="15" customHeight="1">
      <c r="A1466" s="15"/>
      <c r="B1466" s="194">
        <v>8</v>
      </c>
      <c r="C1466" s="197" t="s">
        <v>1105</v>
      </c>
      <c r="D1466" s="213" t="s">
        <v>49</v>
      </c>
      <c r="E1466" s="214" t="s">
        <v>8</v>
      </c>
      <c r="F1466" s="176">
        <v>250000</v>
      </c>
      <c r="G1466" s="176">
        <v>250000</v>
      </c>
      <c r="H1466" s="96"/>
      <c r="I1466" s="88">
        <f t="shared" si="179"/>
        <v>250000</v>
      </c>
      <c r="J1466" s="163">
        <f t="shared" si="174"/>
        <v>0</v>
      </c>
      <c r="K1466" s="155">
        <f t="shared" si="17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76"/>
        <v>0</v>
      </c>
      <c r="O1466" s="155">
        <f t="shared" si="177"/>
        <v>0</v>
      </c>
      <c r="P1466" s="155">
        <f>IF(O1466=1,SUM($O$6:O1466),0)</f>
        <v>0</v>
      </c>
    </row>
    <row r="1467" spans="1:16" ht="15" customHeight="1">
      <c r="A1467" s="15"/>
      <c r="B1467" s="198">
        <v>9</v>
      </c>
      <c r="C1467" s="199" t="s">
        <v>1409</v>
      </c>
      <c r="D1467" s="213" t="s">
        <v>49</v>
      </c>
      <c r="E1467" s="214" t="s">
        <v>8</v>
      </c>
      <c r="F1467" s="176">
        <v>54500</v>
      </c>
      <c r="G1467" s="176">
        <v>54500</v>
      </c>
      <c r="H1467" s="96"/>
      <c r="I1467" s="88">
        <f t="shared" si="179"/>
        <v>54500</v>
      </c>
      <c r="J1467" s="163">
        <f t="shared" si="174"/>
        <v>0</v>
      </c>
      <c r="K1467" s="155">
        <f t="shared" si="17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76"/>
        <v>0</v>
      </c>
      <c r="O1467" s="155">
        <f t="shared" si="177"/>
        <v>0</v>
      </c>
      <c r="P1467" s="155">
        <f>IF(O1467=1,SUM($O$6:O1467),0)</f>
        <v>0</v>
      </c>
    </row>
    <row r="1468" spans="1:16" ht="15" customHeight="1">
      <c r="A1468" s="15"/>
      <c r="B1468" s="198">
        <v>10</v>
      </c>
      <c r="C1468" s="200" t="s">
        <v>1410</v>
      </c>
      <c r="D1468" s="213" t="s">
        <v>49</v>
      </c>
      <c r="E1468" s="214" t="s">
        <v>14</v>
      </c>
      <c r="F1468" s="176">
        <v>816100</v>
      </c>
      <c r="G1468" s="176">
        <v>816100</v>
      </c>
      <c r="H1468" s="96"/>
      <c r="I1468" s="88">
        <f t="shared" si="179"/>
        <v>816100</v>
      </c>
      <c r="J1468" s="163">
        <f t="shared" si="174"/>
        <v>0</v>
      </c>
      <c r="K1468" s="155">
        <f t="shared" si="17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76"/>
        <v>0</v>
      </c>
      <c r="O1468" s="155">
        <f t="shared" si="177"/>
        <v>0</v>
      </c>
      <c r="P1468" s="155">
        <f>IF(O1468=1,SUM($O$6:O1468),0)</f>
        <v>0</v>
      </c>
    </row>
    <row r="1469" spans="1:16" ht="15" customHeight="1">
      <c r="A1469" s="15"/>
      <c r="B1469" s="198">
        <v>11</v>
      </c>
      <c r="C1469" s="200" t="s">
        <v>1411</v>
      </c>
      <c r="D1469" s="213" t="s">
        <v>49</v>
      </c>
      <c r="E1469" s="214" t="s">
        <v>14</v>
      </c>
      <c r="F1469" s="176">
        <v>601800</v>
      </c>
      <c r="G1469" s="176">
        <v>601800</v>
      </c>
      <c r="H1469" s="96"/>
      <c r="I1469" s="88">
        <f t="shared" si="179"/>
        <v>601800</v>
      </c>
      <c r="J1469" s="163">
        <f t="shared" si="174"/>
        <v>0</v>
      </c>
      <c r="K1469" s="155">
        <f t="shared" si="17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76"/>
        <v>0</v>
      </c>
      <c r="O1469" s="155">
        <f t="shared" si="177"/>
        <v>0</v>
      </c>
      <c r="P1469" s="155">
        <f>IF(O1469=1,SUM($O$6:O1469),0)</f>
        <v>0</v>
      </c>
    </row>
    <row r="1470" spans="1:16" ht="15" customHeight="1">
      <c r="A1470" s="15"/>
      <c r="B1470" s="198">
        <v>12</v>
      </c>
      <c r="C1470" s="200" t="s">
        <v>1412</v>
      </c>
      <c r="D1470" s="213" t="s">
        <v>47</v>
      </c>
      <c r="E1470" s="214" t="s">
        <v>8</v>
      </c>
      <c r="F1470" s="176">
        <v>51475</v>
      </c>
      <c r="G1470" s="176">
        <v>51475</v>
      </c>
      <c r="H1470" s="97"/>
      <c r="I1470" s="88">
        <f t="shared" si="179"/>
        <v>51475</v>
      </c>
      <c r="J1470" s="163"/>
      <c r="M1470" s="155"/>
      <c r="N1470" s="165"/>
    </row>
    <row r="1471" spans="1:16" ht="15" customHeight="1">
      <c r="B1471" s="198">
        <v>13</v>
      </c>
      <c r="C1471" s="199" t="s">
        <v>1413</v>
      </c>
      <c r="D1471" s="213" t="s">
        <v>49</v>
      </c>
      <c r="E1471" s="214" t="s">
        <v>103</v>
      </c>
      <c r="F1471" s="220">
        <v>750000</v>
      </c>
      <c r="G1471" s="220">
        <v>750000</v>
      </c>
      <c r="I1471" s="88">
        <f t="shared" si="179"/>
        <v>750000</v>
      </c>
    </row>
    <row r="1472" spans="1:16" ht="15" customHeight="1">
      <c r="B1472" s="198"/>
      <c r="C1472" s="199" t="s">
        <v>50</v>
      </c>
      <c r="D1472" s="213" t="s">
        <v>50</v>
      </c>
      <c r="E1472" s="214"/>
      <c r="F1472" s="176" t="s">
        <v>50</v>
      </c>
      <c r="G1472" s="176" t="s">
        <v>50</v>
      </c>
      <c r="I1472" s="88" t="str">
        <f t="shared" si="179"/>
        <v/>
      </c>
    </row>
    <row r="1473" spans="1:30" ht="15" customHeight="1">
      <c r="A1473" s="16"/>
      <c r="B1473" s="198" t="s">
        <v>1035</v>
      </c>
      <c r="C1473" s="199" t="s">
        <v>1414</v>
      </c>
      <c r="D1473" s="213"/>
      <c r="E1473" s="214"/>
      <c r="F1473" s="176"/>
      <c r="G1473" s="176"/>
      <c r="I1473" s="88">
        <f t="shared" si="179"/>
        <v>0</v>
      </c>
      <c r="J1473" s="169"/>
      <c r="K1473" s="169"/>
      <c r="L1473" s="169"/>
      <c r="M1473" s="170"/>
    </row>
    <row r="1474" spans="1:30" ht="15" customHeight="1">
      <c r="A1474" s="16"/>
      <c r="B1474" s="198">
        <v>1</v>
      </c>
      <c r="C1474" s="199" t="s">
        <v>1415</v>
      </c>
      <c r="D1474" s="213" t="s">
        <v>47</v>
      </c>
      <c r="E1474" s="210" t="s">
        <v>8</v>
      </c>
      <c r="F1474" s="176">
        <v>85000</v>
      </c>
      <c r="G1474" s="176">
        <v>85000</v>
      </c>
      <c r="I1474" s="88">
        <f t="shared" si="179"/>
        <v>85000</v>
      </c>
      <c r="J1474" s="169"/>
      <c r="K1474" s="169"/>
      <c r="L1474" s="169"/>
      <c r="M1474" s="170"/>
    </row>
    <row r="1475" spans="1:30" ht="15" customHeight="1">
      <c r="A1475" s="16"/>
      <c r="B1475" s="198">
        <v>2</v>
      </c>
      <c r="C1475" s="199" t="s">
        <v>1416</v>
      </c>
      <c r="D1475" s="213" t="s">
        <v>49</v>
      </c>
      <c r="E1475" s="214" t="s">
        <v>24</v>
      </c>
      <c r="F1475" s="176">
        <v>15000</v>
      </c>
      <c r="G1475" s="176">
        <v>15000</v>
      </c>
      <c r="I1475" s="88">
        <f t="shared" si="179"/>
        <v>15000</v>
      </c>
      <c r="J1475" s="169"/>
      <c r="K1475" s="169"/>
      <c r="L1475" s="169"/>
      <c r="M1475" s="170"/>
    </row>
    <row r="1476" spans="1:30" ht="15" customHeight="1">
      <c r="A1476" s="22"/>
      <c r="B1476" s="198"/>
      <c r="C1476" s="199"/>
      <c r="D1476" s="213"/>
      <c r="E1476" s="214"/>
      <c r="F1476" s="176"/>
      <c r="G1476" s="176"/>
      <c r="I1476" s="88">
        <f t="shared" si="179"/>
        <v>0</v>
      </c>
      <c r="J1476" s="169"/>
      <c r="K1476" s="169"/>
      <c r="L1476" s="169"/>
      <c r="M1476" s="170"/>
    </row>
    <row r="1477" spans="1:30" ht="15" customHeight="1">
      <c r="A1477" s="22"/>
      <c r="B1477" s="198" t="s">
        <v>1035</v>
      </c>
      <c r="C1477" s="199" t="s">
        <v>1417</v>
      </c>
      <c r="D1477" s="213" t="s">
        <v>49</v>
      </c>
      <c r="E1477" s="214" t="s">
        <v>24</v>
      </c>
      <c r="F1477" s="176">
        <v>83595</v>
      </c>
      <c r="G1477" s="176">
        <v>83595</v>
      </c>
      <c r="I1477" s="88">
        <f t="shared" si="179"/>
        <v>83595</v>
      </c>
    </row>
    <row r="1478" spans="1:30" ht="15" customHeight="1">
      <c r="B1478" s="198" t="s">
        <v>1035</v>
      </c>
      <c r="C1478" s="199" t="s">
        <v>1418</v>
      </c>
      <c r="D1478" s="213" t="s">
        <v>49</v>
      </c>
      <c r="E1478" s="214" t="s">
        <v>24</v>
      </c>
      <c r="F1478" s="176">
        <v>114317</v>
      </c>
      <c r="G1478" s="176">
        <v>114317</v>
      </c>
      <c r="I1478" s="88">
        <f t="shared" si="179"/>
        <v>114317</v>
      </c>
      <c r="N1478" s="145" t="str">
        <f>F4</f>
        <v>RAB SKK 2022</v>
      </c>
    </row>
    <row r="1479" spans="1:30" s="1" customFormat="1" ht="15" customHeight="1">
      <c r="A1479" s="16"/>
      <c r="B1479" s="198" t="s">
        <v>1035</v>
      </c>
      <c r="C1479" s="199" t="s">
        <v>1419</v>
      </c>
      <c r="D1479" s="213" t="s">
        <v>49</v>
      </c>
      <c r="E1479" s="214" t="s">
        <v>24</v>
      </c>
      <c r="F1479" s="176">
        <v>71636</v>
      </c>
      <c r="G1479" s="176">
        <v>71636</v>
      </c>
      <c r="H1479" s="91"/>
      <c r="I1479" s="88">
        <f t="shared" si="179"/>
        <v>71636</v>
      </c>
      <c r="J1479" s="155"/>
      <c r="K1479" s="155"/>
      <c r="L1479" s="155"/>
      <c r="M1479" s="145"/>
      <c r="N1479" s="145" t="str">
        <f>G4</f>
        <v>RAB HSS 2023</v>
      </c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s="1" customFormat="1" ht="15" customHeight="1">
      <c r="A1480" s="16"/>
      <c r="B1480" s="198" t="s">
        <v>1035</v>
      </c>
      <c r="C1480" s="199" t="s">
        <v>1420</v>
      </c>
      <c r="D1480" s="213" t="s">
        <v>49</v>
      </c>
      <c r="E1480" s="214" t="s">
        <v>24</v>
      </c>
      <c r="F1480" s="176">
        <v>115253</v>
      </c>
      <c r="G1480" s="176">
        <v>115253</v>
      </c>
      <c r="H1480" s="91"/>
      <c r="I1480" s="88">
        <f t="shared" si="179"/>
        <v>115253</v>
      </c>
      <c r="J1480" s="155"/>
      <c r="K1480" s="155"/>
      <c r="L1480" s="155"/>
      <c r="M1480" s="145"/>
      <c r="N1480" s="145"/>
      <c r="O1480" s="145"/>
      <c r="P1480" s="156"/>
      <c r="Q1480" s="156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</row>
    <row r="1481" spans="1:30" ht="15" customHeight="1">
      <c r="B1481" s="198"/>
      <c r="C1481" s="199"/>
      <c r="D1481" s="213"/>
      <c r="E1481" s="214"/>
      <c r="F1481" s="176"/>
      <c r="G1481" s="176"/>
      <c r="I1481" s="88">
        <f t="shared" si="179"/>
        <v>0</v>
      </c>
    </row>
    <row r="1482" spans="1:30" s="1" customFormat="1" ht="15" customHeight="1">
      <c r="A1482" s="16"/>
      <c r="B1482" s="198" t="s">
        <v>1035</v>
      </c>
      <c r="C1482" s="199" t="s">
        <v>1421</v>
      </c>
      <c r="D1482" s="213"/>
      <c r="E1482" s="214"/>
      <c r="F1482" s="176"/>
      <c r="G1482" s="176"/>
      <c r="H1482" s="91"/>
      <c r="I1482" s="88">
        <f t="shared" si="179"/>
        <v>0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98">
        <v>1</v>
      </c>
      <c r="C1483" s="199" t="s">
        <v>1422</v>
      </c>
      <c r="D1483" s="213" t="s">
        <v>47</v>
      </c>
      <c r="E1483" s="214" t="s">
        <v>7</v>
      </c>
      <c r="F1483" s="176">
        <v>235000</v>
      </c>
      <c r="G1483" s="176">
        <v>235000</v>
      </c>
      <c r="I1483" s="88">
        <f t="shared" si="179"/>
        <v>235000</v>
      </c>
    </row>
    <row r="1484" spans="1:30" ht="15" customHeight="1">
      <c r="B1484" s="198">
        <v>2</v>
      </c>
      <c r="C1484" s="199" t="s">
        <v>1423</v>
      </c>
      <c r="D1484" s="213" t="s">
        <v>49</v>
      </c>
      <c r="E1484" s="214" t="s">
        <v>24</v>
      </c>
      <c r="F1484" s="176">
        <v>15000</v>
      </c>
      <c r="G1484" s="176">
        <v>15000</v>
      </c>
      <c r="I1484" s="88">
        <f t="shared" si="179"/>
        <v>15000</v>
      </c>
    </row>
    <row r="1485" spans="1:30" ht="15" customHeight="1">
      <c r="B1485" s="198"/>
      <c r="C1485" s="199" t="s">
        <v>50</v>
      </c>
      <c r="D1485" s="213" t="s">
        <v>50</v>
      </c>
      <c r="E1485" s="214"/>
      <c r="F1485" s="176" t="s">
        <v>50</v>
      </c>
      <c r="G1485" s="176" t="s">
        <v>50</v>
      </c>
      <c r="I1485" s="88" t="str">
        <f t="shared" si="179"/>
        <v/>
      </c>
    </row>
    <row r="1486" spans="1:30" ht="15" customHeight="1">
      <c r="B1486" s="198" t="s">
        <v>1035</v>
      </c>
      <c r="C1486" s="199" t="s">
        <v>1424</v>
      </c>
      <c r="D1486" s="213"/>
      <c r="E1486" s="214"/>
      <c r="F1486" s="176"/>
      <c r="G1486" s="176"/>
      <c r="I1486" s="88">
        <f t="shared" si="179"/>
        <v>0</v>
      </c>
    </row>
    <row r="1487" spans="1:30" ht="15" customHeight="1">
      <c r="B1487" s="198">
        <v>1</v>
      </c>
      <c r="C1487" s="199" t="s">
        <v>1425</v>
      </c>
      <c r="D1487" s="213" t="s">
        <v>47</v>
      </c>
      <c r="E1487" s="214" t="s">
        <v>8</v>
      </c>
      <c r="F1487" s="176">
        <v>105000</v>
      </c>
      <c r="G1487" s="176">
        <v>105000</v>
      </c>
      <c r="I1487" s="88">
        <f t="shared" si="179"/>
        <v>105000</v>
      </c>
    </row>
    <row r="1488" spans="1:30" ht="15" customHeight="1">
      <c r="B1488" s="198">
        <v>2</v>
      </c>
      <c r="C1488" s="199" t="s">
        <v>1426</v>
      </c>
      <c r="D1488" s="213" t="s">
        <v>49</v>
      </c>
      <c r="E1488" s="214" t="s">
        <v>14</v>
      </c>
      <c r="F1488" s="176">
        <v>15000</v>
      </c>
      <c r="G1488" s="176">
        <v>15000</v>
      </c>
      <c r="I1488" s="88">
        <f t="shared" si="179"/>
        <v>15000</v>
      </c>
    </row>
    <row r="1489" spans="2:9" ht="15" customHeight="1">
      <c r="B1489" s="198"/>
      <c r="C1489" s="199" t="s">
        <v>50</v>
      </c>
      <c r="D1489" s="213" t="s">
        <v>50</v>
      </c>
      <c r="E1489" s="214"/>
      <c r="F1489" s="176" t="s">
        <v>50</v>
      </c>
      <c r="G1489" s="176" t="s">
        <v>50</v>
      </c>
      <c r="I1489" s="88" t="str">
        <f t="shared" si="179"/>
        <v/>
      </c>
    </row>
    <row r="1490" spans="2:9" ht="15" customHeight="1">
      <c r="B1490" s="198">
        <v>1</v>
      </c>
      <c r="C1490" s="199" t="s">
        <v>1427</v>
      </c>
      <c r="D1490" s="213" t="s">
        <v>47</v>
      </c>
      <c r="E1490" s="214" t="s">
        <v>8</v>
      </c>
      <c r="F1490" s="176">
        <v>180000</v>
      </c>
      <c r="G1490" s="176">
        <v>180000</v>
      </c>
      <c r="I1490" s="88">
        <f t="shared" si="179"/>
        <v>180000</v>
      </c>
    </row>
    <row r="1491" spans="2:9" ht="15" customHeight="1">
      <c r="B1491" s="198">
        <v>2</v>
      </c>
      <c r="C1491" s="199" t="s">
        <v>1428</v>
      </c>
      <c r="D1491" s="213" t="s">
        <v>49</v>
      </c>
      <c r="E1491" s="214" t="s">
        <v>24</v>
      </c>
      <c r="F1491" s="176">
        <v>15000</v>
      </c>
      <c r="G1491" s="176">
        <v>15000</v>
      </c>
      <c r="I1491" s="88">
        <f t="shared" si="179"/>
        <v>15000</v>
      </c>
    </row>
    <row r="1492" spans="2:9" ht="15" customHeight="1">
      <c r="B1492" s="198"/>
      <c r="C1492" s="199" t="s">
        <v>50</v>
      </c>
      <c r="D1492" s="213" t="s">
        <v>50</v>
      </c>
      <c r="E1492" s="214"/>
      <c r="F1492" s="176" t="s">
        <v>50</v>
      </c>
      <c r="G1492" s="176" t="s">
        <v>50</v>
      </c>
      <c r="I1492" s="88" t="str">
        <f t="shared" si="179"/>
        <v/>
      </c>
    </row>
    <row r="1493" spans="2:9" ht="15" customHeight="1">
      <c r="B1493" s="198">
        <v>1</v>
      </c>
      <c r="C1493" s="199" t="s">
        <v>1429</v>
      </c>
      <c r="D1493" s="213" t="s">
        <v>49</v>
      </c>
      <c r="E1493" s="214" t="s">
        <v>24</v>
      </c>
      <c r="F1493" s="176">
        <v>115253</v>
      </c>
      <c r="G1493" s="176">
        <v>115253</v>
      </c>
      <c r="I1493" s="88">
        <f t="shared" si="179"/>
        <v>115253</v>
      </c>
    </row>
    <row r="1494" spans="2:9" ht="15" customHeight="1">
      <c r="B1494" s="198">
        <v>2</v>
      </c>
      <c r="C1494" s="436" t="s">
        <v>1430</v>
      </c>
      <c r="D1494" s="213" t="s">
        <v>49</v>
      </c>
      <c r="E1494" s="214" t="s">
        <v>24</v>
      </c>
      <c r="F1494" s="176">
        <v>115253</v>
      </c>
      <c r="G1494" s="176">
        <v>115253</v>
      </c>
      <c r="I1494" s="88">
        <f t="shared" si="179"/>
        <v>115253</v>
      </c>
    </row>
    <row r="1495" spans="2:9" ht="15" customHeight="1">
      <c r="B1495" s="198">
        <v>3</v>
      </c>
      <c r="C1495" s="436" t="s">
        <v>1431</v>
      </c>
      <c r="D1495" s="213" t="s">
        <v>49</v>
      </c>
      <c r="E1495" s="214" t="s">
        <v>24</v>
      </c>
      <c r="F1495" s="176">
        <v>115253</v>
      </c>
      <c r="G1495" s="176">
        <v>115253</v>
      </c>
      <c r="I1495" s="88">
        <f t="shared" si="179"/>
        <v>115253</v>
      </c>
    </row>
    <row r="1496" spans="2:9" ht="15" customHeight="1">
      <c r="B1496" s="198">
        <v>4</v>
      </c>
      <c r="C1496" s="436" t="s">
        <v>1432</v>
      </c>
      <c r="D1496" s="213" t="s">
        <v>49</v>
      </c>
      <c r="E1496" s="214" t="s">
        <v>24</v>
      </c>
      <c r="F1496" s="176">
        <v>115253</v>
      </c>
      <c r="G1496" s="176">
        <v>115253</v>
      </c>
      <c r="I1496" s="88">
        <f t="shared" si="179"/>
        <v>115253</v>
      </c>
    </row>
    <row r="1497" spans="2:9" ht="15" customHeight="1">
      <c r="B1497" s="198">
        <v>5</v>
      </c>
      <c r="C1497" s="436" t="s">
        <v>1433</v>
      </c>
      <c r="D1497" s="213" t="s">
        <v>49</v>
      </c>
      <c r="E1497" s="214" t="s">
        <v>24</v>
      </c>
      <c r="F1497" s="176">
        <v>115253</v>
      </c>
      <c r="G1497" s="176">
        <v>115253</v>
      </c>
      <c r="I1497" s="88">
        <f t="shared" si="179"/>
        <v>115253</v>
      </c>
    </row>
    <row r="1498" spans="2:9" ht="15" customHeight="1">
      <c r="B1498" s="198">
        <v>6</v>
      </c>
      <c r="C1498" s="199" t="s">
        <v>1434</v>
      </c>
      <c r="D1498" s="213" t="s">
        <v>49</v>
      </c>
      <c r="E1498" s="214" t="s">
        <v>24</v>
      </c>
      <c r="F1498" s="176">
        <v>115253</v>
      </c>
      <c r="G1498" s="176">
        <v>115253</v>
      </c>
      <c r="I1498" s="88">
        <f t="shared" si="179"/>
        <v>115253</v>
      </c>
    </row>
    <row r="1499" spans="2:9" ht="15" customHeight="1">
      <c r="B1499" s="198">
        <v>7</v>
      </c>
      <c r="C1499" s="199" t="s">
        <v>1435</v>
      </c>
      <c r="D1499" s="213" t="s">
        <v>49</v>
      </c>
      <c r="E1499" s="214" t="s">
        <v>24</v>
      </c>
      <c r="F1499" s="176">
        <v>115253</v>
      </c>
      <c r="G1499" s="176">
        <v>115253</v>
      </c>
      <c r="I1499" s="88">
        <f t="shared" si="179"/>
        <v>115253</v>
      </c>
    </row>
    <row r="1500" spans="2:9" ht="15" customHeight="1">
      <c r="B1500" s="198">
        <v>8</v>
      </c>
      <c r="C1500" s="436" t="s">
        <v>1435</v>
      </c>
      <c r="D1500" s="213" t="s">
        <v>49</v>
      </c>
      <c r="E1500" s="214" t="s">
        <v>24</v>
      </c>
      <c r="F1500" s="176">
        <v>115253</v>
      </c>
      <c r="G1500" s="176">
        <v>115253</v>
      </c>
      <c r="I1500" s="88">
        <f t="shared" si="179"/>
        <v>115253</v>
      </c>
    </row>
    <row r="1501" spans="2:9" ht="15" customHeight="1">
      <c r="B1501" s="198"/>
      <c r="C1501" s="199" t="s">
        <v>50</v>
      </c>
      <c r="D1501" s="213" t="s">
        <v>50</v>
      </c>
      <c r="E1501" s="214"/>
      <c r="F1501" s="176">
        <v>0</v>
      </c>
      <c r="G1501" s="176">
        <v>0</v>
      </c>
      <c r="I1501" s="88">
        <f t="shared" si="179"/>
        <v>0</v>
      </c>
    </row>
    <row r="1502" spans="2:9" ht="15" customHeight="1">
      <c r="B1502" s="198" t="s">
        <v>1039</v>
      </c>
      <c r="C1502" s="199" t="s">
        <v>1436</v>
      </c>
      <c r="D1502" s="213"/>
      <c r="E1502" s="214"/>
      <c r="F1502" s="176">
        <v>0</v>
      </c>
      <c r="G1502" s="176">
        <v>0</v>
      </c>
      <c r="I1502" s="88">
        <f t="shared" si="179"/>
        <v>0</v>
      </c>
    </row>
    <row r="1503" spans="2:9" ht="15" customHeight="1">
      <c r="B1503" s="198">
        <v>1</v>
      </c>
      <c r="C1503" s="199" t="s">
        <v>1437</v>
      </c>
      <c r="D1503" s="213" t="s">
        <v>47</v>
      </c>
      <c r="E1503" s="214" t="s">
        <v>8</v>
      </c>
      <c r="F1503" s="176">
        <v>60000</v>
      </c>
      <c r="G1503" s="176">
        <v>60000</v>
      </c>
      <c r="I1503" s="88">
        <f t="shared" si="179"/>
        <v>60000</v>
      </c>
    </row>
    <row r="1504" spans="2:9" ht="15" customHeight="1">
      <c r="B1504" s="198">
        <v>2</v>
      </c>
      <c r="C1504" s="199" t="s">
        <v>1438</v>
      </c>
      <c r="D1504" s="213" t="s">
        <v>47</v>
      </c>
      <c r="E1504" s="214" t="s">
        <v>8</v>
      </c>
      <c r="F1504" s="176">
        <v>25000</v>
      </c>
      <c r="G1504" s="176">
        <v>25000</v>
      </c>
      <c r="I1504" s="88">
        <f t="shared" si="179"/>
        <v>25000</v>
      </c>
    </row>
    <row r="1505" spans="2:9" ht="15" customHeight="1">
      <c r="B1505" s="198">
        <v>3</v>
      </c>
      <c r="C1505" s="199" t="s">
        <v>1439</v>
      </c>
      <c r="D1505" s="213" t="s">
        <v>47</v>
      </c>
      <c r="E1505" s="214" t="s">
        <v>8</v>
      </c>
      <c r="F1505" s="176">
        <v>50000</v>
      </c>
      <c r="G1505" s="176">
        <v>50000</v>
      </c>
      <c r="I1505" s="88">
        <f t="shared" si="179"/>
        <v>50000</v>
      </c>
    </row>
    <row r="1506" spans="2:9" ht="15" customHeight="1">
      <c r="B1506" s="198" t="s">
        <v>1031</v>
      </c>
      <c r="C1506" s="199" t="s">
        <v>1440</v>
      </c>
      <c r="D1506" s="213" t="s">
        <v>49</v>
      </c>
      <c r="E1506" s="214" t="s">
        <v>14</v>
      </c>
      <c r="F1506" s="176">
        <v>12000</v>
      </c>
      <c r="G1506" s="176">
        <v>12000</v>
      </c>
      <c r="I1506" s="88">
        <f t="shared" si="179"/>
        <v>12000</v>
      </c>
    </row>
    <row r="1507" spans="2:9" ht="15" customHeight="1">
      <c r="B1507" s="198">
        <v>5</v>
      </c>
      <c r="C1507" s="199" t="s">
        <v>1441</v>
      </c>
      <c r="D1507" s="213" t="s">
        <v>49</v>
      </c>
      <c r="E1507" s="214" t="s">
        <v>14</v>
      </c>
      <c r="F1507" s="176">
        <v>12000</v>
      </c>
      <c r="G1507" s="176">
        <v>12000</v>
      </c>
      <c r="I1507" s="88">
        <f t="shared" si="179"/>
        <v>12000</v>
      </c>
    </row>
    <row r="1508" spans="2:9" ht="15" customHeight="1">
      <c r="B1508" s="198">
        <v>6</v>
      </c>
      <c r="C1508" s="199" t="s">
        <v>1442</v>
      </c>
      <c r="D1508" s="213" t="s">
        <v>49</v>
      </c>
      <c r="E1508" s="214" t="s">
        <v>14</v>
      </c>
      <c r="F1508" s="176">
        <v>12000</v>
      </c>
      <c r="G1508" s="176">
        <v>12000</v>
      </c>
      <c r="I1508" s="88">
        <f t="shared" si="179"/>
        <v>12000</v>
      </c>
    </row>
    <row r="1509" spans="2:9" ht="15" customHeight="1">
      <c r="I1509" s="88">
        <f t="shared" si="179"/>
        <v>0</v>
      </c>
    </row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</sheetData>
  <sheetProtection insertColumns="0" insertRows="0" sort="0" autoFilter="0"/>
  <protectedRanges>
    <protectedRange sqref="H1449:H1470 B7:H7 H8:H1419" name="Range1"/>
    <protectedRange sqref="H1420:H1435" name="Range1_1"/>
    <protectedRange sqref="H1436:H1448" name="Range1_1_1"/>
    <protectedRange sqref="B216 D216:G216 B217:G231 B232 D232:G232 B8:G188 B190:G215 B189 B1049:G1508 B233:G1044 D189:G189" name="Range1_1_3"/>
    <protectedRange sqref="B1045:B1048 D1045:G1048" name="Range1_1_2"/>
    <protectedRange sqref="C1045:C1048" name="Range1_1_3_1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88 J108:P188 Q108:IV117 I108:I117 A108:A117 A1:C7 I9:IV106 I121:I188 A1510:XFD65551 H1470:IV1472 H1449:I1469 A8:A106 H8:IV8 A121:A188 H1473:XFD1500 H1501:H1508 A1509:H1509 I1501:XFD1509 A222:A232 I222:IV232 A217 I217:IV217 I219:IV220 A219:A220 A190:A215 I190:IV215 A307:A409 I307:IV409 A284:A293 I284:IV293 I295:IV305 A295:A305 I1049:IV1051 A1049:A1051 A234:A282 I234:IV282 A1053:A1508 I1053:I1419 J1053:IV1469 I411:IV581 A411:A581 A583:A1044 I583:IV1044">
    <cfRule type="cellIs" dxfId="334" priority="220" operator="equal">
      <formula>0</formula>
    </cfRule>
  </conditionalFormatting>
  <conditionalFormatting sqref="M6">
    <cfRule type="cellIs" dxfId="333" priority="197" operator="equal">
      <formula>0</formula>
    </cfRule>
  </conditionalFormatting>
  <conditionalFormatting sqref="A118:A120 I118:I120 Q118:IV120">
    <cfRule type="cellIs" dxfId="332" priority="196" operator="equal">
      <formula>0</formula>
    </cfRule>
  </conditionalFormatting>
  <conditionalFormatting sqref="A107 I107:IV107">
    <cfRule type="cellIs" dxfId="331" priority="195" operator="equal">
      <formula>0</formula>
    </cfRule>
  </conditionalFormatting>
  <conditionalFormatting sqref="H108:H117 H9:H106 H121:H188 H222:H232 H217 H219:H220 H234:H251 H190:H215 H307:H409 H284:H293 H295:H305 H1049:H1051 H255:H282 H1053:H1419 H411:H581 H583:H1044">
    <cfRule type="cellIs" dxfId="330" priority="191" operator="equal">
      <formula>0</formula>
    </cfRule>
  </conditionalFormatting>
  <conditionalFormatting sqref="H118:H120">
    <cfRule type="cellIs" dxfId="329" priority="190" operator="equal">
      <formula>0</formula>
    </cfRule>
  </conditionalFormatting>
  <conditionalFormatting sqref="H107">
    <cfRule type="cellIs" dxfId="328" priority="189" operator="equal">
      <formula>0</formula>
    </cfRule>
  </conditionalFormatting>
  <conditionalFormatting sqref="H252:H254">
    <cfRule type="cellIs" dxfId="327" priority="188" operator="equal">
      <formula>0</formula>
    </cfRule>
  </conditionalFormatting>
  <conditionalFormatting sqref="H1427:H1433 H1434:I1435">
    <cfRule type="cellIs" dxfId="326" priority="187" operator="equal">
      <formula>0</formula>
    </cfRule>
  </conditionalFormatting>
  <conditionalFormatting sqref="H1420:H1426">
    <cfRule type="cellIs" dxfId="325" priority="186" operator="equal">
      <formula>0</formula>
    </cfRule>
  </conditionalFormatting>
  <conditionalFormatting sqref="H1436:I1448">
    <cfRule type="cellIs" dxfId="324" priority="185" operator="equal">
      <formula>0</formula>
    </cfRule>
  </conditionalFormatting>
  <conditionalFormatting sqref="I1420:I1433">
    <cfRule type="cellIs" dxfId="323" priority="182" operator="equal">
      <formula>0</formula>
    </cfRule>
  </conditionalFormatting>
  <conditionalFormatting sqref="D8:G8 B1472:E1472 B1483:E1487 B1473:C1474 B1488 D1488:E1488 B1476:C1482 B1475 B1489:E1492 B1501:E1501 C1498:E1499 C1493:E1493 G234:G253 B1066:E1073 G1066:G1073 G1498:G1499 G1501 G1489:G1493 G1483:G1487 G1472 D9:E120 D124:G142 B132:C135 C144:G147 C136:C142 B136:B149 B150:G188 B234:E266 F257:G266 B925:G1011 B924 B1013:G1044 G1075:G1467 D1075:E1467 B1075:C1398 B222:G231 B217:G217 B219:G220 B232 D232:G232 B190:G215 B307:G409 B284:G293 B295:G305 B267:G282 B411:G581 B583:G923">
    <cfRule type="cellIs" dxfId="322" priority="119" operator="equal">
      <formula>0</formula>
    </cfRule>
  </conditionalFormatting>
  <conditionalFormatting sqref="D121:E123">
    <cfRule type="cellIs" dxfId="321" priority="118" operator="equal">
      <formula>0</formula>
    </cfRule>
  </conditionalFormatting>
  <conditionalFormatting sqref="C8 B116:C116 C117:C121 B118 B120 B126:C128 B123:C123 B1399:C1467 C17:C85 B8:B85 B86:C114">
    <cfRule type="cellIs" dxfId="320" priority="114" operator="equal">
      <formula>0</formula>
    </cfRule>
  </conditionalFormatting>
  <conditionalFormatting sqref="B129:C131">
    <cfRule type="cellIs" dxfId="319" priority="113" operator="equal">
      <formula>0</formula>
    </cfRule>
  </conditionalFormatting>
  <conditionalFormatting sqref="B115:C115 B117 B119 B121">
    <cfRule type="cellIs" dxfId="318" priority="112" operator="equal">
      <formula>0</formula>
    </cfRule>
  </conditionalFormatting>
  <conditionalFormatting sqref="G9 G11:G120">
    <cfRule type="cellIs" dxfId="317" priority="117" operator="equal">
      <formula>0</formula>
    </cfRule>
  </conditionalFormatting>
  <conditionalFormatting sqref="G121:G123">
    <cfRule type="cellIs" dxfId="316" priority="116" operator="equal">
      <formula>0</formula>
    </cfRule>
  </conditionalFormatting>
  <conditionalFormatting sqref="G254:G256">
    <cfRule type="cellIs" dxfId="315" priority="115" operator="equal">
      <formula>0</formula>
    </cfRule>
  </conditionalFormatting>
  <conditionalFormatting sqref="C9:C13 C15:C16">
    <cfRule type="cellIs" dxfId="314" priority="111" operator="equal">
      <formula>0</formula>
    </cfRule>
  </conditionalFormatting>
  <conditionalFormatting sqref="C14">
    <cfRule type="cellIs" dxfId="313" priority="110" operator="equal">
      <formula>0</formula>
    </cfRule>
  </conditionalFormatting>
  <conditionalFormatting sqref="B124:C125">
    <cfRule type="cellIs" dxfId="312" priority="109" operator="equal">
      <formula>0</formula>
    </cfRule>
  </conditionalFormatting>
  <conditionalFormatting sqref="B122:C122">
    <cfRule type="cellIs" dxfId="311" priority="108" operator="equal">
      <formula>0</formula>
    </cfRule>
  </conditionalFormatting>
  <conditionalFormatting sqref="B1468:C1470 B1471">
    <cfRule type="cellIs" dxfId="310" priority="107" operator="equal">
      <formula>0</formula>
    </cfRule>
  </conditionalFormatting>
  <conditionalFormatting sqref="D1468:E1470 G1468:G1470">
    <cfRule type="cellIs" dxfId="309" priority="106" operator="equal">
      <formula>0</formula>
    </cfRule>
  </conditionalFormatting>
  <conditionalFormatting sqref="G1488">
    <cfRule type="cellIs" dxfId="308" priority="100" operator="equal">
      <formula>0</formula>
    </cfRule>
  </conditionalFormatting>
  <conditionalFormatting sqref="C1471:E1471 G1471">
    <cfRule type="cellIs" dxfId="307" priority="105" operator="equal">
      <formula>0</formula>
    </cfRule>
  </conditionalFormatting>
  <conditionalFormatting sqref="D1473:E1473 D1476:E1476 D1478:E1482 G1478:G1482 G1476 G1473">
    <cfRule type="cellIs" dxfId="306" priority="104" operator="equal">
      <formula>0</formula>
    </cfRule>
  </conditionalFormatting>
  <conditionalFormatting sqref="D1477:E1477 G1477">
    <cfRule type="cellIs" dxfId="305" priority="103" operator="equal">
      <formula>0</formula>
    </cfRule>
  </conditionalFormatting>
  <conditionalFormatting sqref="C1475">
    <cfRule type="cellIs" dxfId="304" priority="99" operator="equal">
      <formula>0</formula>
    </cfRule>
  </conditionalFormatting>
  <conditionalFormatting sqref="D1474:E1475 G1474:G1475">
    <cfRule type="cellIs" dxfId="303" priority="102" operator="equal">
      <formula>0</formula>
    </cfRule>
  </conditionalFormatting>
  <conditionalFormatting sqref="C1488">
    <cfRule type="cellIs" dxfId="302" priority="101" operator="equal">
      <formula>0</formula>
    </cfRule>
  </conditionalFormatting>
  <conditionalFormatting sqref="C1494:E1494 G1494">
    <cfRule type="cellIs" dxfId="301" priority="98" operator="equal">
      <formula>0</formula>
    </cfRule>
  </conditionalFormatting>
  <conditionalFormatting sqref="C1495:E1495 G1495">
    <cfRule type="cellIs" dxfId="300" priority="97" operator="equal">
      <formula>0</formula>
    </cfRule>
  </conditionalFormatting>
  <conditionalFormatting sqref="C1496:E1496 G1496">
    <cfRule type="cellIs" dxfId="299" priority="96" operator="equal">
      <formula>0</formula>
    </cfRule>
  </conditionalFormatting>
  <conditionalFormatting sqref="C1497:E1497 G1497">
    <cfRule type="cellIs" dxfId="298" priority="95" operator="equal">
      <formula>0</formula>
    </cfRule>
  </conditionalFormatting>
  <conditionalFormatting sqref="C1500:E1500 G1500">
    <cfRule type="cellIs" dxfId="297" priority="94" operator="equal">
      <formula>0</formula>
    </cfRule>
  </conditionalFormatting>
  <conditionalFormatting sqref="B1493:B1500">
    <cfRule type="cellIs" dxfId="296" priority="93" operator="equal">
      <formula>0</formula>
    </cfRule>
  </conditionalFormatting>
  <conditionalFormatting sqref="B1502:E1508 G1502:G1508">
    <cfRule type="cellIs" dxfId="295" priority="92" operator="equal">
      <formula>0</formula>
    </cfRule>
  </conditionalFormatting>
  <conditionalFormatting sqref="F1497">
    <cfRule type="cellIs" dxfId="294" priority="73" operator="equal">
      <formula>0</formula>
    </cfRule>
  </conditionalFormatting>
  <conditionalFormatting sqref="C1049:C1051 C1053:C1065">
    <cfRule type="cellIs" dxfId="293" priority="88" operator="equal">
      <formula>0</formula>
    </cfRule>
  </conditionalFormatting>
  <conditionalFormatting sqref="G1064">
    <cfRule type="cellIs" dxfId="292" priority="87" operator="equal">
      <formula>0</formula>
    </cfRule>
  </conditionalFormatting>
  <conditionalFormatting sqref="D1049:E1051 D1053:E1065">
    <cfRule type="cellIs" dxfId="291" priority="91" operator="equal">
      <formula>0</formula>
    </cfRule>
  </conditionalFormatting>
  <conditionalFormatting sqref="B1049:B1051 B1053:B1065">
    <cfRule type="cellIs" dxfId="290" priority="89" operator="equal">
      <formula>0</formula>
    </cfRule>
  </conditionalFormatting>
  <conditionalFormatting sqref="G1049:G1051 G1065 G1053:G1063">
    <cfRule type="cellIs" dxfId="289" priority="90" operator="equal">
      <formula>0</formula>
    </cfRule>
  </conditionalFormatting>
  <conditionalFormatting sqref="F1064">
    <cfRule type="cellIs" dxfId="288" priority="69" operator="equal">
      <formula>0</formula>
    </cfRule>
  </conditionalFormatting>
  <conditionalFormatting sqref="F234:F253 F1066:F1073 F1498:F1499 F1501 F1489:F1493 F1483:F1487 F1472 F1075:F1467">
    <cfRule type="cellIs" dxfId="287" priority="86" operator="equal">
      <formula>0</formula>
    </cfRule>
  </conditionalFormatting>
  <conditionalFormatting sqref="F9:F120">
    <cfRule type="cellIs" dxfId="286" priority="85" operator="equal">
      <formula>0</formula>
    </cfRule>
  </conditionalFormatting>
  <conditionalFormatting sqref="F121:F123">
    <cfRule type="cellIs" dxfId="285" priority="84" operator="equal">
      <formula>0</formula>
    </cfRule>
  </conditionalFormatting>
  <conditionalFormatting sqref="F254:F256">
    <cfRule type="cellIs" dxfId="284" priority="83" operator="equal">
      <formula>0</formula>
    </cfRule>
  </conditionalFormatting>
  <conditionalFormatting sqref="F1468:F1470">
    <cfRule type="cellIs" dxfId="283" priority="82" operator="equal">
      <formula>0</formula>
    </cfRule>
  </conditionalFormatting>
  <conditionalFormatting sqref="F1488">
    <cfRule type="cellIs" dxfId="282" priority="77" operator="equal">
      <formula>0</formula>
    </cfRule>
  </conditionalFormatting>
  <conditionalFormatting sqref="F1471">
    <cfRule type="cellIs" dxfId="281" priority="81" operator="equal">
      <formula>0</formula>
    </cfRule>
  </conditionalFormatting>
  <conditionalFormatting sqref="F1478:F1482 F1476 F1473">
    <cfRule type="cellIs" dxfId="280" priority="80" operator="equal">
      <formula>0</formula>
    </cfRule>
  </conditionalFormatting>
  <conditionalFormatting sqref="F1477">
    <cfRule type="cellIs" dxfId="279" priority="79" operator="equal">
      <formula>0</formula>
    </cfRule>
  </conditionalFormatting>
  <conditionalFormatting sqref="F1474:F1475">
    <cfRule type="cellIs" dxfId="278" priority="78" operator="equal">
      <formula>0</formula>
    </cfRule>
  </conditionalFormatting>
  <conditionalFormatting sqref="F1494">
    <cfRule type="cellIs" dxfId="277" priority="76" operator="equal">
      <formula>0</formula>
    </cfRule>
  </conditionalFormatting>
  <conditionalFormatting sqref="F1495">
    <cfRule type="cellIs" dxfId="276" priority="75" operator="equal">
      <formula>0</formula>
    </cfRule>
  </conditionalFormatting>
  <conditionalFormatting sqref="F1496">
    <cfRule type="cellIs" dxfId="275" priority="74" operator="equal">
      <formula>0</formula>
    </cfRule>
  </conditionalFormatting>
  <conditionalFormatting sqref="F1049:F1051 F1065 F1053:F1063">
    <cfRule type="cellIs" dxfId="274" priority="70" operator="equal">
      <formula>0</formula>
    </cfRule>
  </conditionalFormatting>
  <conditionalFormatting sqref="F1500">
    <cfRule type="cellIs" dxfId="273" priority="72" operator="equal">
      <formula>0</formula>
    </cfRule>
  </conditionalFormatting>
  <conditionalFormatting sqref="F1502:F1508">
    <cfRule type="cellIs" dxfId="272" priority="71" operator="equal">
      <formula>0</formula>
    </cfRule>
  </conditionalFormatting>
  <conditionalFormatting sqref="G10">
    <cfRule type="cellIs" dxfId="271" priority="68" operator="equal">
      <formula>0</formula>
    </cfRule>
  </conditionalFormatting>
  <conditionalFormatting sqref="C143:G143">
    <cfRule type="cellIs" dxfId="270" priority="67" operator="equal">
      <formula>0</formula>
    </cfRule>
  </conditionalFormatting>
  <conditionalFormatting sqref="C148:C149">
    <cfRule type="cellIs" dxfId="269" priority="64" operator="equal">
      <formula>0</formula>
    </cfRule>
  </conditionalFormatting>
  <conditionalFormatting sqref="E148:E149">
    <cfRule type="cellIs" dxfId="268" priority="66" operator="equal">
      <formula>0</formula>
    </cfRule>
  </conditionalFormatting>
  <conditionalFormatting sqref="G148:G149">
    <cfRule type="cellIs" dxfId="267" priority="65" operator="equal">
      <formula>0</formula>
    </cfRule>
  </conditionalFormatting>
  <conditionalFormatting sqref="F148:F149">
    <cfRule type="cellIs" dxfId="266" priority="63" operator="equal">
      <formula>0</formula>
    </cfRule>
  </conditionalFormatting>
  <conditionalFormatting sqref="D148:D149">
    <cfRule type="cellIs" dxfId="265" priority="62" operator="equal">
      <formula>0</formula>
    </cfRule>
  </conditionalFormatting>
  <conditionalFormatting sqref="C924:G924">
    <cfRule type="cellIs" dxfId="264" priority="61" operator="equal">
      <formula>0</formula>
    </cfRule>
  </conditionalFormatting>
  <conditionalFormatting sqref="B1012:G1012">
    <cfRule type="cellIs" dxfId="263" priority="60" operator="equal">
      <formula>0</formula>
    </cfRule>
  </conditionalFormatting>
  <conditionalFormatting sqref="B1074:E1074 G1074">
    <cfRule type="cellIs" dxfId="262" priority="59" operator="equal">
      <formula>0</formula>
    </cfRule>
  </conditionalFormatting>
  <conditionalFormatting sqref="F1074">
    <cfRule type="cellIs" dxfId="261" priority="58" operator="equal">
      <formula>0</formula>
    </cfRule>
  </conditionalFormatting>
  <conditionalFormatting sqref="I221:IV221 A221">
    <cfRule type="cellIs" dxfId="260" priority="57" operator="equal">
      <formula>0</formula>
    </cfRule>
  </conditionalFormatting>
  <conditionalFormatting sqref="H221">
    <cfRule type="cellIs" dxfId="259" priority="56" operator="equal">
      <formula>0</formula>
    </cfRule>
  </conditionalFormatting>
  <conditionalFormatting sqref="B221:E221">
    <cfRule type="cellIs" dxfId="258" priority="55" operator="equal">
      <formula>0</formula>
    </cfRule>
  </conditionalFormatting>
  <conditionalFormatting sqref="F221:G221">
    <cfRule type="cellIs" dxfId="257" priority="54" operator="equal">
      <formula>0</formula>
    </cfRule>
  </conditionalFormatting>
  <conditionalFormatting sqref="I216:IV216 A216">
    <cfRule type="cellIs" dxfId="256" priority="53" operator="equal">
      <formula>0</formula>
    </cfRule>
  </conditionalFormatting>
  <conditionalFormatting sqref="H216">
    <cfRule type="cellIs" dxfId="255" priority="52" operator="equal">
      <formula>0</formula>
    </cfRule>
  </conditionalFormatting>
  <conditionalFormatting sqref="B216 D216:G216">
    <cfRule type="cellIs" dxfId="254" priority="51" operator="equal">
      <formula>0</formula>
    </cfRule>
  </conditionalFormatting>
  <conditionalFormatting sqref="A218 I218:IV218">
    <cfRule type="cellIs" dxfId="253" priority="50" operator="equal">
      <formula>0</formula>
    </cfRule>
  </conditionalFormatting>
  <conditionalFormatting sqref="H218">
    <cfRule type="cellIs" dxfId="252" priority="49" operator="equal">
      <formula>0</formula>
    </cfRule>
  </conditionalFormatting>
  <conditionalFormatting sqref="B218:G218">
    <cfRule type="cellIs" dxfId="251" priority="48" operator="equal">
      <formula>0</formula>
    </cfRule>
  </conditionalFormatting>
  <conditionalFormatting sqref="A233 I233:IV233">
    <cfRule type="cellIs" dxfId="250" priority="47" operator="equal">
      <formula>0</formula>
    </cfRule>
  </conditionalFormatting>
  <conditionalFormatting sqref="H233">
    <cfRule type="cellIs" dxfId="249" priority="46" operator="equal">
      <formula>0</formula>
    </cfRule>
  </conditionalFormatting>
  <conditionalFormatting sqref="B233:G233">
    <cfRule type="cellIs" dxfId="248" priority="45" operator="equal">
      <formula>0</formula>
    </cfRule>
  </conditionalFormatting>
  <conditionalFormatting sqref="I189:IV189 A189">
    <cfRule type="cellIs" dxfId="247" priority="44" operator="equal">
      <formula>0</formula>
    </cfRule>
  </conditionalFormatting>
  <conditionalFormatting sqref="H189">
    <cfRule type="cellIs" dxfId="246" priority="43" operator="equal">
      <formula>0</formula>
    </cfRule>
  </conditionalFormatting>
  <conditionalFormatting sqref="B189 E189:G189">
    <cfRule type="cellIs" dxfId="245" priority="42" operator="equal">
      <formula>0</formula>
    </cfRule>
  </conditionalFormatting>
  <conditionalFormatting sqref="I306:IV306 A306">
    <cfRule type="cellIs" dxfId="244" priority="41" operator="equal">
      <formula>0</formula>
    </cfRule>
  </conditionalFormatting>
  <conditionalFormatting sqref="H306">
    <cfRule type="cellIs" dxfId="243" priority="40" operator="equal">
      <formula>0</formula>
    </cfRule>
  </conditionalFormatting>
  <conditionalFormatting sqref="B306:G306">
    <cfRule type="cellIs" dxfId="242" priority="39" operator="equal">
      <formula>0</formula>
    </cfRule>
  </conditionalFormatting>
  <conditionalFormatting sqref="I283:IV283 A283">
    <cfRule type="cellIs" dxfId="241" priority="38" operator="equal">
      <formula>0</formula>
    </cfRule>
  </conditionalFormatting>
  <conditionalFormatting sqref="H283">
    <cfRule type="cellIs" dxfId="240" priority="37" operator="equal">
      <formula>0</formula>
    </cfRule>
  </conditionalFormatting>
  <conditionalFormatting sqref="B283:G283">
    <cfRule type="cellIs" dxfId="239" priority="36" operator="equal">
      <formula>0</formula>
    </cfRule>
  </conditionalFormatting>
  <conditionalFormatting sqref="A294 I294:IV294">
    <cfRule type="cellIs" dxfId="238" priority="35" operator="equal">
      <formula>0</formula>
    </cfRule>
  </conditionalFormatting>
  <conditionalFormatting sqref="H294">
    <cfRule type="cellIs" dxfId="237" priority="34" operator="equal">
      <formula>0</formula>
    </cfRule>
  </conditionalFormatting>
  <conditionalFormatting sqref="B294:G294">
    <cfRule type="cellIs" dxfId="236" priority="33" operator="equal">
      <formula>0</formula>
    </cfRule>
  </conditionalFormatting>
  <conditionalFormatting sqref="I1045:IV1048 A1045:A1048">
    <cfRule type="cellIs" dxfId="235" priority="32" operator="equal">
      <formula>0</formula>
    </cfRule>
  </conditionalFormatting>
  <conditionalFormatting sqref="H1045:H1048">
    <cfRule type="cellIs" dxfId="234" priority="31" operator="equal">
      <formula>0</formula>
    </cfRule>
  </conditionalFormatting>
  <conditionalFormatting sqref="B1047:B1048">
    <cfRule type="cellIs" dxfId="233" priority="19" operator="equal">
      <formula>0</formula>
    </cfRule>
  </conditionalFormatting>
  <conditionalFormatting sqref="C1045:C1046">
    <cfRule type="cellIs" dxfId="232" priority="22" operator="equal">
      <formula>0</formula>
    </cfRule>
  </conditionalFormatting>
  <conditionalFormatting sqref="G1047:G1048">
    <cfRule type="cellIs" dxfId="231" priority="20" operator="equal">
      <formula>0</formula>
    </cfRule>
  </conditionalFormatting>
  <conditionalFormatting sqref="D1047:F1048">
    <cfRule type="cellIs" dxfId="230" priority="21" operator="equal">
      <formula>0</formula>
    </cfRule>
  </conditionalFormatting>
  <conditionalFormatting sqref="C1047:C1048">
    <cfRule type="cellIs" dxfId="229" priority="18" operator="equal">
      <formula>0</formula>
    </cfRule>
  </conditionalFormatting>
  <conditionalFormatting sqref="D1045:F1046">
    <cfRule type="cellIs" dxfId="228" priority="25" operator="equal">
      <formula>0</formula>
    </cfRule>
  </conditionalFormatting>
  <conditionalFormatting sqref="G1045:G1046">
    <cfRule type="cellIs" dxfId="227" priority="24" operator="equal">
      <formula>0</formula>
    </cfRule>
  </conditionalFormatting>
  <conditionalFormatting sqref="B1045:B1046">
    <cfRule type="cellIs" dxfId="226" priority="23" operator="equal">
      <formula>0</formula>
    </cfRule>
  </conditionalFormatting>
  <conditionalFormatting sqref="D1052:E1052">
    <cfRule type="cellIs" dxfId="225" priority="12" operator="equal">
      <formula>0</formula>
    </cfRule>
  </conditionalFormatting>
  <conditionalFormatting sqref="G1052">
    <cfRule type="cellIs" dxfId="224" priority="11" operator="equal">
      <formula>0</formula>
    </cfRule>
  </conditionalFormatting>
  <conditionalFormatting sqref="B1052">
    <cfRule type="cellIs" dxfId="223" priority="10" operator="equal">
      <formula>0</formula>
    </cfRule>
  </conditionalFormatting>
  <conditionalFormatting sqref="C1052">
    <cfRule type="cellIs" dxfId="222" priority="9" operator="equal">
      <formula>0</formula>
    </cfRule>
  </conditionalFormatting>
  <conditionalFormatting sqref="F1052">
    <cfRule type="cellIs" dxfId="221" priority="8" operator="equal">
      <formula>0</formula>
    </cfRule>
  </conditionalFormatting>
  <conditionalFormatting sqref="I1052:IV1052 A1052">
    <cfRule type="cellIs" dxfId="220" priority="14" operator="equal">
      <formula>0</formula>
    </cfRule>
  </conditionalFormatting>
  <conditionalFormatting sqref="H1052">
    <cfRule type="cellIs" dxfId="219" priority="13" operator="equal">
      <formula>0</formula>
    </cfRule>
  </conditionalFormatting>
  <conditionalFormatting sqref="A410 I410:IV410">
    <cfRule type="cellIs" dxfId="218" priority="7" operator="equal">
      <formula>0</formula>
    </cfRule>
  </conditionalFormatting>
  <conditionalFormatting sqref="H410">
    <cfRule type="cellIs" dxfId="217" priority="6" operator="equal">
      <formula>0</formula>
    </cfRule>
  </conditionalFormatting>
  <conditionalFormatting sqref="B410:G410">
    <cfRule type="cellIs" dxfId="216" priority="5" operator="equal">
      <formula>0</formula>
    </cfRule>
  </conditionalFormatting>
  <conditionalFormatting sqref="I582:IV582 A582">
    <cfRule type="cellIs" dxfId="215" priority="4" operator="equal">
      <formula>0</formula>
    </cfRule>
  </conditionalFormatting>
  <conditionalFormatting sqref="H582">
    <cfRule type="cellIs" dxfId="214" priority="3" operator="equal">
      <formula>0</formula>
    </cfRule>
  </conditionalFormatting>
  <conditionalFormatting sqref="B582:G582">
    <cfRule type="cellIs" dxfId="213" priority="2" operator="equal">
      <formula>0</formula>
    </cfRule>
  </conditionalFormatting>
  <conditionalFormatting sqref="D189">
    <cfRule type="cellIs" dxfId="0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6 A65466" xr:uid="{00000000-0002-0000-0000-000000000000}">
      <formula1>#REF!</formula1>
    </dataValidation>
    <dataValidation type="list" allowBlank="1" showInputMessage="1" showErrorMessage="1" errorTitle="PERINGATAN !!!" error="NAMA MATERIAL / UPAH SALAH BOZ...." sqref="IU65466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$N$1477:$N$1480</formula1>
    </dataValidation>
    <dataValidation allowBlank="1" showInputMessage="1" showErrorMessage="1" errorTitle="PERINGATAN !!!" error="MDU / UPAH SALAH BOZ...." sqref="C1475 C1490:C1491 C1494:C1497 C1500" xr:uid="{6C0E6F71-A6FC-4639-B31A-6015B7094B29}"/>
    <dataValidation type="list" allowBlank="1" showInputMessage="1" showErrorMessage="1" errorTitle="PERINGATAN !!!" error="GOLONGAN MATERIAL/JASA SALAH...." sqref="D1049:D1508 D8:D1044" xr:uid="{D5D56C12-A30A-4F4A-B9C5-9F594B7C2098}">
      <formula1>$P$1754:$P$1758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1013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1138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44</v>
      </c>
      <c r="E7" s="532" t="s">
        <v>45</v>
      </c>
      <c r="F7" s="532" t="s">
        <v>1139</v>
      </c>
      <c r="G7" s="533" t="s">
        <v>43</v>
      </c>
      <c r="H7" s="529" t="s">
        <v>1046</v>
      </c>
      <c r="I7" s="529" t="s">
        <v>1141</v>
      </c>
      <c r="J7" s="529" t="s">
        <v>1030</v>
      </c>
      <c r="K7" s="523" t="s">
        <v>1028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1039</v>
      </c>
      <c r="C11" s="131" t="s">
        <v>1140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SATUAN'!$C$7:$C$1507,0),0)),"",OFFSET('HARGA SATUAN'!$D$6,MATCH(C12,'HARGA SATUAN'!$C$7:$C$1507,0),0))</f>
        <v>MDU-KD</v>
      </c>
      <c r="E12" s="101" t="str">
        <f ca="1">IF(B12="+","Unit",IF(ISERROR(OFFSET('HARGA SATUAN'!$E$6,MATCH(C12,'HARGA SATUAN'!$C$7:$C$1507,0),0)),"",OFFSET('HARGA SATUAN'!$E$6,MATCH(C12,'HARGA SATUAN'!$C$7:$C$1507,0),0)))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SATUAN'!$C$7:$C$1507,0),0)),"",OFFSET('HARGA SATUAN'!$I$6,MATCH(C12,'HARGA SATUAN'!$C$7:$C$1507,0),0))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SATUAN'!$C$7:$C$1507,0),0)),"",OFFSET('HARGA SATUAN'!$D$6,MATCH(C13,'HARGA SATUAN'!$C$7:$C$1507,0),0))</f>
        <v>MDU-KD</v>
      </c>
      <c r="E13" s="101" t="str">
        <f ca="1">IF(B13="+","Unit",IF(ISERROR(OFFSET('HARGA SATUAN'!$E$6,MATCH(C13,'HARGA SATUAN'!$C$7:$C$1507,0),0)),"",OFFSET('HARGA SATUAN'!$E$6,MATCH(C13,'HARGA SATUAN'!$C$7:$C$1507,0),0)))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SATUAN'!$C$7:$C$1507,0),0)),"",OFFSET('HARGA SATUAN'!$I$6,MATCH(C13,'HARGA SATUAN'!$C$7:$C$1507,0),0))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SATUAN'!$C$7:$C$1507,0),0)),"",OFFSET('HARGA SATUAN'!$D$6,MATCH(C14,'HARGA SATUAN'!$C$7:$C$1507,0),0))</f>
        <v>MDU-KD</v>
      </c>
      <c r="E14" s="101" t="str">
        <f ca="1">IF(B14="+","Unit",IF(ISERROR(OFFSET('HARGA SATUAN'!$E$6,MATCH(C14,'HARGA SATUAN'!$C$7:$C$1507,0),0)),"",OFFSET('HARGA SATUAN'!$E$6,MATCH(C14,'HARGA SATUAN'!$C$7:$C$1507,0),0)))</f>
        <v>Bh</v>
      </c>
      <c r="F14" s="138">
        <f t="shared" ca="1" si="2"/>
        <v>1</v>
      </c>
      <c r="G14" s="41">
        <f ca="1">IF(ISERROR(OFFSET('HARGA SATUAN'!$I$6,MATCH(C14,'HARGA SATUAN'!$C$7:$C$1507,0),0)),"",OFFSET('HARGA SATUAN'!$I$6,MATCH(C14,'HARGA SATUAN'!$C$7:$C$1507,0),0))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SATUAN'!$C$7:$C$1507,0),0)),"",OFFSET('HARGA SATUAN'!$D$6,MATCH(C15,'HARGA SATUAN'!$C$7:$C$1507,0),0))</f>
        <v>MDU-KD</v>
      </c>
      <c r="E15" s="101" t="str">
        <f ca="1">IF(B15="+","Unit",IF(ISERROR(OFFSET('HARGA SATUAN'!$E$6,MATCH(C15,'HARGA SATUAN'!$C$7:$C$1507,0),0)),"",OFFSET('HARGA SATUAN'!$E$6,MATCH(C15,'HARGA SATUAN'!$C$7:$C$1507,0),0)))</f>
        <v>Unit</v>
      </c>
      <c r="F15" s="138">
        <f t="shared" ca="1" si="2"/>
        <v>1</v>
      </c>
      <c r="G15" s="41">
        <f ca="1">IF(ISERROR(OFFSET('HARGA SATUAN'!$I$6,MATCH(C15,'HARGA SATUAN'!$C$7:$C$1507,0),0)),"",OFFSET('HARGA SATUAN'!$I$6,MATCH(C15,'HARGA SATUAN'!$C$7:$C$1507,0),0))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SATUAN'!$C$7:$C$1507,0),0)),"",OFFSET('HARGA SATUAN'!$D$6,MATCH(C16,'HARGA SATUAN'!$C$7:$C$1507,0),0))</f>
        <v>MDU-KD</v>
      </c>
      <c r="E16" s="101" t="str">
        <f ca="1">IF(B16="+","Unit",IF(ISERROR(OFFSET('HARGA SATUAN'!$E$6,MATCH(C16,'HARGA SATUAN'!$C$7:$C$1507,0),0)),"",OFFSET('HARGA SATUAN'!$E$6,MATCH(C16,'HARGA SATUAN'!$C$7:$C$1507,0),0)))</f>
        <v>Cell</v>
      </c>
      <c r="F16" s="138">
        <f t="shared" ca="1" si="2"/>
        <v>1</v>
      </c>
      <c r="G16" s="41">
        <f ca="1">IF(ISERROR(OFFSET('HARGA SATUAN'!$I$6,MATCH(C16,'HARGA SATUAN'!$C$7:$C$1507,0),0)),"",OFFSET('HARGA SATUAN'!$I$6,MATCH(C16,'HARGA SATUAN'!$C$7:$C$1507,0),0))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SATUAN'!$C$7:$C$1507,0),0)),"",OFFSET('HARGA SATUAN'!$D$6,MATCH(C17,'HARGA SATUAN'!$C$7:$C$1507,0),0))</f>
        <v>MDU-KD</v>
      </c>
      <c r="E17" s="101" t="str">
        <f ca="1">IF(B17="+","Unit",IF(ISERROR(OFFSET('HARGA SATUAN'!$E$6,MATCH(C17,'HARGA SATUAN'!$C$7:$C$1507,0),0)),"",OFFSET('HARGA SATUAN'!$E$6,MATCH(C17,'HARGA SATUAN'!$C$7:$C$1507,0),0)))</f>
        <v>Cell</v>
      </c>
      <c r="F17" s="138">
        <f t="shared" ca="1" si="2"/>
        <v>1</v>
      </c>
      <c r="G17" s="41">
        <f ca="1">IF(ISERROR(OFFSET('HARGA SATUAN'!$I$6,MATCH(C17,'HARGA SATUAN'!$C$7:$C$1507,0),0)),"",OFFSET('HARGA SATUAN'!$I$6,MATCH(C17,'HARGA SATUAN'!$C$7:$C$1507,0),0))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Lightning Arester (Polymer) 21 KV, 10 KA</v>
      </c>
      <c r="D18" s="101" t="str">
        <f ca="1">IF(ISERROR(OFFSET('HARGA SATUAN'!$D$6,MATCH(C18,'HARGA SATUAN'!$C$7:$C$1507,0),0)),"",OFFSET('HARGA SATUAN'!$D$6,MATCH(C18,'HARGA SATUAN'!$C$7:$C$1507,0),0))</f>
        <v>MDU-KD</v>
      </c>
      <c r="E18" s="101" t="str">
        <f ca="1">IF(B18="+","Unit",IF(ISERROR(OFFSET('HARGA SATUAN'!$E$6,MATCH(C18,'HARGA SATUAN'!$C$7:$C$1507,0),0)),"",OFFSET('HARGA SATUAN'!$E$6,MATCH(C18,'HARGA SATUAN'!$C$7:$C$1507,0),0)))</f>
        <v>Bh</v>
      </c>
      <c r="F18" s="138">
        <f t="shared" ca="1" si="2"/>
        <v>3</v>
      </c>
      <c r="G18" s="41">
        <f ca="1">IF(ISERROR(OFFSET('HARGA SATUAN'!$I$6,MATCH(C18,'HARGA SATUAN'!$C$7:$C$1507,0),0)),"",OFFSET('HARGA SATUAN'!$I$6,MATCH(C18,'HARGA SATUAN'!$C$7:$C$1507,0),0))</f>
        <v>725900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Tumpu ( Pin Post ) 20 KV</v>
      </c>
      <c r="D19" s="101" t="str">
        <f ca="1">IF(ISERROR(OFFSET('HARGA SATUAN'!$D$6,MATCH(C19,'HARGA SATUAN'!$C$7:$C$1507,0),0)),"",OFFSET('HARGA SATUAN'!$D$6,MATCH(C19,'HARGA SATUAN'!$C$7:$C$1507,0),0))</f>
        <v>MDU-KD</v>
      </c>
      <c r="E19" s="101" t="str">
        <f ca="1">IF(B19="+","Unit",IF(ISERROR(OFFSET('HARGA SATUAN'!$E$6,MATCH(C19,'HARGA SATUAN'!$C$7:$C$1507,0),0)),"",OFFSET('HARGA SATUAN'!$E$6,MATCH(C19,'HARGA SATUAN'!$C$7:$C$1507,0),0)))</f>
        <v>Bh</v>
      </c>
      <c r="F19" s="138">
        <f t="shared" ca="1" si="2"/>
        <v>8</v>
      </c>
      <c r="G19" s="41">
        <f ca="1">IF(ISERROR(OFFSET('HARGA SATUAN'!$I$6,MATCH(C19,'HARGA SATUAN'!$C$7:$C$1507,0),0)),"",OFFSET('HARGA SATUAN'!$I$6,MATCH(C19,'HARGA SATUAN'!$C$7:$C$1507,0),0))</f>
        <v>235900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Tumpu ( Line Post ) 20 KV</v>
      </c>
      <c r="D20" s="101" t="str">
        <f ca="1">IF(ISERROR(OFFSET('HARGA SATUAN'!$D$6,MATCH(C20,'HARGA SATUAN'!$C$7:$C$1507,0),0)),"",OFFSET('HARGA SATUAN'!$D$6,MATCH(C20,'HARGA SATUAN'!$C$7:$C$1507,0),0))</f>
        <v>MDU-KD</v>
      </c>
      <c r="E20" s="101" t="str">
        <f ca="1">IF(B20="+","Unit",IF(ISERROR(OFFSET('HARGA SATUAN'!$E$6,MATCH(C20,'HARGA SATUAN'!$C$7:$C$1507,0),0)),"",OFFSET('HARGA SATUAN'!$E$6,MATCH(C20,'HARGA SATUAN'!$C$7:$C$1507,0),0)))</f>
        <v>Bh</v>
      </c>
      <c r="F20" s="138">
        <f t="shared" ca="1" si="2"/>
        <v>3</v>
      </c>
      <c r="G20" s="41">
        <f ca="1">IF(ISERROR(OFFSET('HARGA SATUAN'!$I$6,MATCH(C20,'HARGA SATUAN'!$C$7:$C$1507,0),0)),"",OFFSET('HARGA SATUAN'!$I$6,MATCH(C20,'HARGA SATUAN'!$C$7:$C$1507,0),0))</f>
        <v>176900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Isolator Tarik ( Porcelain ) 20 KV + Primary Dead End Clamp 150-240 mm²</v>
      </c>
      <c r="D21" s="101" t="str">
        <f ca="1">IF(ISERROR(OFFSET('HARGA SATUAN'!$D$6,MATCH(C21,'HARGA SATUAN'!$C$7:$C$1507,0),0)),"",OFFSET('HARGA SATUAN'!$D$6,MATCH(C21,'HARGA SATUAN'!$C$7:$C$1507,0),0))</f>
        <v>MDU-KD</v>
      </c>
      <c r="E21" s="101" t="str">
        <f ca="1">IF(B21="+","Unit",IF(ISERROR(OFFSET('HARGA SATUAN'!$E$6,MATCH(C21,'HARGA SATUAN'!$C$7:$C$1507,0),0)),"",OFFSET('HARGA SATUAN'!$E$6,MATCH(C21,'HARGA SATUAN'!$C$7:$C$1507,0),0)))</f>
        <v>Set</v>
      </c>
      <c r="F21" s="138">
        <f t="shared" ca="1" si="2"/>
        <v>6</v>
      </c>
      <c r="G21" s="41">
        <f ca="1">IF(ISERROR(OFFSET('HARGA SATUAN'!$I$6,MATCH(C21,'HARGA SATUAN'!$C$7:$C$1507,0),0)),"",OFFSET('HARGA SATUAN'!$I$6,MATCH(C21,'HARGA SATUAN'!$C$7:$C$1507,0),0))</f>
        <v>430000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 ht="30">
      <c r="A22" s="112">
        <v>11</v>
      </c>
      <c r="B22" s="134">
        <f t="shared" ca="1" si="0"/>
        <v>11</v>
      </c>
      <c r="C22" s="109" t="str">
        <f t="shared" ca="1" si="1"/>
        <v>AAAC 70 mm²</v>
      </c>
      <c r="D22" s="101" t="str">
        <f ca="1">IF(ISERROR(OFFSET('HARGA SATUAN'!$D$6,MATCH(C22,'HARGA SATUAN'!$C$7:$C$1507,0),0)),"",OFFSET('HARGA SATUAN'!$D$6,MATCH(C22,'HARGA SATUAN'!$C$7:$C$1507,0),0))</f>
        <v>MDU-KD</v>
      </c>
      <c r="E22" s="101" t="str">
        <f ca="1">IF(B22="+","Unit",IF(ISERROR(OFFSET('HARGA SATUAN'!$E$6,MATCH(C22,'HARGA SATUAN'!$C$7:$C$1507,0),0)),"",OFFSET('HARGA SATUAN'!$E$6,MATCH(C22,'HARGA SATUAN'!$C$7:$C$1507,0),0)))</f>
        <v>Mtr</v>
      </c>
      <c r="F22" s="138">
        <f t="shared" ca="1" si="2"/>
        <v>16</v>
      </c>
      <c r="G22" s="41">
        <f ca="1">IF(ISERROR(OFFSET('HARGA SATUAN'!$I$6,MATCH(C22,'HARGA SATUAN'!$C$7:$C$1507,0),0)),"",OFFSET('HARGA SATUAN'!$I$6,MATCH(C22,'HARGA SATUAN'!$C$7:$C$1507,0),0))</f>
        <v>14200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AAAC 150 mm²</v>
      </c>
      <c r="D23" s="101" t="str">
        <f ca="1">IF(ISERROR(OFFSET('HARGA SATUAN'!$D$6,MATCH(C23,'HARGA SATUAN'!$C$7:$C$1507,0),0)),"",OFFSET('HARGA SATUAN'!$D$6,MATCH(C23,'HARGA SATUAN'!$C$7:$C$1507,0),0))</f>
        <v>MDU-KD</v>
      </c>
      <c r="E23" s="101" t="str">
        <f ca="1">IF(B23="+","Unit",IF(ISERROR(OFFSET('HARGA SATUAN'!$E$6,MATCH(C23,'HARGA SATUAN'!$C$7:$C$1507,0),0)),"",OFFSET('HARGA SATUAN'!$E$6,MATCH(C23,'HARGA SATUAN'!$C$7:$C$1507,0),0)))</f>
        <v>Mtr</v>
      </c>
      <c r="F23" s="138">
        <f t="shared" ca="1" si="2"/>
        <v>185.5</v>
      </c>
      <c r="G23" s="41">
        <f ca="1">IF(ISERROR(OFFSET('HARGA SATUAN'!$I$6,MATCH(C23,'HARGA SATUAN'!$C$7:$C$1507,0),0)),"",OFFSET('HARGA SATUAN'!$I$6,MATCH(C23,'HARGA SATUAN'!$C$7:$C$1507,0),0))</f>
        <v>25300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240 mm²</v>
      </c>
      <c r="D24" s="101" t="str">
        <f ca="1">IF(ISERROR(OFFSET('HARGA SATUAN'!$D$6,MATCH(C24,'HARGA SATUAN'!$C$7:$C$1507,0),0)),"",OFFSET('HARGA SATUAN'!$D$6,MATCH(C24,'HARGA SATUAN'!$C$7:$C$1507,0),0))</f>
        <v>MDU-KD</v>
      </c>
      <c r="E24" s="101" t="str">
        <f ca="1">IF(B24="+","Unit",IF(ISERROR(OFFSET('HARGA SATUAN'!$E$6,MATCH(C24,'HARGA SATUAN'!$C$7:$C$1507,0),0)),"",OFFSET('HARGA SATUAN'!$E$6,MATCH(C24,'HARGA SATUAN'!$C$7:$C$1507,0),0)))</f>
        <v>Mtr</v>
      </c>
      <c r="F24" s="138">
        <f t="shared" ca="1" si="2"/>
        <v>556.5</v>
      </c>
      <c r="G24" s="41">
        <f ca="1">IF(ISERROR(OFFSET('HARGA SATUAN'!$I$6,MATCH(C24,'HARGA SATUAN'!$C$7:$C$1507,0),0)),"",OFFSET('HARGA SATUAN'!$I$6,MATCH(C24,'HARGA SATUAN'!$C$7:$C$1507,0),0))</f>
        <v>36900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NFA2X-T 2 x 70 + N 70 mm²</v>
      </c>
      <c r="D25" s="101" t="str">
        <f ca="1">IF(ISERROR(OFFSET('HARGA SATUAN'!$D$6,MATCH(C25,'HARGA SATUAN'!$C$7:$C$1507,0),0)),"",OFFSET('HARGA SATUAN'!$D$6,MATCH(C25,'HARGA SATUAN'!$C$7:$C$1507,0),0))</f>
        <v>MDU-KD</v>
      </c>
      <c r="E25" s="101" t="str">
        <f ca="1">IF(B25="+","Unit",IF(ISERROR(OFFSET('HARGA SATUAN'!$E$6,MATCH(C25,'HARGA SATUAN'!$C$7:$C$1507,0),0)),"",OFFSET('HARGA SATUAN'!$E$6,MATCH(C25,'HARGA SATUAN'!$C$7:$C$1507,0),0)))</f>
        <v>Mtr</v>
      </c>
      <c r="F25" s="138">
        <f t="shared" ca="1" si="2"/>
        <v>236.25</v>
      </c>
      <c r="G25" s="41">
        <f ca="1">IF(ISERROR(OFFSET('HARGA SATUAN'!$I$6,MATCH(C25,'HARGA SATUAN'!$C$7:$C$1507,0),0)),"",OFFSET('HARGA SATUAN'!$I$6,MATCH(C25,'HARGA SATUAN'!$C$7:$C$1507,0),0))</f>
        <v>53300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NFA2X 2 x 10 mm²</v>
      </c>
      <c r="D26" s="101" t="str">
        <f ca="1">IF(ISERROR(OFFSET('HARGA SATUAN'!$D$6,MATCH(C26,'HARGA SATUAN'!$C$7:$C$1507,0),0)),"",OFFSET('HARGA SATUAN'!$D$6,MATCH(C26,'HARGA SATUAN'!$C$7:$C$1507,0),0))</f>
        <v>MDU-KD</v>
      </c>
      <c r="E26" s="101" t="str">
        <f ca="1">IF(B26="+","Unit",IF(ISERROR(OFFSET('HARGA SATUAN'!$E$6,MATCH(C26,'HARGA SATUAN'!$C$7:$C$1507,0),0)),"",OFFSET('HARGA SATUAN'!$E$6,MATCH(C26,'HARGA SATUAN'!$C$7:$C$1507,0),0)))</f>
        <v>Mtr</v>
      </c>
      <c r="F26" s="138">
        <f t="shared" ca="1" si="2"/>
        <v>35</v>
      </c>
      <c r="G26" s="41">
        <f ca="1">IF(ISERROR(OFFSET('HARGA SATUAN'!$I$6,MATCH(C26,'HARGA SATUAN'!$C$7:$C$1507,0),0)),"",OFFSET('HARGA SATUAN'!$I$6,MATCH(C26,'HARGA SATUAN'!$C$7:$C$1507,0),0))</f>
        <v>4300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Kabel NYY 1 x 150 mm²</v>
      </c>
      <c r="D27" s="101" t="str">
        <f ca="1">IF(ISERROR(OFFSET('HARGA SATUAN'!$D$6,MATCH(C27,'HARGA SATUAN'!$C$7:$C$1507,0),0)),"",OFFSET('HARGA SATUAN'!$D$6,MATCH(C27,'HARGA SATUAN'!$C$7:$C$1507,0),0))</f>
        <v>MDU-KD</v>
      </c>
      <c r="E27" s="101" t="str">
        <f ca="1">IF(B27="+","Unit",IF(ISERROR(OFFSET('HARGA SATUAN'!$E$6,MATCH(C27,'HARGA SATUAN'!$C$7:$C$1507,0),0)),"",OFFSET('HARGA SATUAN'!$E$6,MATCH(C27,'HARGA SATUAN'!$C$7:$C$1507,0),0)))</f>
        <v>Mtr</v>
      </c>
      <c r="F27" s="138">
        <f t="shared" ca="1" si="2"/>
        <v>35</v>
      </c>
      <c r="G27" s="41">
        <f ca="1">IF(ISERROR(OFFSET('HARGA SATUAN'!$I$6,MATCH(C27,'HARGA SATUAN'!$C$7:$C$1507,0),0)),"",OFFSET('HARGA SATUAN'!$I$6,MATCH(C27,'HARGA SATUAN'!$C$7:$C$1507,0),0))</f>
        <v>218600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>
        <f t="shared" ca="1" si="0"/>
        <v>17</v>
      </c>
      <c r="C28" s="109" t="str">
        <f t="shared" ca="1" si="1"/>
        <v>Kabel NA2XSEYBY 20 KV, 3 x 300 mm²</v>
      </c>
      <c r="D28" s="101" t="str">
        <f ca="1">IF(ISERROR(OFFSET('HARGA SATUAN'!$D$6,MATCH(C28,'HARGA SATUAN'!$C$7:$C$1507,0),0)),"",OFFSET('HARGA SATUAN'!$D$6,MATCH(C28,'HARGA SATUAN'!$C$7:$C$1507,0),0))</f>
        <v>MDU-KD</v>
      </c>
      <c r="E28" s="101" t="str">
        <f ca="1">IF(B28="+","Unit",IF(ISERROR(OFFSET('HARGA SATUAN'!$E$6,MATCH(C28,'HARGA SATUAN'!$C$7:$C$1507,0),0)),"",OFFSET('HARGA SATUAN'!$E$6,MATCH(C28,'HARGA SATUAN'!$C$7:$C$1507,0),0)))</f>
        <v>Mtr</v>
      </c>
      <c r="F28" s="138">
        <f t="shared" ca="1" si="2"/>
        <v>35</v>
      </c>
      <c r="G28" s="41">
        <f ca="1">IF(ISERROR(OFFSET('HARGA SATUAN'!$I$6,MATCH(C28,'HARGA SATUAN'!$C$7:$C$1507,0),0)),"",OFFSET('HARGA SATUAN'!$I$6,MATCH(C28,'HARGA SATUAN'!$C$7:$C$1507,0),0))</f>
        <v>585500</v>
      </c>
      <c r="H28" s="136" t="e">
        <f ca="1">IF(B28="","",#REF!)</f>
        <v>#REF!</v>
      </c>
      <c r="I28" s="136" t="e">
        <f ca="1">IF(B28="","",#REF!)</f>
        <v>#REF!</v>
      </c>
      <c r="J28" s="136" t="e">
        <f ca="1">IF(B28="","",#REF!)</f>
        <v>#REF!</v>
      </c>
      <c r="K28" s="136" t="e">
        <f ca="1">IF(B28="","",#REF!)</f>
        <v>#REF!</v>
      </c>
      <c r="L28" s="136" t="e">
        <f ca="1">IF(C28="","",#REF!)</f>
        <v>#REF!</v>
      </c>
    </row>
    <row r="29" spans="1:12" s="137" customFormat="1">
      <c r="A29" s="112">
        <v>18</v>
      </c>
      <c r="B29" s="134">
        <f t="shared" ca="1" si="0"/>
        <v>18</v>
      </c>
      <c r="C29" s="109" t="str">
        <f t="shared" ca="1" si="1"/>
        <v>Modem 3G/4G</v>
      </c>
      <c r="D29" s="101" t="str">
        <f ca="1">IF(ISERROR(OFFSET('HARGA SATUAN'!$D$6,MATCH(C29,'HARGA SATUAN'!$C$7:$C$1507,0),0)),"",OFFSET('HARGA SATUAN'!$D$6,MATCH(C29,'HARGA SATUAN'!$C$7:$C$1507,0),0))</f>
        <v>HDW</v>
      </c>
      <c r="E29" s="101" t="str">
        <f ca="1">IF(B29="+","Unit",IF(ISERROR(OFFSET('HARGA SATUAN'!$E$6,MATCH(C29,'HARGA SATUAN'!$C$7:$C$1507,0),0)),"",OFFSET('HARGA SATUAN'!$E$6,MATCH(C29,'HARGA SATUAN'!$C$7:$C$1507,0),0)))</f>
        <v>Unit</v>
      </c>
      <c r="F29" s="138">
        <f t="shared" ca="1" si="2"/>
        <v>1</v>
      </c>
      <c r="G29" s="41">
        <f ca="1">IF(ISERROR(OFFSET('HARGA SATUAN'!$I$6,MATCH(C29,'HARGA SATUAN'!$C$7:$C$1507,0),0)),"",OFFSET('HARGA SATUAN'!$I$6,MATCH(C29,'HARGA SATUAN'!$C$7:$C$1507,0),0))</f>
        <v>1113900</v>
      </c>
      <c r="H29" s="136" t="e">
        <f ca="1">IF(B29="","",#REF!)</f>
        <v>#REF!</v>
      </c>
      <c r="I29" s="136" t="e">
        <f ca="1">IF(B29="","",#REF!)</f>
        <v>#REF!</v>
      </c>
      <c r="J29" s="136" t="e">
        <f ca="1">IF(B29="","",#REF!)</f>
        <v>#REF!</v>
      </c>
      <c r="K29" s="136" t="e">
        <f ca="1">IF(B29="","",#REF!)</f>
        <v>#REF!</v>
      </c>
      <c r="L29" s="136" t="e">
        <f ca="1">IF(C29="","",#REF!)</f>
        <v>#REF!</v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SATUAN'!$C$7:$C$1507,0),0)),"",OFFSET('HARGA SATUAN'!$D$6,MATCH(C30,'HARGA SATUAN'!$C$7:$C$1507,0),0))</f>
        <v/>
      </c>
      <c r="E30" s="101">
        <f ca="1">IF(B30="+","Unit",IF(ISERROR(OFFSET('HARGA SATUAN'!$E$6,MATCH(C30,'HARGA SATUAN'!$C$7:$C$1507,0),0)),"",OFFSET('HARGA SATUAN'!$E$6,MATCH(C30,'HARGA SATUAN'!$C$7:$C$1507,0),0)))</f>
        <v>0</v>
      </c>
      <c r="F30" s="138" t="str">
        <f t="shared" ca="1" si="2"/>
        <v/>
      </c>
      <c r="G30" s="41">
        <f ca="1">IF(ISERROR(OFFSET('HARGA SATUAN'!$I$6,MATCH(C30,'HARGA SATUAN'!$C$7:$C$1507,0),0)),"",OFFSET('HARGA SATUAN'!$I$6,MATCH(C30,'HARGA SATUAN'!$C$7:$C$1507,0),0))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SATUAN'!$C$7:$C$1507,0),0)),"",OFFSET('HARGA SATUAN'!$D$6,MATCH(C31,'HARGA SATUAN'!$C$7:$C$1507,0),0))</f>
        <v/>
      </c>
      <c r="E31" s="101">
        <f ca="1">IF(B31="+","Unit",IF(ISERROR(OFFSET('HARGA SATUAN'!$E$6,MATCH(C31,'HARGA SATUAN'!$C$7:$C$1507,0),0)),"",OFFSET('HARGA SATUAN'!$E$6,MATCH(C31,'HARGA SATUAN'!$C$7:$C$1507,0),0)))</f>
        <v>0</v>
      </c>
      <c r="F31" s="138" t="str">
        <f t="shared" ca="1" si="2"/>
        <v/>
      </c>
      <c r="G31" s="41">
        <f ca="1">IF(ISERROR(OFFSET('HARGA SATUAN'!$I$6,MATCH(C31,'HARGA SATUAN'!$C$7:$C$1507,0),0)),"",OFFSET('HARGA SATUAN'!$I$6,MATCH(C31,'HARGA SATUAN'!$C$7:$C$1507,0),0))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SATUAN'!$C$7:$C$1507,0),0)),"",OFFSET('HARGA SATUAN'!$D$6,MATCH(C32,'HARGA SATUAN'!$C$7:$C$1507,0),0))</f>
        <v/>
      </c>
      <c r="E32" s="101">
        <f ca="1">IF(B32="+","Unit",IF(ISERROR(OFFSET('HARGA SATUAN'!$E$6,MATCH(C32,'HARGA SATUAN'!$C$7:$C$1507,0),0)),"",OFFSET('HARGA SATUAN'!$E$6,MATCH(C32,'HARGA SATUAN'!$C$7:$C$1507,0),0)))</f>
        <v>0</v>
      </c>
      <c r="F32" s="138" t="str">
        <f t="shared" ca="1" si="2"/>
        <v/>
      </c>
      <c r="G32" s="41">
        <f ca="1">IF(ISERROR(OFFSET('HARGA SATUAN'!$I$6,MATCH(C32,'HARGA SATUAN'!$C$7:$C$1507,0),0)),"",OFFSET('HARGA SATUAN'!$I$6,MATCH(C32,'HARGA SATUAN'!$C$7:$C$1507,0),0))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SATUAN'!$C$7:$C$1507,0),0)),"",OFFSET('HARGA SATUAN'!$D$6,MATCH(C33,'HARGA SATUAN'!$C$7:$C$1507,0),0))</f>
        <v/>
      </c>
      <c r="E33" s="101">
        <f ca="1">IF(B33="+","Unit",IF(ISERROR(OFFSET('HARGA SATUAN'!$E$6,MATCH(C33,'HARGA SATUAN'!$C$7:$C$1507,0),0)),"",OFFSET('HARGA SATUAN'!$E$6,MATCH(C33,'HARGA SATUAN'!$C$7:$C$1507,0),0)))</f>
        <v>0</v>
      </c>
      <c r="F33" s="138" t="str">
        <f t="shared" ca="1" si="2"/>
        <v/>
      </c>
      <c r="G33" s="41">
        <f ca="1">IF(ISERROR(OFFSET('HARGA SATUAN'!$I$6,MATCH(C33,'HARGA SATUAN'!$C$7:$C$1507,0),0)),"",OFFSET('HARGA SATUAN'!$I$6,MATCH(C33,'HARGA SATUAN'!$C$7:$C$1507,0),0))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SATUAN'!$C$7:$C$1507,0),0)),"",OFFSET('HARGA SATUAN'!$D$6,MATCH(C34,'HARGA SATUAN'!$C$7:$C$1507,0),0))</f>
        <v/>
      </c>
      <c r="E34" s="101">
        <f ca="1">IF(B34="+","Unit",IF(ISERROR(OFFSET('HARGA SATUAN'!$E$6,MATCH(C34,'HARGA SATUAN'!$C$7:$C$1507,0),0)),"",OFFSET('HARGA SATUAN'!$E$6,MATCH(C34,'HARGA SATUAN'!$C$7:$C$1507,0),0)))</f>
        <v>0</v>
      </c>
      <c r="F34" s="138" t="str">
        <f t="shared" ca="1" si="2"/>
        <v/>
      </c>
      <c r="G34" s="41">
        <f ca="1">IF(ISERROR(OFFSET('HARGA SATUAN'!$I$6,MATCH(C34,'HARGA SATUAN'!$C$7:$C$1507,0),0)),"",OFFSET('HARGA SATUAN'!$I$6,MATCH(C34,'HARGA SATUAN'!$C$7:$C$1507,0),0))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SATUAN'!$C$7:$C$1507,0),0)),"",OFFSET('HARGA SATUAN'!$D$6,MATCH(C35,'HARGA SATUAN'!$C$7:$C$1507,0),0))</f>
        <v/>
      </c>
      <c r="E35" s="101">
        <f ca="1">IF(B35="+","Unit",IF(ISERROR(OFFSET('HARGA SATUAN'!$E$6,MATCH(C35,'HARGA SATUAN'!$C$7:$C$1507,0),0)),"",OFFSET('HARGA SATUAN'!$E$6,MATCH(C35,'HARGA SATUAN'!$C$7:$C$1507,0),0)))</f>
        <v>0</v>
      </c>
      <c r="F35" s="138" t="str">
        <f t="shared" ca="1" si="2"/>
        <v/>
      </c>
      <c r="G35" s="41">
        <f ca="1">IF(ISERROR(OFFSET('HARGA SATUAN'!$I$6,MATCH(C35,'HARGA SATUAN'!$C$7:$C$1507,0),0)),"",OFFSET('HARGA SATUAN'!$I$6,MATCH(C35,'HARGA SATUAN'!$C$7:$C$1507,0),0))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SATUAN'!$C$7:$C$1507,0),0)),"",OFFSET('HARGA SATUAN'!$D$6,MATCH(C36,'HARGA SATUAN'!$C$7:$C$1507,0),0))</f>
        <v/>
      </c>
      <c r="E36" s="101">
        <f ca="1">IF(B36="+","Unit",IF(ISERROR(OFFSET('HARGA SATUAN'!$E$6,MATCH(C36,'HARGA SATUAN'!$C$7:$C$1507,0),0)),"",OFFSET('HARGA SATUAN'!$E$6,MATCH(C36,'HARGA SATUAN'!$C$7:$C$1507,0),0)))</f>
        <v>0</v>
      </c>
      <c r="F36" s="138" t="str">
        <f t="shared" ca="1" si="2"/>
        <v/>
      </c>
      <c r="G36" s="41">
        <f ca="1">IF(ISERROR(OFFSET('HARGA SATUAN'!$I$6,MATCH(C36,'HARGA SATUAN'!$C$7:$C$1507,0),0)),"",OFFSET('HARGA SATUAN'!$I$6,MATCH(C36,'HARGA SATUAN'!$C$7:$C$1507,0),0))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SATUAN'!$C$7:$C$1507,0),0)),"",OFFSET('HARGA SATUAN'!$D$6,MATCH(C37,'HARGA SATUAN'!$C$7:$C$1507,0),0))</f>
        <v/>
      </c>
      <c r="E37" s="101">
        <f ca="1">IF(B37="+","Unit",IF(ISERROR(OFFSET('HARGA SATUAN'!$E$6,MATCH(C37,'HARGA SATUAN'!$C$7:$C$1507,0),0)),"",OFFSET('HARGA SATUAN'!$E$6,MATCH(C37,'HARGA SATUAN'!$C$7:$C$1507,0),0)))</f>
        <v>0</v>
      </c>
      <c r="F37" s="138" t="str">
        <f t="shared" ca="1" si="2"/>
        <v/>
      </c>
      <c r="G37" s="41">
        <f ca="1">IF(ISERROR(OFFSET('HARGA SATUAN'!$I$6,MATCH(C37,'HARGA SATUAN'!$C$7:$C$1507,0),0)),"",OFFSET('HARGA SATUAN'!$I$6,MATCH(C37,'HARGA SATUAN'!$C$7:$C$1507,0),0))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SATUAN'!$C$7:$C$1507,0),0)),"",OFFSET('HARGA SATUAN'!$D$6,MATCH(C38,'HARGA SATUAN'!$C$7:$C$1507,0),0))</f>
        <v/>
      </c>
      <c r="E38" s="101">
        <f ca="1">IF(B38="+","Unit",IF(ISERROR(OFFSET('HARGA SATUAN'!$E$6,MATCH(C38,'HARGA SATUAN'!$C$7:$C$1507,0),0)),"",OFFSET('HARGA SATUAN'!$E$6,MATCH(C38,'HARGA SATUAN'!$C$7:$C$1507,0),0)))</f>
        <v>0</v>
      </c>
      <c r="F38" s="138" t="str">
        <f t="shared" ca="1" si="2"/>
        <v/>
      </c>
      <c r="G38" s="41">
        <f ca="1">IF(ISERROR(OFFSET('HARGA SATUAN'!$I$6,MATCH(C38,'HARGA SATUAN'!$C$7:$C$1507,0),0)),"",OFFSET('HARGA SATUAN'!$I$6,MATCH(C38,'HARGA SATUAN'!$C$7:$C$1507,0),0))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SATUAN'!$C$7:$C$1507,0),0)),"",OFFSET('HARGA SATUAN'!$D$6,MATCH(C39,'HARGA SATUAN'!$C$7:$C$1507,0),0))</f>
        <v/>
      </c>
      <c r="E39" s="101">
        <f ca="1">IF(B39="+","Unit",IF(ISERROR(OFFSET('HARGA SATUAN'!$E$6,MATCH(C39,'HARGA SATUAN'!$C$7:$C$1507,0),0)),"",OFFSET('HARGA SATUAN'!$E$6,MATCH(C39,'HARGA SATUAN'!$C$7:$C$1507,0),0)))</f>
        <v>0</v>
      </c>
      <c r="F39" s="138" t="str">
        <f t="shared" ca="1" si="2"/>
        <v/>
      </c>
      <c r="G39" s="41">
        <f ca="1">IF(ISERROR(OFFSET('HARGA SATUAN'!$I$6,MATCH(C39,'HARGA SATUAN'!$C$7:$C$1507,0),0)),"",OFFSET('HARGA SATUAN'!$I$6,MATCH(C39,'HARGA SATUAN'!$C$7:$C$1507,0),0))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SATUAN'!$C$7:$C$1507,0),0)),"",OFFSET('HARGA SATUAN'!$D$6,MATCH(C40,'HARGA SATUAN'!$C$7:$C$1507,0),0))</f>
        <v/>
      </c>
      <c r="E40" s="101">
        <f ca="1">IF(B40="+","Unit",IF(ISERROR(OFFSET('HARGA SATUAN'!$E$6,MATCH(C40,'HARGA SATUAN'!$C$7:$C$1507,0),0)),"",OFFSET('HARGA SATUAN'!$E$6,MATCH(C40,'HARGA SATUAN'!$C$7:$C$1507,0),0)))</f>
        <v>0</v>
      </c>
      <c r="F40" s="138" t="str">
        <f t="shared" ca="1" si="2"/>
        <v/>
      </c>
      <c r="G40" s="41">
        <f ca="1">IF(ISERROR(OFFSET('HARGA SATUAN'!$I$6,MATCH(C40,'HARGA SATUAN'!$C$7:$C$1507,0),0)),"",OFFSET('HARGA SATUAN'!$I$6,MATCH(C40,'HARGA SATUAN'!$C$7:$C$1507,0),0))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SATUAN'!$C$7:$C$1507,0),0)),"",OFFSET('HARGA SATUAN'!$D$6,MATCH(C41,'HARGA SATUAN'!$C$7:$C$1507,0),0))</f>
        <v/>
      </c>
      <c r="E41" s="101">
        <f ca="1">IF(B41="+","Unit",IF(ISERROR(OFFSET('HARGA SATUAN'!$E$6,MATCH(C41,'HARGA SATUAN'!$C$7:$C$1507,0),0)),"",OFFSET('HARGA SATUAN'!$E$6,MATCH(C41,'HARGA SATUAN'!$C$7:$C$1507,0),0)))</f>
        <v>0</v>
      </c>
      <c r="F41" s="138" t="str">
        <f t="shared" ca="1" si="2"/>
        <v/>
      </c>
      <c r="G41" s="41">
        <f ca="1">IF(ISERROR(OFFSET('HARGA SATUAN'!$I$6,MATCH(C41,'HARGA SATUAN'!$C$7:$C$1507,0),0)),"",OFFSET('HARGA SATUAN'!$I$6,MATCH(C41,'HARGA SATUAN'!$C$7:$C$1507,0),0))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SATUAN'!$C$7:$C$1507,0),0)),"",OFFSET('HARGA SATUAN'!$D$6,MATCH(C42,'HARGA SATUAN'!$C$7:$C$1507,0),0))</f>
        <v/>
      </c>
      <c r="E42" s="101">
        <f ca="1">IF(B42="+","Unit",IF(ISERROR(OFFSET('HARGA SATUAN'!$E$6,MATCH(C42,'HARGA SATUAN'!$C$7:$C$1507,0),0)),"",OFFSET('HARGA SATUAN'!$E$6,MATCH(C42,'HARGA SATUAN'!$C$7:$C$1507,0),0)))</f>
        <v>0</v>
      </c>
      <c r="F42" s="138" t="str">
        <f t="shared" ca="1" si="2"/>
        <v/>
      </c>
      <c r="G42" s="41">
        <f ca="1">IF(ISERROR(OFFSET('HARGA SATUAN'!$I$6,MATCH(C42,'HARGA SATUAN'!$C$7:$C$1507,0),0)),"",OFFSET('HARGA SATUAN'!$I$6,MATCH(C42,'HARGA SATUAN'!$C$7:$C$1507,0),0))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SATUAN'!$C$7:$C$1507,0),0)),"",OFFSET('HARGA SATUAN'!$D$6,MATCH(C43,'HARGA SATUAN'!$C$7:$C$1507,0),0))</f>
        <v/>
      </c>
      <c r="E43" s="101">
        <f ca="1">IF(B43="+","Unit",IF(ISERROR(OFFSET('HARGA SATUAN'!$E$6,MATCH(C43,'HARGA SATUAN'!$C$7:$C$1507,0),0)),"",OFFSET('HARGA SATUAN'!$E$6,MATCH(C43,'HARGA SATUAN'!$C$7:$C$1507,0),0)))</f>
        <v>0</v>
      </c>
      <c r="F43" s="138" t="str">
        <f t="shared" ca="1" si="2"/>
        <v/>
      </c>
      <c r="G43" s="41">
        <f ca="1">IF(ISERROR(OFFSET('HARGA SATUAN'!$I$6,MATCH(C43,'HARGA SATUAN'!$C$7:$C$1507,0),0)),"",OFFSET('HARGA SATUAN'!$I$6,MATCH(C43,'HARGA SATUAN'!$C$7:$C$1507,0),0))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SATUAN'!$C$7:$C$1507,0),0)),"",OFFSET('HARGA SATUAN'!$D$6,MATCH(C44,'HARGA SATUAN'!$C$7:$C$1507,0),0))</f>
        <v/>
      </c>
      <c r="E44" s="101">
        <f ca="1">IF(B44="+","Unit",IF(ISERROR(OFFSET('HARGA SATUAN'!$E$6,MATCH(C44,'HARGA SATUAN'!$C$7:$C$1507,0),0)),"",OFFSET('HARGA SATUAN'!$E$6,MATCH(C44,'HARGA SATUAN'!$C$7:$C$1507,0),0)))</f>
        <v>0</v>
      </c>
      <c r="F44" s="138" t="str">
        <f t="shared" ca="1" si="2"/>
        <v/>
      </c>
      <c r="G44" s="41">
        <f ca="1">IF(ISERROR(OFFSET('HARGA SATUAN'!$I$6,MATCH(C44,'HARGA SATUAN'!$C$7:$C$1507,0),0)),"",OFFSET('HARGA SATUAN'!$I$6,MATCH(C44,'HARGA SATUAN'!$C$7:$C$1507,0),0))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SATUAN'!$C$7:$C$1507,0),0)),"",OFFSET('HARGA SATUAN'!$D$6,MATCH(C45,'HARGA SATUAN'!$C$7:$C$1507,0),0))</f>
        <v/>
      </c>
      <c r="E45" s="101">
        <f ca="1">IF(B45="+","Unit",IF(ISERROR(OFFSET('HARGA SATUAN'!$E$6,MATCH(C45,'HARGA SATUAN'!$C$7:$C$1507,0),0)),"",OFFSET('HARGA SATUAN'!$E$6,MATCH(C45,'HARGA SATUAN'!$C$7:$C$1507,0),0)))</f>
        <v>0</v>
      </c>
      <c r="F45" s="138" t="str">
        <f t="shared" ca="1" si="2"/>
        <v/>
      </c>
      <c r="G45" s="41">
        <f ca="1">IF(ISERROR(OFFSET('HARGA SATUAN'!$I$6,MATCH(C45,'HARGA SATUAN'!$C$7:$C$1507,0),0)),"",OFFSET('HARGA SATUAN'!$I$6,MATCH(C45,'HARGA SATUAN'!$C$7:$C$1507,0),0))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SATUAN'!$C$7:$C$1507,0),0)),"",OFFSET('HARGA SATUAN'!$D$6,MATCH(C46,'HARGA SATUAN'!$C$7:$C$1507,0),0))</f>
        <v/>
      </c>
      <c r="E46" s="101">
        <f ca="1">IF(B46="+","Unit",IF(ISERROR(OFFSET('HARGA SATUAN'!$E$6,MATCH(C46,'HARGA SATUAN'!$C$7:$C$1507,0),0)),"",OFFSET('HARGA SATUAN'!$E$6,MATCH(C46,'HARGA SATUAN'!$C$7:$C$1507,0),0)))</f>
        <v>0</v>
      </c>
      <c r="F46" s="138" t="str">
        <f t="shared" ca="1" si="2"/>
        <v/>
      </c>
      <c r="G46" s="41">
        <f ca="1">IF(ISERROR(OFFSET('HARGA SATUAN'!$I$6,MATCH(C46,'HARGA SATUAN'!$C$7:$C$1507,0),0)),"",OFFSET('HARGA SATUAN'!$I$6,MATCH(C46,'HARGA SATUAN'!$C$7:$C$1507,0),0))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SATUAN'!$C$7:$C$1507,0),0)),"",OFFSET('HARGA SATUAN'!$D$6,MATCH(C47,'HARGA SATUAN'!$C$7:$C$1507,0),0))</f>
        <v/>
      </c>
      <c r="E47" s="101">
        <f ca="1">IF(B47="+","Unit",IF(ISERROR(OFFSET('HARGA SATUAN'!$E$6,MATCH(C47,'HARGA SATUAN'!$C$7:$C$1507,0),0)),"",OFFSET('HARGA SATUAN'!$E$6,MATCH(C47,'HARGA SATUAN'!$C$7:$C$1507,0),0)))</f>
        <v>0</v>
      </c>
      <c r="F47" s="138" t="str">
        <f t="shared" ca="1" si="2"/>
        <v/>
      </c>
      <c r="G47" s="41">
        <f ca="1">IF(ISERROR(OFFSET('HARGA SATUAN'!$I$6,MATCH(C47,'HARGA SATUAN'!$C$7:$C$1507,0),0)),"",OFFSET('HARGA SATUAN'!$I$6,MATCH(C47,'HARGA SATUAN'!$C$7:$C$1507,0),0))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SATUAN'!$C$7:$C$1507,0),0)),"",OFFSET('HARGA SATUAN'!$D$6,MATCH(C48,'HARGA SATUAN'!$C$7:$C$1507,0),0))</f>
        <v/>
      </c>
      <c r="E48" s="101">
        <f ca="1">IF(B48="+","Unit",IF(ISERROR(OFFSET('HARGA SATUAN'!$E$6,MATCH(C48,'HARGA SATUAN'!$C$7:$C$1507,0),0)),"",OFFSET('HARGA SATUAN'!$E$6,MATCH(C48,'HARGA SATUAN'!$C$7:$C$1507,0),0)))</f>
        <v>0</v>
      </c>
      <c r="F48" s="138" t="str">
        <f t="shared" ca="1" si="2"/>
        <v/>
      </c>
      <c r="G48" s="41">
        <f ca="1">IF(ISERROR(OFFSET('HARGA SATUAN'!$I$6,MATCH(C48,'HARGA SATUAN'!$C$7:$C$1507,0),0)),"",OFFSET('HARGA SATUAN'!$I$6,MATCH(C48,'HARGA SATUAN'!$C$7:$C$1507,0),0))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SATUAN'!$C$7:$C$1507,0),0)),"",OFFSET('HARGA SATUAN'!$D$6,MATCH(C49,'HARGA SATUAN'!$C$7:$C$1507,0),0))</f>
        <v/>
      </c>
      <c r="E49" s="101">
        <f ca="1">IF(B49="+","Unit",IF(ISERROR(OFFSET('HARGA SATUAN'!$E$6,MATCH(C49,'HARGA SATUAN'!$C$7:$C$1507,0),0)),"",OFFSET('HARGA SATUAN'!$E$6,MATCH(C49,'HARGA SATUAN'!$C$7:$C$1507,0),0)))</f>
        <v>0</v>
      </c>
      <c r="F49" s="138" t="str">
        <f t="shared" ca="1" si="2"/>
        <v/>
      </c>
      <c r="G49" s="41">
        <f ca="1">IF(ISERROR(OFFSET('HARGA SATUAN'!$I$6,MATCH(C49,'HARGA SATUAN'!$C$7:$C$1507,0),0)),"",OFFSET('HARGA SATUAN'!$I$6,MATCH(C49,'HARGA SATUAN'!$C$7:$C$1507,0),0))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SATUAN'!$C$7:$C$1507,0),0)),"",OFFSET('HARGA SATUAN'!$D$6,MATCH(C50,'HARGA SATUAN'!$C$7:$C$1507,0),0))</f>
        <v/>
      </c>
      <c r="E50" s="101">
        <f ca="1">IF(B50="+","Unit",IF(ISERROR(OFFSET('HARGA SATUAN'!$E$6,MATCH(C50,'HARGA SATUAN'!$C$7:$C$1507,0),0)),"",OFFSET('HARGA SATUAN'!$E$6,MATCH(C50,'HARGA SATUAN'!$C$7:$C$1507,0),0)))</f>
        <v>0</v>
      </c>
      <c r="F50" s="138" t="str">
        <f t="shared" ca="1" si="2"/>
        <v/>
      </c>
      <c r="G50" s="41">
        <f ca="1">IF(ISERROR(OFFSET('HARGA SATUAN'!$I$6,MATCH(C50,'HARGA SATUAN'!$C$7:$C$1507,0),0)),"",OFFSET('HARGA SATUAN'!$I$6,MATCH(C50,'HARGA SATUAN'!$C$7:$C$1507,0),0))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SATUAN'!$C$7:$C$1507,0),0)),"",OFFSET('HARGA SATUAN'!$D$6,MATCH(C51,'HARGA SATUAN'!$C$7:$C$1507,0),0))</f>
        <v/>
      </c>
      <c r="E51" s="101">
        <f ca="1">IF(B51="+","Unit",IF(ISERROR(OFFSET('HARGA SATUAN'!$E$6,MATCH(C51,'HARGA SATUAN'!$C$7:$C$1507,0),0)),"",OFFSET('HARGA SATUAN'!$E$6,MATCH(C51,'HARGA SATUAN'!$C$7:$C$1507,0),0)))</f>
        <v>0</v>
      </c>
      <c r="F51" s="138" t="str">
        <f t="shared" ca="1" si="2"/>
        <v/>
      </c>
      <c r="G51" s="41">
        <f ca="1">IF(ISERROR(OFFSET('HARGA SATUAN'!$I$6,MATCH(C51,'HARGA SATUAN'!$C$7:$C$1507,0),0)),"",OFFSET('HARGA SATUAN'!$I$6,MATCH(C51,'HARGA SATUAN'!$C$7:$C$1507,0),0))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SATUAN'!$C$7:$C$1507,0),0)),"",OFFSET('HARGA SATUAN'!$D$6,MATCH(C52,'HARGA SATUAN'!$C$7:$C$1507,0),0))</f>
        <v/>
      </c>
      <c r="E52" s="101">
        <f ca="1">IF(B52="+","Unit",IF(ISERROR(OFFSET('HARGA SATUAN'!$E$6,MATCH(C52,'HARGA SATUAN'!$C$7:$C$1507,0),0)),"",OFFSET('HARGA SATUAN'!$E$6,MATCH(C52,'HARGA SATUAN'!$C$7:$C$1507,0),0)))</f>
        <v>0</v>
      </c>
      <c r="F52" s="138" t="str">
        <f t="shared" ca="1" si="2"/>
        <v/>
      </c>
      <c r="G52" s="41">
        <f ca="1">IF(ISERROR(OFFSET('HARGA SATUAN'!$I$6,MATCH(C52,'HARGA SATUAN'!$C$7:$C$1507,0),0)),"",OFFSET('HARGA SATUAN'!$I$6,MATCH(C52,'HARGA SATUAN'!$C$7:$C$1507,0),0))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SATUAN'!$C$7:$C$1507,0),0)),"",OFFSET('HARGA SATUAN'!$D$6,MATCH(C53,'HARGA SATUAN'!$C$7:$C$1507,0),0))</f>
        <v/>
      </c>
      <c r="E53" s="101">
        <f ca="1">IF(B53="+","Unit",IF(ISERROR(OFFSET('HARGA SATUAN'!$E$6,MATCH(C53,'HARGA SATUAN'!$C$7:$C$1507,0),0)),"",OFFSET('HARGA SATUAN'!$E$6,MATCH(C53,'HARGA SATUAN'!$C$7:$C$1507,0),0)))</f>
        <v>0</v>
      </c>
      <c r="F53" s="138" t="str">
        <f t="shared" ca="1" si="2"/>
        <v/>
      </c>
      <c r="G53" s="41">
        <f ca="1">IF(ISERROR(OFFSET('HARGA SATUAN'!$I$6,MATCH(C53,'HARGA SATUAN'!$C$7:$C$1507,0),0)),"",OFFSET('HARGA SATUAN'!$I$6,MATCH(C53,'HARGA SATUAN'!$C$7:$C$1507,0),0))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SATUAN'!$C$7:$C$1507,0),0)),"",OFFSET('HARGA SATUAN'!$D$6,MATCH(C54,'HARGA SATUAN'!$C$7:$C$1507,0),0))</f>
        <v/>
      </c>
      <c r="E54" s="101">
        <f ca="1">IF(B54="+","Unit",IF(ISERROR(OFFSET('HARGA SATUAN'!$E$6,MATCH(C54,'HARGA SATUAN'!$C$7:$C$1507,0),0)),"",OFFSET('HARGA SATUAN'!$E$6,MATCH(C54,'HARGA SATUAN'!$C$7:$C$1507,0),0)))</f>
        <v>0</v>
      </c>
      <c r="F54" s="138" t="str">
        <f t="shared" ca="1" si="2"/>
        <v/>
      </c>
      <c r="G54" s="41">
        <f ca="1">IF(ISERROR(OFFSET('HARGA SATUAN'!$I$6,MATCH(C54,'HARGA SATUAN'!$C$7:$C$1507,0),0)),"",OFFSET('HARGA SATUAN'!$I$6,MATCH(C54,'HARGA SATUAN'!$C$7:$C$1507,0),0))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SATUAN'!$C$7:$C$1507,0),0)),"",OFFSET('HARGA SATUAN'!$D$6,MATCH(C55,'HARGA SATUAN'!$C$7:$C$1507,0),0))</f>
        <v/>
      </c>
      <c r="E55" s="101">
        <f ca="1">IF(B55="+","Unit",IF(ISERROR(OFFSET('HARGA SATUAN'!$E$6,MATCH(C55,'HARGA SATUAN'!$C$7:$C$1507,0),0)),"",OFFSET('HARGA SATUAN'!$E$6,MATCH(C55,'HARGA SATUAN'!$C$7:$C$1507,0),0)))</f>
        <v>0</v>
      </c>
      <c r="F55" s="138" t="str">
        <f t="shared" ca="1" si="2"/>
        <v/>
      </c>
      <c r="G55" s="41">
        <f ca="1">IF(ISERROR(OFFSET('HARGA SATUAN'!$I$6,MATCH(C55,'HARGA SATUAN'!$C$7:$C$1507,0),0)),"",OFFSET('HARGA SATUAN'!$I$6,MATCH(C55,'HARGA SATUAN'!$C$7:$C$1507,0),0))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SATUAN'!$C$7:$C$1507,0),0)),"",OFFSET('HARGA SATUAN'!$D$6,MATCH(C56,'HARGA SATUAN'!$C$7:$C$1507,0),0))</f>
        <v/>
      </c>
      <c r="E56" s="101">
        <f ca="1">IF(B56="+","Unit",IF(ISERROR(OFFSET('HARGA SATUAN'!$E$6,MATCH(C56,'HARGA SATUAN'!$C$7:$C$1507,0),0)),"",OFFSET('HARGA SATUAN'!$E$6,MATCH(C56,'HARGA SATUAN'!$C$7:$C$1507,0),0)))</f>
        <v>0</v>
      </c>
      <c r="F56" s="138" t="str">
        <f t="shared" ca="1" si="2"/>
        <v/>
      </c>
      <c r="G56" s="41">
        <f ca="1">IF(ISERROR(OFFSET('HARGA SATUAN'!$I$6,MATCH(C56,'HARGA SATUAN'!$C$7:$C$1507,0),0)),"",OFFSET('HARGA SATUAN'!$I$6,MATCH(C56,'HARGA SATUAN'!$C$7:$C$1507,0),0))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SATUAN'!$C$7:$C$1507,0),0)),"",OFFSET('HARGA SATUAN'!$D$6,MATCH(C57,'HARGA SATUAN'!$C$7:$C$1507,0),0))</f>
        <v/>
      </c>
      <c r="E57" s="101">
        <f ca="1">IF(B57="+","Unit",IF(ISERROR(OFFSET('HARGA SATUAN'!$E$6,MATCH(C57,'HARGA SATUAN'!$C$7:$C$1507,0),0)),"",OFFSET('HARGA SATUAN'!$E$6,MATCH(C57,'HARGA SATUAN'!$C$7:$C$1507,0),0)))</f>
        <v>0</v>
      </c>
      <c r="F57" s="138" t="str">
        <f t="shared" ca="1" si="2"/>
        <v/>
      </c>
      <c r="G57" s="41">
        <f ca="1">IF(ISERROR(OFFSET('HARGA SATUAN'!$I$6,MATCH(C57,'HARGA SATUAN'!$C$7:$C$1507,0),0)),"",OFFSET('HARGA SATUAN'!$I$6,MATCH(C57,'HARGA SATUAN'!$C$7:$C$1507,0),0))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SATUAN'!$C$7:$C$1507,0),0)),"",OFFSET('HARGA SATUAN'!$D$6,MATCH(C58,'HARGA SATUAN'!$C$7:$C$1507,0),0))</f>
        <v/>
      </c>
      <c r="E58" s="101">
        <f ca="1">IF(B58="+","Unit",IF(ISERROR(OFFSET('HARGA SATUAN'!$E$6,MATCH(C58,'HARGA SATUAN'!$C$7:$C$1507,0),0)),"",OFFSET('HARGA SATUAN'!$E$6,MATCH(C58,'HARGA SATUAN'!$C$7:$C$1507,0),0)))</f>
        <v>0</v>
      </c>
      <c r="F58" s="138" t="str">
        <f t="shared" ca="1" si="2"/>
        <v/>
      </c>
      <c r="G58" s="41">
        <f ca="1">IF(ISERROR(OFFSET('HARGA SATUAN'!$I$6,MATCH(C58,'HARGA SATUAN'!$C$7:$C$1507,0),0)),"",OFFSET('HARGA SATUAN'!$I$6,MATCH(C58,'HARGA SATUAN'!$C$7:$C$1507,0),0))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SATUAN'!$C$7:$C$1507,0),0)),"",OFFSET('HARGA SATUAN'!$D$6,MATCH(C59,'HARGA SATUAN'!$C$7:$C$1507,0),0))</f>
        <v/>
      </c>
      <c r="E59" s="101">
        <f ca="1">IF(B59="+","Unit",IF(ISERROR(OFFSET('HARGA SATUAN'!$E$6,MATCH(C59,'HARGA SATUAN'!$C$7:$C$1507,0),0)),"",OFFSET('HARGA SATUAN'!$E$6,MATCH(C59,'HARGA SATUAN'!$C$7:$C$1507,0),0)))</f>
        <v>0</v>
      </c>
      <c r="F59" s="138" t="str">
        <f t="shared" ca="1" si="2"/>
        <v/>
      </c>
      <c r="G59" s="41">
        <f ca="1">IF(ISERROR(OFFSET('HARGA SATUAN'!$I$6,MATCH(C59,'HARGA SATUAN'!$C$7:$C$1507,0),0)),"",OFFSET('HARGA SATUAN'!$I$6,MATCH(C59,'HARGA SATUAN'!$C$7:$C$1507,0),0))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SATUAN'!$C$7:$C$1507,0),0)),"",OFFSET('HARGA SATUAN'!$D$6,MATCH(C60,'HARGA SATUAN'!$C$7:$C$1507,0),0))</f>
        <v/>
      </c>
      <c r="E60" s="101">
        <f ca="1">IF(B60="+","Unit",IF(ISERROR(OFFSET('HARGA SATUAN'!$E$6,MATCH(C60,'HARGA SATUAN'!$C$7:$C$1507,0),0)),"",OFFSET('HARGA SATUAN'!$E$6,MATCH(C60,'HARGA SATUAN'!$C$7:$C$1507,0),0)))</f>
        <v>0</v>
      </c>
      <c r="F60" s="138" t="str">
        <f t="shared" ca="1" si="2"/>
        <v/>
      </c>
      <c r="G60" s="41">
        <f ca="1">IF(ISERROR(OFFSET('HARGA SATUAN'!$I$6,MATCH(C60,'HARGA SATUAN'!$C$7:$C$1507,0),0)),"",OFFSET('HARGA SATUAN'!$I$6,MATCH(C60,'HARGA SATUAN'!$C$7:$C$1507,0),0))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SATUAN'!$C$7:$C$1507,0),0)),"",OFFSET('HARGA SATUAN'!$D$6,MATCH(C61,'HARGA SATUAN'!$C$7:$C$1507,0),0))</f>
        <v/>
      </c>
      <c r="E61" s="101">
        <f ca="1">IF(B61="+","Unit",IF(ISERROR(OFFSET('HARGA SATUAN'!$E$6,MATCH(C61,'HARGA SATUAN'!$C$7:$C$1507,0),0)),"",OFFSET('HARGA SATUAN'!$E$6,MATCH(C61,'HARGA SATUAN'!$C$7:$C$1507,0),0)))</f>
        <v>0</v>
      </c>
      <c r="F61" s="138" t="str">
        <f t="shared" ca="1" si="2"/>
        <v/>
      </c>
      <c r="G61" s="41">
        <f ca="1">IF(ISERROR(OFFSET('HARGA SATUAN'!$I$6,MATCH(C61,'HARGA SATUAN'!$C$7:$C$1507,0),0)),"",OFFSET('HARGA SATUAN'!$I$6,MATCH(C61,'HARGA SATUAN'!$C$7:$C$1507,0),0))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SATUAN'!$C$7:$C$1507,0),0)),"",OFFSET('HARGA SATUAN'!$D$6,MATCH(C62,'HARGA SATUAN'!$C$7:$C$1507,0),0))</f>
        <v/>
      </c>
      <c r="E62" s="101">
        <f ca="1">IF(B62="+","Unit",IF(ISERROR(OFFSET('HARGA SATUAN'!$E$6,MATCH(C62,'HARGA SATUAN'!$C$7:$C$1507,0),0)),"",OFFSET('HARGA SATUAN'!$E$6,MATCH(C62,'HARGA SATUAN'!$C$7:$C$1507,0),0)))</f>
        <v>0</v>
      </c>
      <c r="F62" s="138" t="str">
        <f t="shared" ca="1" si="2"/>
        <v/>
      </c>
      <c r="G62" s="41">
        <f ca="1">IF(ISERROR(OFFSET('HARGA SATUAN'!$I$6,MATCH(C62,'HARGA SATUAN'!$C$7:$C$1507,0),0)),"",OFFSET('HARGA SATUAN'!$I$6,MATCH(C62,'HARGA SATUAN'!$C$7:$C$1507,0),0))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SATUAN'!$C$7:$C$1507,0),0)),"",OFFSET('HARGA SATUAN'!$D$6,MATCH(C63,'HARGA SATUAN'!$C$7:$C$1507,0),0))</f>
        <v/>
      </c>
      <c r="E63" s="101">
        <f ca="1">IF(B63="+","Unit",IF(ISERROR(OFFSET('HARGA SATUAN'!$E$6,MATCH(C63,'HARGA SATUAN'!$C$7:$C$1507,0),0)),"",OFFSET('HARGA SATUAN'!$E$6,MATCH(C63,'HARGA SATUAN'!$C$7:$C$1507,0),0)))</f>
        <v>0</v>
      </c>
      <c r="F63" s="138" t="str">
        <f t="shared" ca="1" si="2"/>
        <v/>
      </c>
      <c r="G63" s="41">
        <f ca="1">IF(ISERROR(OFFSET('HARGA SATUAN'!$I$6,MATCH(C63,'HARGA SATUAN'!$C$7:$C$1507,0),0)),"",OFFSET('HARGA SATUAN'!$I$6,MATCH(C63,'HARGA SATUAN'!$C$7:$C$1507,0),0))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SATUAN'!$C$7:$C$1507,0),0)),"",OFFSET('HARGA SATUAN'!$D$6,MATCH(C64,'HARGA SATUAN'!$C$7:$C$1507,0),0))</f>
        <v/>
      </c>
      <c r="E64" s="101">
        <f ca="1">IF(B64="+","Unit",IF(ISERROR(OFFSET('HARGA SATUAN'!$E$6,MATCH(C64,'HARGA SATUAN'!$C$7:$C$1507,0),0)),"",OFFSET('HARGA SATUAN'!$E$6,MATCH(C64,'HARGA SATUAN'!$C$7:$C$1507,0),0)))</f>
        <v>0</v>
      </c>
      <c r="F64" s="138" t="str">
        <f t="shared" ca="1" si="2"/>
        <v/>
      </c>
      <c r="G64" s="41">
        <f ca="1">IF(ISERROR(OFFSET('HARGA SATUAN'!$I$6,MATCH(C64,'HARGA SATUAN'!$C$7:$C$1507,0),0)),"",OFFSET('HARGA SATUAN'!$I$6,MATCH(C64,'HARGA SATUAN'!$C$7:$C$1507,0),0))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SATUAN'!$C$7:$C$1507,0),0)),"",OFFSET('HARGA SATUAN'!$D$6,MATCH(C65,'HARGA SATUAN'!$C$7:$C$1507,0),0))</f>
        <v/>
      </c>
      <c r="E65" s="101">
        <f ca="1">IF(B65="+","Unit",IF(ISERROR(OFFSET('HARGA SATUAN'!$E$6,MATCH(C65,'HARGA SATUAN'!$C$7:$C$1507,0),0)),"",OFFSET('HARGA SATUAN'!$E$6,MATCH(C65,'HARGA SATUAN'!$C$7:$C$1507,0),0)))</f>
        <v>0</v>
      </c>
      <c r="F65" s="138" t="str">
        <f t="shared" ca="1" si="2"/>
        <v/>
      </c>
      <c r="G65" s="41">
        <f ca="1">IF(ISERROR(OFFSET('HARGA SATUAN'!$I$6,MATCH(C65,'HARGA SATUAN'!$C$7:$C$1507,0),0)),"",OFFSET('HARGA SATUAN'!$I$6,MATCH(C65,'HARGA SATUAN'!$C$7:$C$1507,0),0))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SATUAN'!$C$7:$C$1507,0),0)),"",OFFSET('HARGA SATUAN'!$D$6,MATCH(C66,'HARGA SATUAN'!$C$7:$C$1507,0),0))</f>
        <v/>
      </c>
      <c r="E66" s="101">
        <f ca="1">IF(B66="+","Unit",IF(ISERROR(OFFSET('HARGA SATUAN'!$E$6,MATCH(C66,'HARGA SATUAN'!$C$7:$C$1507,0),0)),"",OFFSET('HARGA SATUAN'!$E$6,MATCH(C66,'HARGA SATUAN'!$C$7:$C$1507,0),0)))</f>
        <v>0</v>
      </c>
      <c r="F66" s="138" t="str">
        <f t="shared" ca="1" si="2"/>
        <v/>
      </c>
      <c r="G66" s="41">
        <f ca="1">IF(ISERROR(OFFSET('HARGA SATUAN'!$I$6,MATCH(C66,'HARGA SATUAN'!$C$7:$C$1507,0),0)),"",OFFSET('HARGA SATUAN'!$I$6,MATCH(C66,'HARGA SATUAN'!$C$7:$C$1507,0),0))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SATUAN'!$C$7:$C$1507,0),0)),"",OFFSET('HARGA SATUAN'!$D$6,MATCH(C67,'HARGA SATUAN'!$C$7:$C$1507,0),0))</f>
        <v/>
      </c>
      <c r="E67" s="101">
        <f ca="1">IF(B67="+","Unit",IF(ISERROR(OFFSET('HARGA SATUAN'!$E$6,MATCH(C67,'HARGA SATUAN'!$C$7:$C$1507,0),0)),"",OFFSET('HARGA SATUAN'!$E$6,MATCH(C67,'HARGA SATUAN'!$C$7:$C$1507,0),0)))</f>
        <v>0</v>
      </c>
      <c r="F67" s="138" t="str">
        <f t="shared" ca="1" si="2"/>
        <v/>
      </c>
      <c r="G67" s="41">
        <f ca="1">IF(ISERROR(OFFSET('HARGA SATUAN'!$I$6,MATCH(C67,'HARGA SATUAN'!$C$7:$C$1507,0),0)),"",OFFSET('HARGA SATUAN'!$I$6,MATCH(C67,'HARGA SATUAN'!$C$7:$C$1507,0),0))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SATUAN'!$C$7:$C$1507,0),0)),"",OFFSET('HARGA SATUAN'!$D$6,MATCH(C68,'HARGA SATUAN'!$C$7:$C$1507,0),0))</f>
        <v/>
      </c>
      <c r="E68" s="101">
        <f ca="1">IF(B68="+","Unit",IF(ISERROR(OFFSET('HARGA SATUAN'!$E$6,MATCH(C68,'HARGA SATUAN'!$C$7:$C$1507,0),0)),"",OFFSET('HARGA SATUAN'!$E$6,MATCH(C68,'HARGA SATUAN'!$C$7:$C$1507,0),0)))</f>
        <v>0</v>
      </c>
      <c r="F68" s="138" t="str">
        <f t="shared" ca="1" si="2"/>
        <v/>
      </c>
      <c r="G68" s="41">
        <f ca="1">IF(ISERROR(OFFSET('HARGA SATUAN'!$I$6,MATCH(C68,'HARGA SATUAN'!$C$7:$C$1507,0),0)),"",OFFSET('HARGA SATUAN'!$I$6,MATCH(C68,'HARGA SATUAN'!$C$7:$C$1507,0),0))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SATUAN'!$C$7:$C$1507,0),0)),"",OFFSET('HARGA SATUAN'!$D$6,MATCH(C69,'HARGA SATUAN'!$C$7:$C$1507,0),0))</f>
        <v/>
      </c>
      <c r="E69" s="101">
        <f ca="1">IF(B69="+","Unit",IF(ISERROR(OFFSET('HARGA SATUAN'!$E$6,MATCH(C69,'HARGA SATUAN'!$C$7:$C$1507,0),0)),"",OFFSET('HARGA SATUAN'!$E$6,MATCH(C69,'HARGA SATUAN'!$C$7:$C$1507,0),0)))</f>
        <v>0</v>
      </c>
      <c r="F69" s="138" t="str">
        <f t="shared" ca="1" si="2"/>
        <v/>
      </c>
      <c r="G69" s="41">
        <f ca="1">IF(ISERROR(OFFSET('HARGA SATUAN'!$I$6,MATCH(C69,'HARGA SATUAN'!$C$7:$C$1507,0),0)),"",OFFSET('HARGA SATUAN'!$I$6,MATCH(C69,'HARGA SATUAN'!$C$7:$C$1507,0),0))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SATUAN'!$C$7:$C$1507,0),0)),"",OFFSET('HARGA SATUAN'!$D$6,MATCH(C70,'HARGA SATUAN'!$C$7:$C$1507,0),0))</f>
        <v/>
      </c>
      <c r="E70" s="101">
        <f ca="1">IF(B70="+","Unit",IF(ISERROR(OFFSET('HARGA SATUAN'!$E$6,MATCH(C70,'HARGA SATUAN'!$C$7:$C$1507,0),0)),"",OFFSET('HARGA SATUAN'!$E$6,MATCH(C70,'HARGA SATUAN'!$C$7:$C$1507,0),0)))</f>
        <v>0</v>
      </c>
      <c r="F70" s="138" t="str">
        <f t="shared" ca="1" si="2"/>
        <v/>
      </c>
      <c r="G70" s="41">
        <f ca="1">IF(ISERROR(OFFSET('HARGA SATUAN'!$I$6,MATCH(C70,'HARGA SATUAN'!$C$7:$C$1507,0),0)),"",OFFSET('HARGA SATUAN'!$I$6,MATCH(C70,'HARGA SATUAN'!$C$7:$C$1507,0),0))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SATUAN'!$C$7:$C$1507,0),0)),"",OFFSET('HARGA SATUAN'!$D$6,MATCH(C71,'HARGA SATUAN'!$C$7:$C$1507,0),0))</f>
        <v/>
      </c>
      <c r="E71" s="101">
        <f ca="1">IF(B71="+","Unit",IF(ISERROR(OFFSET('HARGA SATUAN'!$E$6,MATCH(C71,'HARGA SATUAN'!$C$7:$C$1507,0),0)),"",OFFSET('HARGA SATUAN'!$E$6,MATCH(C71,'HARGA SATUAN'!$C$7:$C$1507,0),0)))</f>
        <v>0</v>
      </c>
      <c r="F71" s="138" t="str">
        <f t="shared" ca="1" si="2"/>
        <v/>
      </c>
      <c r="G71" s="41">
        <f ca="1">IF(ISERROR(OFFSET('HARGA SATUAN'!$I$6,MATCH(C71,'HARGA SATUAN'!$C$7:$C$1507,0),0)),"",OFFSET('HARGA SATUAN'!$I$6,MATCH(C71,'HARGA SATUAN'!$C$7:$C$1507,0),0))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SATUAN'!$C$7:$C$1507,0),0)),"",OFFSET('HARGA SATUAN'!$D$6,MATCH(C72,'HARGA SATUAN'!$C$7:$C$1507,0),0))</f>
        <v/>
      </c>
      <c r="E72" s="101">
        <f ca="1">IF(B72="+","Unit",IF(ISERROR(OFFSET('HARGA SATUAN'!$E$6,MATCH(C72,'HARGA SATUAN'!$C$7:$C$1507,0),0)),"",OFFSET('HARGA SATUAN'!$E$6,MATCH(C72,'HARGA SATUAN'!$C$7:$C$1507,0),0)))</f>
        <v>0</v>
      </c>
      <c r="F72" s="138" t="str">
        <f t="shared" ca="1" si="2"/>
        <v/>
      </c>
      <c r="G72" s="41">
        <f ca="1">IF(ISERROR(OFFSET('HARGA SATUAN'!$I$6,MATCH(C72,'HARGA SATUAN'!$C$7:$C$1507,0),0)),"",OFFSET('HARGA SATUAN'!$I$6,MATCH(C72,'HARGA SATUAN'!$C$7:$C$1507,0),0))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SATUAN'!$C$7:$C$1507,0),0)),"",OFFSET('HARGA SATUAN'!$D$6,MATCH(C73,'HARGA SATUAN'!$C$7:$C$1507,0),0))</f>
        <v/>
      </c>
      <c r="E73" s="101">
        <f ca="1">IF(B73="+","Unit",IF(ISERROR(OFFSET('HARGA SATUAN'!$E$6,MATCH(C73,'HARGA SATUAN'!$C$7:$C$1507,0),0)),"",OFFSET('HARGA SATUAN'!$E$6,MATCH(C73,'HARGA SATUAN'!$C$7:$C$1507,0),0)))</f>
        <v>0</v>
      </c>
      <c r="F73" s="138" t="str">
        <f t="shared" ca="1" si="2"/>
        <v/>
      </c>
      <c r="G73" s="41">
        <f ca="1">IF(ISERROR(OFFSET('HARGA SATUAN'!$I$6,MATCH(C73,'HARGA SATUAN'!$C$7:$C$1507,0),0)),"",OFFSET('HARGA SATUAN'!$I$6,MATCH(C73,'HARGA SATUAN'!$C$7:$C$1507,0),0))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SATUAN'!$C$7:$C$1507,0),0)),"",OFFSET('HARGA SATUAN'!$D$6,MATCH(C74,'HARGA SATUAN'!$C$7:$C$1507,0),0))</f>
        <v/>
      </c>
      <c r="E74" s="101">
        <f ca="1">IF(B74="+","Unit",IF(ISERROR(OFFSET('HARGA SATUAN'!$E$6,MATCH(C74,'HARGA SATUAN'!$C$7:$C$1507,0),0)),"",OFFSET('HARGA SATUAN'!$E$6,MATCH(C74,'HARGA SATUAN'!$C$7:$C$1507,0),0)))</f>
        <v>0</v>
      </c>
      <c r="F74" s="138" t="str">
        <f t="shared" ca="1" si="2"/>
        <v/>
      </c>
      <c r="G74" s="41">
        <f ca="1">IF(ISERROR(OFFSET('HARGA SATUAN'!$I$6,MATCH(C74,'HARGA SATUAN'!$C$7:$C$1507,0),0)),"",OFFSET('HARGA SATUAN'!$I$6,MATCH(C74,'HARGA SATUAN'!$C$7:$C$1507,0),0))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SATUAN'!$C$7:$C$1507,0),0)),"",OFFSET('HARGA SATUAN'!$D$6,MATCH(C75,'HARGA SATUAN'!$C$7:$C$1507,0),0))</f>
        <v/>
      </c>
      <c r="E75" s="101">
        <f ca="1">IF(B75="+","Unit",IF(ISERROR(OFFSET('HARGA SATUAN'!$E$6,MATCH(C75,'HARGA SATUAN'!$C$7:$C$1507,0),0)),"",OFFSET('HARGA SATUAN'!$E$6,MATCH(C75,'HARGA SATUAN'!$C$7:$C$1507,0),0)))</f>
        <v>0</v>
      </c>
      <c r="F75" s="138" t="str">
        <f t="shared" ca="1" si="2"/>
        <v/>
      </c>
      <c r="G75" s="41">
        <f ca="1">IF(ISERROR(OFFSET('HARGA SATUAN'!$I$6,MATCH(C75,'HARGA SATUAN'!$C$7:$C$1507,0),0)),"",OFFSET('HARGA SATUAN'!$I$6,MATCH(C75,'HARGA SATUAN'!$C$7:$C$1507,0),0))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SATUAN'!$C$7:$C$1507,0),0)),"",OFFSET('HARGA SATUAN'!$D$6,MATCH(C76,'HARGA SATUAN'!$C$7:$C$1507,0),0))</f>
        <v/>
      </c>
      <c r="E76" s="101">
        <f ca="1">IF(B76="+","Unit",IF(ISERROR(OFFSET('HARGA SATUAN'!$E$6,MATCH(C76,'HARGA SATUAN'!$C$7:$C$1507,0),0)),"",OFFSET('HARGA SATUAN'!$E$6,MATCH(C76,'HARGA SATUAN'!$C$7:$C$1507,0),0)))</f>
        <v>0</v>
      </c>
      <c r="F76" s="138" t="str">
        <f t="shared" ca="1" si="2"/>
        <v/>
      </c>
      <c r="G76" s="41">
        <f ca="1">IF(ISERROR(OFFSET('HARGA SATUAN'!$I$6,MATCH(C76,'HARGA SATUAN'!$C$7:$C$1507,0),0)),"",OFFSET('HARGA SATUAN'!$I$6,MATCH(C76,'HARGA SATUAN'!$C$7:$C$1507,0),0))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SATUAN'!$C$7:$C$1507,0),0)),"",OFFSET('HARGA SATUAN'!$D$6,MATCH(C77,'HARGA SATUAN'!$C$7:$C$1507,0),0))</f>
        <v/>
      </c>
      <c r="E77" s="101">
        <f ca="1">IF(B77="+","Unit",IF(ISERROR(OFFSET('HARGA SATUAN'!$E$6,MATCH(C77,'HARGA SATUAN'!$C$7:$C$1507,0),0)),"",OFFSET('HARGA SATUAN'!$E$6,MATCH(C77,'HARGA SATUAN'!$C$7:$C$1507,0),0)))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SATUAN'!$C$7:$C$1507,0),0)),"",OFFSET('HARGA SATUAN'!$I$6,MATCH(C77,'HARGA SATUAN'!$C$7:$C$1507,0),0))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SATUAN'!$C$7:$C$1507,0),0)),"",OFFSET('HARGA SATUAN'!$D$6,MATCH(C78,'HARGA SATUAN'!$C$7:$C$1507,0),0))</f>
        <v/>
      </c>
      <c r="E78" s="101">
        <f ca="1">IF(B78="+","Unit",IF(ISERROR(OFFSET('HARGA SATUAN'!$E$6,MATCH(C78,'HARGA SATUAN'!$C$7:$C$1507,0),0)),"",OFFSET('HARGA SATUAN'!$E$6,MATCH(C78,'HARGA SATUAN'!$C$7:$C$1507,0),0)))</f>
        <v>0</v>
      </c>
      <c r="F78" s="138" t="str">
        <f t="shared" ca="1" si="5"/>
        <v/>
      </c>
      <c r="G78" s="41">
        <f ca="1">IF(ISERROR(OFFSET('HARGA SATUAN'!$I$6,MATCH(C78,'HARGA SATUAN'!$C$7:$C$1507,0),0)),"",OFFSET('HARGA SATUAN'!$I$6,MATCH(C78,'HARGA SATUAN'!$C$7:$C$1507,0),0))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SATUAN'!$C$7:$C$1507,0),0)),"",OFFSET('HARGA SATUAN'!$D$6,MATCH(C79,'HARGA SATUAN'!$C$7:$C$1507,0),0))</f>
        <v/>
      </c>
      <c r="E79" s="101">
        <f ca="1">IF(B79="+","Unit",IF(ISERROR(OFFSET('HARGA SATUAN'!$E$6,MATCH(C79,'HARGA SATUAN'!$C$7:$C$1507,0),0)),"",OFFSET('HARGA SATUAN'!$E$6,MATCH(C79,'HARGA SATUAN'!$C$7:$C$1507,0),0)))</f>
        <v>0</v>
      </c>
      <c r="F79" s="138" t="str">
        <f t="shared" ca="1" si="5"/>
        <v/>
      </c>
      <c r="G79" s="41">
        <f ca="1">IF(ISERROR(OFFSET('HARGA SATUAN'!$I$6,MATCH(C79,'HARGA SATUAN'!$C$7:$C$1507,0),0)),"",OFFSET('HARGA SATUAN'!$I$6,MATCH(C79,'HARGA SATUAN'!$C$7:$C$1507,0),0))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SATUAN'!$C$7:$C$1507,0),0)),"",OFFSET('HARGA SATUAN'!$D$6,MATCH(C80,'HARGA SATUAN'!$C$7:$C$1507,0),0))</f>
        <v/>
      </c>
      <c r="E80" s="101">
        <f ca="1">IF(B80="+","Unit",IF(ISERROR(OFFSET('HARGA SATUAN'!$E$6,MATCH(C80,'HARGA SATUAN'!$C$7:$C$1507,0),0)),"",OFFSET('HARGA SATUAN'!$E$6,MATCH(C80,'HARGA SATUAN'!$C$7:$C$1507,0),0)))</f>
        <v>0</v>
      </c>
      <c r="F80" s="138" t="str">
        <f t="shared" ca="1" si="5"/>
        <v/>
      </c>
      <c r="G80" s="41">
        <f ca="1">IF(ISERROR(OFFSET('HARGA SATUAN'!$I$6,MATCH(C80,'HARGA SATUAN'!$C$7:$C$1507,0),0)),"",OFFSET('HARGA SATUAN'!$I$6,MATCH(C80,'HARGA SATUAN'!$C$7:$C$1507,0),0))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SATUAN'!$C$7:$C$1507,0),0)),"",OFFSET('HARGA SATUAN'!$D$6,MATCH(C81,'HARGA SATUAN'!$C$7:$C$1507,0),0))</f>
        <v/>
      </c>
      <c r="E81" s="101">
        <f ca="1">IF(B81="+","Unit",IF(ISERROR(OFFSET('HARGA SATUAN'!$E$6,MATCH(C81,'HARGA SATUAN'!$C$7:$C$1507,0),0)),"",OFFSET('HARGA SATUAN'!$E$6,MATCH(C81,'HARGA SATUAN'!$C$7:$C$1507,0),0)))</f>
        <v>0</v>
      </c>
      <c r="F81" s="138" t="str">
        <f t="shared" ca="1" si="5"/>
        <v/>
      </c>
      <c r="G81" s="41">
        <f ca="1">IF(ISERROR(OFFSET('HARGA SATUAN'!$I$6,MATCH(C81,'HARGA SATUAN'!$C$7:$C$1507,0),0)),"",OFFSET('HARGA SATUAN'!$I$6,MATCH(C81,'HARGA SATUAN'!$C$7:$C$1507,0),0))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SATUAN'!$C$7:$C$1507,0),0)),"",OFFSET('HARGA SATUAN'!$D$6,MATCH(C82,'HARGA SATUAN'!$C$7:$C$1507,0),0))</f>
        <v/>
      </c>
      <c r="E82" s="101">
        <f ca="1">IF(B82="+","Unit",IF(ISERROR(OFFSET('HARGA SATUAN'!$E$6,MATCH(C82,'HARGA SATUAN'!$C$7:$C$1507,0),0)),"",OFFSET('HARGA SATUAN'!$E$6,MATCH(C82,'HARGA SATUAN'!$C$7:$C$1507,0),0)))</f>
        <v>0</v>
      </c>
      <c r="F82" s="138" t="str">
        <f t="shared" ca="1" si="5"/>
        <v/>
      </c>
      <c r="G82" s="41">
        <f ca="1">IF(ISERROR(OFFSET('HARGA SATUAN'!$I$6,MATCH(C82,'HARGA SATUAN'!$C$7:$C$1507,0),0)),"",OFFSET('HARGA SATUAN'!$I$6,MATCH(C82,'HARGA SATUAN'!$C$7:$C$1507,0),0))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SATUAN'!$C$7:$C$1507,0),0)),"",OFFSET('HARGA SATUAN'!$D$6,MATCH(C83,'HARGA SATUAN'!$C$7:$C$1507,0),0))</f>
        <v/>
      </c>
      <c r="E83" s="101">
        <f ca="1">IF(B83="+","Unit",IF(ISERROR(OFFSET('HARGA SATUAN'!$E$6,MATCH(C83,'HARGA SATUAN'!$C$7:$C$1507,0),0)),"",OFFSET('HARGA SATUAN'!$E$6,MATCH(C83,'HARGA SATUAN'!$C$7:$C$1507,0),0)))</f>
        <v>0</v>
      </c>
      <c r="F83" s="138" t="str">
        <f t="shared" ca="1" si="5"/>
        <v/>
      </c>
      <c r="G83" s="41">
        <f ca="1">IF(ISERROR(OFFSET('HARGA SATUAN'!$I$6,MATCH(C83,'HARGA SATUAN'!$C$7:$C$1507,0),0)),"",OFFSET('HARGA SATUAN'!$I$6,MATCH(C83,'HARGA SATUAN'!$C$7:$C$1507,0),0))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SATUAN'!$C$7:$C$1507,0),0)),"",OFFSET('HARGA SATUAN'!$D$6,MATCH(C84,'HARGA SATUAN'!$C$7:$C$1507,0),0))</f>
        <v/>
      </c>
      <c r="E84" s="101">
        <f ca="1">IF(B84="+","Unit",IF(ISERROR(OFFSET('HARGA SATUAN'!$E$6,MATCH(C84,'HARGA SATUAN'!$C$7:$C$1507,0),0)),"",OFFSET('HARGA SATUAN'!$E$6,MATCH(C84,'HARGA SATUAN'!$C$7:$C$1507,0),0)))</f>
        <v>0</v>
      </c>
      <c r="F84" s="138" t="str">
        <f t="shared" ca="1" si="5"/>
        <v/>
      </c>
      <c r="G84" s="41">
        <f ca="1">IF(ISERROR(OFFSET('HARGA SATUAN'!$I$6,MATCH(C84,'HARGA SATUAN'!$C$7:$C$1507,0),0)),"",OFFSET('HARGA SATUAN'!$I$6,MATCH(C84,'HARGA SATUAN'!$C$7:$C$1507,0),0))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SATUAN'!$C$7:$C$1507,0),0)),"",OFFSET('HARGA SATUAN'!$D$6,MATCH(C85,'HARGA SATUAN'!$C$7:$C$1507,0),0))</f>
        <v/>
      </c>
      <c r="E85" s="101">
        <f ca="1">IF(B85="+","Unit",IF(ISERROR(OFFSET('HARGA SATUAN'!$E$6,MATCH(C85,'HARGA SATUAN'!$C$7:$C$1507,0),0)),"",OFFSET('HARGA SATUAN'!$E$6,MATCH(C85,'HARGA SATUAN'!$C$7:$C$1507,0),0)))</f>
        <v>0</v>
      </c>
      <c r="F85" s="138" t="str">
        <f t="shared" ca="1" si="5"/>
        <v/>
      </c>
      <c r="G85" s="41">
        <f ca="1">IF(ISERROR(OFFSET('HARGA SATUAN'!$I$6,MATCH(C85,'HARGA SATUAN'!$C$7:$C$1507,0),0)),"",OFFSET('HARGA SATUAN'!$I$6,MATCH(C85,'HARGA SATUAN'!$C$7:$C$1507,0),0))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SATUAN'!$C$7:$C$1507,0),0)),"",OFFSET('HARGA SATUAN'!$D$6,MATCH(C86,'HARGA SATUAN'!$C$7:$C$1507,0),0))</f>
        <v/>
      </c>
      <c r="E86" s="101">
        <f ca="1">IF(B86="+","Unit",IF(ISERROR(OFFSET('HARGA SATUAN'!$E$6,MATCH(C86,'HARGA SATUAN'!$C$7:$C$1507,0),0)),"",OFFSET('HARGA SATUAN'!$E$6,MATCH(C86,'HARGA SATUAN'!$C$7:$C$1507,0),0)))</f>
        <v>0</v>
      </c>
      <c r="F86" s="138" t="str">
        <f t="shared" ca="1" si="5"/>
        <v/>
      </c>
      <c r="G86" s="41">
        <f ca="1">IF(ISERROR(OFFSET('HARGA SATUAN'!$I$6,MATCH(C86,'HARGA SATUAN'!$C$7:$C$1507,0),0)),"",OFFSET('HARGA SATUAN'!$I$6,MATCH(C86,'HARGA SATUAN'!$C$7:$C$1507,0),0))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SATUAN'!$C$7:$C$1507,0),0)),"",OFFSET('HARGA SATUAN'!$D$6,MATCH(C87,'HARGA SATUAN'!$C$7:$C$1507,0),0))</f>
        <v/>
      </c>
      <c r="E87" s="101">
        <f ca="1">IF(B87="+","Unit",IF(ISERROR(OFFSET('HARGA SATUAN'!$E$6,MATCH(C87,'HARGA SATUAN'!$C$7:$C$1507,0),0)),"",OFFSET('HARGA SATUAN'!$E$6,MATCH(C87,'HARGA SATUAN'!$C$7:$C$1507,0),0)))</f>
        <v>0</v>
      </c>
      <c r="F87" s="138" t="str">
        <f t="shared" ca="1" si="5"/>
        <v/>
      </c>
      <c r="G87" s="41">
        <f ca="1">IF(ISERROR(OFFSET('HARGA SATUAN'!$I$6,MATCH(C87,'HARGA SATUAN'!$C$7:$C$1507,0),0)),"",OFFSET('HARGA SATUAN'!$I$6,MATCH(C87,'HARGA SATUAN'!$C$7:$C$1507,0),0))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SATUAN'!$C$7:$C$1507,0),0)),"",OFFSET('HARGA SATUAN'!$D$6,MATCH(C88,'HARGA SATUAN'!$C$7:$C$1507,0),0))</f>
        <v/>
      </c>
      <c r="E88" s="101">
        <f ca="1">IF(B88="+","Unit",IF(ISERROR(OFFSET('HARGA SATUAN'!$E$6,MATCH(C88,'HARGA SATUAN'!$C$7:$C$1507,0),0)),"",OFFSET('HARGA SATUAN'!$E$6,MATCH(C88,'HARGA SATUAN'!$C$7:$C$1507,0),0)))</f>
        <v>0</v>
      </c>
      <c r="F88" s="138" t="str">
        <f t="shared" ca="1" si="5"/>
        <v/>
      </c>
      <c r="G88" s="41">
        <f ca="1">IF(ISERROR(OFFSET('HARGA SATUAN'!$I$6,MATCH(C88,'HARGA SATUAN'!$C$7:$C$1507,0),0)),"",OFFSET('HARGA SATUAN'!$I$6,MATCH(C88,'HARGA SATUAN'!$C$7:$C$1507,0),0))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SATUAN'!$C$7:$C$1507,0),0)),"",OFFSET('HARGA SATUAN'!$D$6,MATCH(C89,'HARGA SATUAN'!$C$7:$C$1507,0),0))</f>
        <v/>
      </c>
      <c r="E89" s="101">
        <f ca="1">IF(B89="+","Unit",IF(ISERROR(OFFSET('HARGA SATUAN'!$E$6,MATCH(C89,'HARGA SATUAN'!$C$7:$C$1507,0),0)),"",OFFSET('HARGA SATUAN'!$E$6,MATCH(C89,'HARGA SATUAN'!$C$7:$C$1507,0),0)))</f>
        <v>0</v>
      </c>
      <c r="F89" s="138" t="str">
        <f t="shared" ca="1" si="5"/>
        <v/>
      </c>
      <c r="G89" s="41">
        <f ca="1">IF(ISERROR(OFFSET('HARGA SATUAN'!$I$6,MATCH(C89,'HARGA SATUAN'!$C$7:$C$1507,0),0)),"",OFFSET('HARGA SATUAN'!$I$6,MATCH(C89,'HARGA SATUAN'!$C$7:$C$1507,0),0))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SATUAN'!$C$7:$C$1507,0),0)),"",OFFSET('HARGA SATUAN'!$D$6,MATCH(C90,'HARGA SATUAN'!$C$7:$C$1507,0),0))</f>
        <v/>
      </c>
      <c r="E90" s="101">
        <f ca="1">IF(B90="+","Unit",IF(ISERROR(OFFSET('HARGA SATUAN'!$E$6,MATCH(C90,'HARGA SATUAN'!$C$7:$C$1507,0),0)),"",OFFSET('HARGA SATUAN'!$E$6,MATCH(C90,'HARGA SATUAN'!$C$7:$C$1507,0),0)))</f>
        <v>0</v>
      </c>
      <c r="F90" s="138" t="str">
        <f t="shared" ca="1" si="5"/>
        <v/>
      </c>
      <c r="G90" s="41">
        <f ca="1">IF(ISERROR(OFFSET('HARGA SATUAN'!$I$6,MATCH(C90,'HARGA SATUAN'!$C$7:$C$1507,0),0)),"",OFFSET('HARGA SATUAN'!$I$6,MATCH(C90,'HARGA SATUAN'!$C$7:$C$1507,0),0))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SATUAN'!$C$7:$C$1507,0),0)),"",OFFSET('HARGA SATUAN'!$D$6,MATCH(C91,'HARGA SATUAN'!$C$7:$C$1507,0),0))</f>
        <v/>
      </c>
      <c r="E91" s="101">
        <f ca="1">IF(B91="+","Unit",IF(ISERROR(OFFSET('HARGA SATUAN'!$E$6,MATCH(C91,'HARGA SATUAN'!$C$7:$C$1507,0),0)),"",OFFSET('HARGA SATUAN'!$E$6,MATCH(C91,'HARGA SATUAN'!$C$7:$C$1507,0),0)))</f>
        <v>0</v>
      </c>
      <c r="F91" s="138" t="str">
        <f t="shared" ca="1" si="5"/>
        <v/>
      </c>
      <c r="G91" s="41">
        <f ca="1">IF(ISERROR(OFFSET('HARGA SATUAN'!$I$6,MATCH(C91,'HARGA SATUAN'!$C$7:$C$1507,0),0)),"",OFFSET('HARGA SATUAN'!$I$6,MATCH(C91,'HARGA SATUAN'!$C$7:$C$1507,0),0))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SATUAN'!$C$7:$C$1507,0),0)),"",OFFSET('HARGA SATUAN'!$D$6,MATCH(C92,'HARGA SATUAN'!$C$7:$C$1507,0),0))</f>
        <v/>
      </c>
      <c r="E92" s="101">
        <f ca="1">IF(B92="+","Unit",IF(ISERROR(OFFSET('HARGA SATUAN'!$E$6,MATCH(C92,'HARGA SATUAN'!$C$7:$C$1507,0),0)),"",OFFSET('HARGA SATUAN'!$E$6,MATCH(C92,'HARGA SATUAN'!$C$7:$C$1507,0),0)))</f>
        <v>0</v>
      </c>
      <c r="F92" s="138" t="str">
        <f t="shared" ca="1" si="5"/>
        <v/>
      </c>
      <c r="G92" s="41">
        <f ca="1">IF(ISERROR(OFFSET('HARGA SATUAN'!$I$6,MATCH(C92,'HARGA SATUAN'!$C$7:$C$1507,0),0)),"",OFFSET('HARGA SATUAN'!$I$6,MATCH(C92,'HARGA SATUAN'!$C$7:$C$1507,0),0))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SATUAN'!$C$7:$C$1507,0),0)),"",OFFSET('HARGA SATUAN'!$D$6,MATCH(C93,'HARGA SATUAN'!$C$7:$C$1507,0),0))</f>
        <v/>
      </c>
      <c r="E93" s="101">
        <f ca="1">IF(B93="+","Unit",IF(ISERROR(OFFSET('HARGA SATUAN'!$E$6,MATCH(C93,'HARGA SATUAN'!$C$7:$C$1507,0),0)),"",OFFSET('HARGA SATUAN'!$E$6,MATCH(C93,'HARGA SATUAN'!$C$7:$C$1507,0),0)))</f>
        <v>0</v>
      </c>
      <c r="F93" s="138" t="str">
        <f t="shared" ca="1" si="5"/>
        <v/>
      </c>
      <c r="G93" s="41">
        <f ca="1">IF(ISERROR(OFFSET('HARGA SATUAN'!$I$6,MATCH(C93,'HARGA SATUAN'!$C$7:$C$1507,0),0)),"",OFFSET('HARGA SATUAN'!$I$6,MATCH(C93,'HARGA SATUAN'!$C$7:$C$1507,0),0))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SATUAN'!$C$7:$C$1507,0),0)),"",OFFSET('HARGA SATUAN'!$D$6,MATCH(C94,'HARGA SATUAN'!$C$7:$C$1507,0),0))</f>
        <v/>
      </c>
      <c r="E94" s="101">
        <f ca="1">IF(B94="+","Unit",IF(ISERROR(OFFSET('HARGA SATUAN'!$E$6,MATCH(C94,'HARGA SATUAN'!$C$7:$C$1507,0),0)),"",OFFSET('HARGA SATUAN'!$E$6,MATCH(C94,'HARGA SATUAN'!$C$7:$C$1507,0),0)))</f>
        <v>0</v>
      </c>
      <c r="F94" s="138" t="str">
        <f t="shared" ca="1" si="5"/>
        <v/>
      </c>
      <c r="G94" s="41">
        <f ca="1">IF(ISERROR(OFFSET('HARGA SATUAN'!$I$6,MATCH(C94,'HARGA SATUAN'!$C$7:$C$1507,0),0)),"",OFFSET('HARGA SATUAN'!$I$6,MATCH(C94,'HARGA SATUAN'!$C$7:$C$1507,0),0))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SATUAN'!$C$7:$C$1507,0),0)),"",OFFSET('HARGA SATUAN'!$D$6,MATCH(C95,'HARGA SATUAN'!$C$7:$C$1507,0),0))</f>
        <v/>
      </c>
      <c r="E95" s="101">
        <f ca="1">IF(B95="+","Unit",IF(ISERROR(OFFSET('HARGA SATUAN'!$E$6,MATCH(C95,'HARGA SATUAN'!$C$7:$C$1507,0),0)),"",OFFSET('HARGA SATUAN'!$E$6,MATCH(C95,'HARGA SATUAN'!$C$7:$C$1507,0),0)))</f>
        <v>0</v>
      </c>
      <c r="F95" s="138" t="str">
        <f t="shared" ca="1" si="5"/>
        <v/>
      </c>
      <c r="G95" s="41">
        <f ca="1">IF(ISERROR(OFFSET('HARGA SATUAN'!$I$6,MATCH(C95,'HARGA SATUAN'!$C$7:$C$1507,0),0)),"",OFFSET('HARGA SATUAN'!$I$6,MATCH(C95,'HARGA SATUAN'!$C$7:$C$1507,0),0))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SATUAN'!$C$7:$C$1507,0),0)),"",OFFSET('HARGA SATUAN'!$D$6,MATCH(C96,'HARGA SATUAN'!$C$7:$C$1507,0),0))</f>
        <v/>
      </c>
      <c r="E96" s="101">
        <f ca="1">IF(B96="+","Unit",IF(ISERROR(OFFSET('HARGA SATUAN'!$E$6,MATCH(C96,'HARGA SATUAN'!$C$7:$C$1507,0),0)),"",OFFSET('HARGA SATUAN'!$E$6,MATCH(C96,'HARGA SATUAN'!$C$7:$C$1507,0),0)))</f>
        <v>0</v>
      </c>
      <c r="F96" s="138" t="str">
        <f t="shared" ca="1" si="5"/>
        <v/>
      </c>
      <c r="G96" s="41">
        <f ca="1">IF(ISERROR(OFFSET('HARGA SATUAN'!$I$6,MATCH(C96,'HARGA SATUAN'!$C$7:$C$1507,0),0)),"",OFFSET('HARGA SATUAN'!$I$6,MATCH(C96,'HARGA SATUAN'!$C$7:$C$1507,0),0))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SATUAN'!$C$7:$C$1507,0),0)),"",OFFSET('HARGA SATUAN'!$D$6,MATCH(C97,'HARGA SATUAN'!$C$7:$C$1507,0),0))</f>
        <v/>
      </c>
      <c r="E97" s="101">
        <f ca="1">IF(B97="+","Unit",IF(ISERROR(OFFSET('HARGA SATUAN'!$E$6,MATCH(C97,'HARGA SATUAN'!$C$7:$C$1507,0),0)),"",OFFSET('HARGA SATUAN'!$E$6,MATCH(C97,'HARGA SATUAN'!$C$7:$C$1507,0),0)))</f>
        <v>0</v>
      </c>
      <c r="F97" s="138" t="str">
        <f t="shared" ca="1" si="5"/>
        <v/>
      </c>
      <c r="G97" s="41">
        <f ca="1">IF(ISERROR(OFFSET('HARGA SATUAN'!$I$6,MATCH(C97,'HARGA SATUAN'!$C$7:$C$1507,0),0)),"",OFFSET('HARGA SATUAN'!$I$6,MATCH(C97,'HARGA SATUAN'!$C$7:$C$1507,0),0))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SATUAN'!$C$7:$C$1507,0),0)),"",OFFSET('HARGA SATUAN'!$D$6,MATCH(C98,'HARGA SATUAN'!$C$7:$C$1507,0),0))</f>
        <v/>
      </c>
      <c r="E98" s="101">
        <f ca="1">IF(B98="+","Unit",IF(ISERROR(OFFSET('HARGA SATUAN'!$E$6,MATCH(C98,'HARGA SATUAN'!$C$7:$C$1507,0),0)),"",OFFSET('HARGA SATUAN'!$E$6,MATCH(C98,'HARGA SATUAN'!$C$7:$C$1507,0),0)))</f>
        <v>0</v>
      </c>
      <c r="F98" s="138" t="str">
        <f t="shared" ca="1" si="5"/>
        <v/>
      </c>
      <c r="G98" s="41">
        <f ca="1">IF(ISERROR(OFFSET('HARGA SATUAN'!$I$6,MATCH(C98,'HARGA SATUAN'!$C$7:$C$1507,0),0)),"",OFFSET('HARGA SATUAN'!$I$6,MATCH(C98,'HARGA SATUAN'!$C$7:$C$1507,0),0))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SATUAN'!$C$7:$C$1507,0),0)),"",OFFSET('HARGA SATUAN'!$D$6,MATCH(C99,'HARGA SATUAN'!$C$7:$C$1507,0),0))</f>
        <v/>
      </c>
      <c r="E99" s="101">
        <f ca="1">IF(B99="+","Unit",IF(ISERROR(OFFSET('HARGA SATUAN'!$E$6,MATCH(C99,'HARGA SATUAN'!$C$7:$C$1507,0),0)),"",OFFSET('HARGA SATUAN'!$E$6,MATCH(C99,'HARGA SATUAN'!$C$7:$C$1507,0),0)))</f>
        <v>0</v>
      </c>
      <c r="F99" s="138" t="str">
        <f t="shared" ca="1" si="5"/>
        <v/>
      </c>
      <c r="G99" s="41">
        <f ca="1">IF(ISERROR(OFFSET('HARGA SATUAN'!$I$6,MATCH(C99,'HARGA SATUAN'!$C$7:$C$1507,0),0)),"",OFFSET('HARGA SATUAN'!$I$6,MATCH(C99,'HARGA SATUAN'!$C$7:$C$1507,0),0))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SATUAN'!$C$7:$C$1507,0),0)),"",OFFSET('HARGA SATUAN'!$D$6,MATCH(C100,'HARGA SATUAN'!$C$7:$C$1507,0),0))</f>
        <v/>
      </c>
      <c r="E100" s="101">
        <f ca="1">IF(B100="+","Unit",IF(ISERROR(OFFSET('HARGA SATUAN'!$E$6,MATCH(C100,'HARGA SATUAN'!$C$7:$C$1507,0),0)),"",OFFSET('HARGA SATUAN'!$E$6,MATCH(C100,'HARGA SATUAN'!$C$7:$C$1507,0),0)))</f>
        <v>0</v>
      </c>
      <c r="F100" s="138" t="str">
        <f t="shared" ca="1" si="5"/>
        <v/>
      </c>
      <c r="G100" s="41">
        <f ca="1">IF(ISERROR(OFFSET('HARGA SATUAN'!$I$6,MATCH(C100,'HARGA SATUAN'!$C$7:$C$1507,0),0)),"",OFFSET('HARGA SATUAN'!$I$6,MATCH(C100,'HARGA SATUAN'!$C$7:$C$1507,0),0))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SATUAN'!$C$7:$C$1507,0),0)),"",OFFSET('HARGA SATUAN'!$D$6,MATCH(C101,'HARGA SATUAN'!$C$7:$C$1507,0),0))</f>
        <v/>
      </c>
      <c r="E101" s="101">
        <f ca="1">IF(B101="+","Unit",IF(ISERROR(OFFSET('HARGA SATUAN'!$E$6,MATCH(C101,'HARGA SATUAN'!$C$7:$C$1507,0),0)),"",OFFSET('HARGA SATUAN'!$E$6,MATCH(C101,'HARGA SATUAN'!$C$7:$C$1507,0),0)))</f>
        <v>0</v>
      </c>
      <c r="F101" s="138" t="str">
        <f t="shared" ca="1" si="5"/>
        <v/>
      </c>
      <c r="G101" s="41">
        <f ca="1">IF(ISERROR(OFFSET('HARGA SATUAN'!$I$6,MATCH(C101,'HARGA SATUAN'!$C$7:$C$1507,0),0)),"",OFFSET('HARGA SATUAN'!$I$6,MATCH(C101,'HARGA SATUAN'!$C$7:$C$1507,0),0))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SATUAN'!$C$7:$C$1507,0),0)),"",OFFSET('HARGA SATUAN'!$D$6,MATCH(C102,'HARGA SATUAN'!$C$7:$C$1507,0),0))</f>
        <v/>
      </c>
      <c r="E102" s="101">
        <f ca="1">IF(B102="+","Unit",IF(ISERROR(OFFSET('HARGA SATUAN'!$E$6,MATCH(C102,'HARGA SATUAN'!$C$7:$C$1507,0),0)),"",OFFSET('HARGA SATUAN'!$E$6,MATCH(C102,'HARGA SATUAN'!$C$7:$C$1507,0),0)))</f>
        <v>0</v>
      </c>
      <c r="F102" s="138" t="str">
        <f t="shared" ca="1" si="5"/>
        <v/>
      </c>
      <c r="G102" s="41">
        <f ca="1">IF(ISERROR(OFFSET('HARGA SATUAN'!$I$6,MATCH(C102,'HARGA SATUAN'!$C$7:$C$1507,0),0)),"",OFFSET('HARGA SATUAN'!$I$6,MATCH(C102,'HARGA SATUAN'!$C$7:$C$1507,0),0))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SATUAN'!$C$7:$C$1507,0),0)),"",OFFSET('HARGA SATUAN'!$D$6,MATCH(C103,'HARGA SATUAN'!$C$7:$C$1507,0),0))</f>
        <v/>
      </c>
      <c r="E103" s="101">
        <f ca="1">IF(B103="+","Unit",IF(ISERROR(OFFSET('HARGA SATUAN'!$E$6,MATCH(C103,'HARGA SATUAN'!$C$7:$C$1507,0),0)),"",OFFSET('HARGA SATUAN'!$E$6,MATCH(C103,'HARGA SATUAN'!$C$7:$C$1507,0),0)))</f>
        <v>0</v>
      </c>
      <c r="F103" s="138" t="str">
        <f t="shared" ca="1" si="5"/>
        <v/>
      </c>
      <c r="G103" s="41">
        <f ca="1">IF(ISERROR(OFFSET('HARGA SATUAN'!$I$6,MATCH(C103,'HARGA SATUAN'!$C$7:$C$1507,0),0)),"",OFFSET('HARGA SATUAN'!$I$6,MATCH(C103,'HARGA SATUAN'!$C$7:$C$1507,0),0))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SATUAN'!$C$7:$C$1507,0),0)),"",OFFSET('HARGA SATUAN'!$D$6,MATCH(C104,'HARGA SATUAN'!$C$7:$C$1507,0),0))</f>
        <v/>
      </c>
      <c r="E104" s="101">
        <f ca="1">IF(B104="+","Unit",IF(ISERROR(OFFSET('HARGA SATUAN'!$E$6,MATCH(C104,'HARGA SATUAN'!$C$7:$C$1507,0),0)),"",OFFSET('HARGA SATUAN'!$E$6,MATCH(C104,'HARGA SATUAN'!$C$7:$C$1507,0),0)))</f>
        <v>0</v>
      </c>
      <c r="F104" s="138" t="str">
        <f t="shared" ca="1" si="5"/>
        <v/>
      </c>
      <c r="G104" s="41">
        <f ca="1">IF(ISERROR(OFFSET('HARGA SATUAN'!$I$6,MATCH(C104,'HARGA SATUAN'!$C$7:$C$1507,0),0)),"",OFFSET('HARGA SATUAN'!$I$6,MATCH(C104,'HARGA SATUAN'!$C$7:$C$1507,0),0))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SATUAN'!$C$7:$C$1507,0),0)),"",OFFSET('HARGA SATUAN'!$D$6,MATCH(C105,'HARGA SATUAN'!$C$7:$C$1507,0),0))</f>
        <v/>
      </c>
      <c r="E105" s="101">
        <f ca="1">IF(B105="+","Unit",IF(ISERROR(OFFSET('HARGA SATUAN'!$E$6,MATCH(C105,'HARGA SATUAN'!$C$7:$C$1507,0),0)),"",OFFSET('HARGA SATUAN'!$E$6,MATCH(C105,'HARGA SATUAN'!$C$7:$C$1507,0),0)))</f>
        <v>0</v>
      </c>
      <c r="F105" s="138" t="str">
        <f t="shared" ca="1" si="5"/>
        <v/>
      </c>
      <c r="G105" s="41">
        <f ca="1">IF(ISERROR(OFFSET('HARGA SATUAN'!$I$6,MATCH(C105,'HARGA SATUAN'!$C$7:$C$1507,0),0)),"",OFFSET('HARGA SATUAN'!$I$6,MATCH(C105,'HARGA SATUAN'!$C$7:$C$1507,0),0))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SATUAN'!$C$7:$C$1507,0),0)),"",OFFSET('HARGA SATUAN'!$D$6,MATCH(C106,'HARGA SATUAN'!$C$7:$C$1507,0),0))</f>
        <v/>
      </c>
      <c r="E106" s="101">
        <f ca="1">IF(B106="+","Unit",IF(ISERROR(OFFSET('HARGA SATUAN'!$E$6,MATCH(C106,'HARGA SATUAN'!$C$7:$C$1507,0),0)),"",OFFSET('HARGA SATUAN'!$E$6,MATCH(C106,'HARGA SATUAN'!$C$7:$C$1507,0),0)))</f>
        <v>0</v>
      </c>
      <c r="F106" s="138" t="str">
        <f t="shared" ca="1" si="5"/>
        <v/>
      </c>
      <c r="G106" s="41">
        <f ca="1">IF(ISERROR(OFFSET('HARGA SATUAN'!$I$6,MATCH(C106,'HARGA SATUAN'!$C$7:$C$1507,0),0)),"",OFFSET('HARGA SATUAN'!$I$6,MATCH(C106,'HARGA SATUAN'!$C$7:$C$1507,0),0))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SATUAN'!$C$7:$C$1507,0),0)),"",OFFSET('HARGA SATUAN'!$D$6,MATCH(C107,'HARGA SATUAN'!$C$7:$C$1507,0),0))</f>
        <v/>
      </c>
      <c r="E107" s="101">
        <f ca="1">IF(B107="+","Unit",IF(ISERROR(OFFSET('HARGA SATUAN'!$E$6,MATCH(C107,'HARGA SATUAN'!$C$7:$C$1507,0),0)),"",OFFSET('HARGA SATUAN'!$E$6,MATCH(C107,'HARGA SATUAN'!$C$7:$C$1507,0),0)))</f>
        <v>0</v>
      </c>
      <c r="F107" s="138" t="str">
        <f t="shared" ca="1" si="5"/>
        <v/>
      </c>
      <c r="G107" s="41">
        <f ca="1">IF(ISERROR(OFFSET('HARGA SATUAN'!$I$6,MATCH(C107,'HARGA SATUAN'!$C$7:$C$1507,0),0)),"",OFFSET('HARGA SATUAN'!$I$6,MATCH(C107,'HARGA SATUAN'!$C$7:$C$1507,0),0))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SATUAN'!$C$7:$C$1507,0),0)),"",OFFSET('HARGA SATUAN'!$D$6,MATCH(C108,'HARGA SATUAN'!$C$7:$C$1507,0),0))</f>
        <v/>
      </c>
      <c r="E108" s="101">
        <f ca="1">IF(B108="+","Unit",IF(ISERROR(OFFSET('HARGA SATUAN'!$E$6,MATCH(C108,'HARGA SATUAN'!$C$7:$C$1507,0),0)),"",OFFSET('HARGA SATUAN'!$E$6,MATCH(C108,'HARGA SATUAN'!$C$7:$C$1507,0),0)))</f>
        <v>0</v>
      </c>
      <c r="F108" s="138" t="str">
        <f t="shared" ca="1" si="5"/>
        <v/>
      </c>
      <c r="G108" s="41">
        <f ca="1">IF(ISERROR(OFFSET('HARGA SATUAN'!$I$6,MATCH(C108,'HARGA SATUAN'!$C$7:$C$1507,0),0)),"",OFFSET('HARGA SATUAN'!$I$6,MATCH(C108,'HARGA SATUAN'!$C$7:$C$1507,0),0))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SATUAN'!$C$7:$C$1507,0),0)),"",OFFSET('HARGA SATUAN'!$D$6,MATCH(C109,'HARGA SATUAN'!$C$7:$C$1507,0),0))</f>
        <v/>
      </c>
      <c r="E109" s="101">
        <f ca="1">IF(B109="+","Unit",IF(ISERROR(OFFSET('HARGA SATUAN'!$E$6,MATCH(C109,'HARGA SATUAN'!$C$7:$C$1507,0),0)),"",OFFSET('HARGA SATUAN'!$E$6,MATCH(C109,'HARGA SATUAN'!$C$7:$C$1507,0),0)))</f>
        <v>0</v>
      </c>
      <c r="F109" s="138" t="str">
        <f t="shared" ca="1" si="5"/>
        <v/>
      </c>
      <c r="G109" s="41">
        <f ca="1">IF(ISERROR(OFFSET('HARGA SATUAN'!$I$6,MATCH(C109,'HARGA SATUAN'!$C$7:$C$1507,0),0)),"",OFFSET('HARGA SATUAN'!$I$6,MATCH(C109,'HARGA SATUAN'!$C$7:$C$1507,0),0))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SATUAN'!$C$7:$C$1507,0),0)),"",OFFSET('HARGA SATUAN'!$D$6,MATCH(C110,'HARGA SATUAN'!$C$7:$C$1507,0),0))</f>
        <v/>
      </c>
      <c r="E110" s="101">
        <f ca="1">IF(B110="+","Unit",IF(ISERROR(OFFSET('HARGA SATUAN'!$E$6,MATCH(C110,'HARGA SATUAN'!$C$7:$C$1507,0),0)),"",OFFSET('HARGA SATUAN'!$E$6,MATCH(C110,'HARGA SATUAN'!$C$7:$C$1507,0),0)))</f>
        <v>0</v>
      </c>
      <c r="F110" s="138" t="str">
        <f t="shared" ca="1" si="5"/>
        <v/>
      </c>
      <c r="G110" s="41">
        <f ca="1">IF(ISERROR(OFFSET('HARGA SATUAN'!$I$6,MATCH(C110,'HARGA SATUAN'!$C$7:$C$1507,0),0)),"",OFFSET('HARGA SATUAN'!$I$6,MATCH(C110,'HARGA SATUAN'!$C$7:$C$1507,0),0))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SATUAN'!$C$7:$C$1507,0),0)),"",OFFSET('HARGA SATUAN'!$D$6,MATCH(C111,'HARGA SATUAN'!$C$7:$C$1507,0),0))</f>
        <v/>
      </c>
      <c r="E111" s="101">
        <f ca="1">IF(B111="+","Unit",IF(ISERROR(OFFSET('HARGA SATUAN'!$E$6,MATCH(C111,'HARGA SATUAN'!$C$7:$C$1507,0),0)),"",OFFSET('HARGA SATUAN'!$E$6,MATCH(C111,'HARGA SATUAN'!$C$7:$C$1507,0),0)))</f>
        <v>0</v>
      </c>
      <c r="F111" s="138" t="str">
        <f t="shared" ca="1" si="5"/>
        <v/>
      </c>
      <c r="G111" s="41">
        <f ca="1">IF(ISERROR(OFFSET('HARGA SATUAN'!$I$6,MATCH(C111,'HARGA SATUAN'!$C$7:$C$1507,0),0)),"",OFFSET('HARGA SATUAN'!$I$6,MATCH(C111,'HARGA SATUAN'!$C$7:$C$1507,0),0))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SATUAN'!$C$7:$C$1507,0),0)),"",OFFSET('HARGA SATUAN'!$D$6,MATCH(C112,'HARGA SATUAN'!$C$7:$C$1507,0),0))</f>
        <v/>
      </c>
      <c r="E112" s="101">
        <f ca="1">IF(B112="+","Unit",IF(ISERROR(OFFSET('HARGA SATUAN'!$E$6,MATCH(C112,'HARGA SATUAN'!$C$7:$C$1507,0),0)),"",OFFSET('HARGA SATUAN'!$E$6,MATCH(C112,'HARGA SATUAN'!$C$7:$C$1507,0),0)))</f>
        <v>0</v>
      </c>
      <c r="F112" s="138" t="str">
        <f t="shared" ca="1" si="5"/>
        <v/>
      </c>
      <c r="G112" s="41">
        <f ca="1">IF(ISERROR(OFFSET('HARGA SATUAN'!$I$6,MATCH(C112,'HARGA SATUAN'!$C$7:$C$1507,0),0)),"",OFFSET('HARGA SATUAN'!$I$6,MATCH(C112,'HARGA SATUAN'!$C$7:$C$1507,0),0))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SATUAN'!$C$7:$C$1507,0),0)),"",OFFSET('HARGA SATUAN'!$D$6,MATCH(C113,'HARGA SATUAN'!$C$7:$C$1507,0),0))</f>
        <v/>
      </c>
      <c r="E113" s="101">
        <f ca="1">IF(B113="+","Unit",IF(ISERROR(OFFSET('HARGA SATUAN'!$E$6,MATCH(C113,'HARGA SATUAN'!$C$7:$C$1507,0),0)),"",OFFSET('HARGA SATUAN'!$E$6,MATCH(C113,'HARGA SATUAN'!$C$7:$C$1507,0),0)))</f>
        <v>0</v>
      </c>
      <c r="F113" s="138" t="str">
        <f t="shared" ca="1" si="5"/>
        <v/>
      </c>
      <c r="G113" s="41">
        <f ca="1">IF(ISERROR(OFFSET('HARGA SATUAN'!$I$6,MATCH(C113,'HARGA SATUAN'!$C$7:$C$1507,0),0)),"",OFFSET('HARGA SATUAN'!$I$6,MATCH(C113,'HARGA SATUAN'!$C$7:$C$1507,0),0))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SATUAN'!$C$7:$C$1507,0),0)),"",OFFSET('HARGA SATUAN'!$D$6,MATCH(C114,'HARGA SATUAN'!$C$7:$C$1507,0),0))</f>
        <v/>
      </c>
      <c r="E114" s="101">
        <f ca="1">IF(B114="+","Unit",IF(ISERROR(OFFSET('HARGA SATUAN'!$E$6,MATCH(C114,'HARGA SATUAN'!$C$7:$C$1507,0),0)),"",OFFSET('HARGA SATUAN'!$E$6,MATCH(C114,'HARGA SATUAN'!$C$7:$C$1507,0),0)))</f>
        <v>0</v>
      </c>
      <c r="F114" s="138" t="str">
        <f t="shared" ca="1" si="5"/>
        <v/>
      </c>
      <c r="G114" s="41">
        <f ca="1">IF(ISERROR(OFFSET('HARGA SATUAN'!$I$6,MATCH(C114,'HARGA SATUAN'!$C$7:$C$1507,0),0)),"",OFFSET('HARGA SATUAN'!$I$6,MATCH(C114,'HARGA SATUAN'!$C$7:$C$1507,0),0))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SATUAN'!$C$7:$C$1507,0),0)),"",OFFSET('HARGA SATUAN'!$D$6,MATCH(C115,'HARGA SATUAN'!$C$7:$C$1507,0),0))</f>
        <v/>
      </c>
      <c r="E115" s="101">
        <f ca="1">IF(B115="+","Unit",IF(ISERROR(OFFSET('HARGA SATUAN'!$E$6,MATCH(C115,'HARGA SATUAN'!$C$7:$C$1507,0),0)),"",OFFSET('HARGA SATUAN'!$E$6,MATCH(C115,'HARGA SATUAN'!$C$7:$C$1507,0),0)))</f>
        <v>0</v>
      </c>
      <c r="F115" s="138" t="str">
        <f t="shared" ca="1" si="5"/>
        <v/>
      </c>
      <c r="G115" s="41">
        <f ca="1">IF(ISERROR(OFFSET('HARGA SATUAN'!$I$6,MATCH(C115,'HARGA SATUAN'!$C$7:$C$1507,0),0)),"",OFFSET('HARGA SATUAN'!$I$6,MATCH(C115,'HARGA SATUAN'!$C$7:$C$1507,0),0))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SATUAN'!$C$7:$C$1507,0),0)),"",OFFSET('HARGA SATUAN'!$D$6,MATCH(C116,'HARGA SATUAN'!$C$7:$C$1507,0),0))</f>
        <v/>
      </c>
      <c r="E116" s="101">
        <f ca="1">IF(B116="+","Unit",IF(ISERROR(OFFSET('HARGA SATUAN'!$E$6,MATCH(C116,'HARGA SATUAN'!$C$7:$C$1507,0),0)),"",OFFSET('HARGA SATUAN'!$E$6,MATCH(C116,'HARGA SATUAN'!$C$7:$C$1507,0),0)))</f>
        <v>0</v>
      </c>
      <c r="F116" s="138" t="str">
        <f t="shared" ca="1" si="5"/>
        <v/>
      </c>
      <c r="G116" s="41">
        <f ca="1">IF(ISERROR(OFFSET('HARGA SATUAN'!$I$6,MATCH(C116,'HARGA SATUAN'!$C$7:$C$1507,0),0)),"",OFFSET('HARGA SATUAN'!$I$6,MATCH(C116,'HARGA SATUAN'!$C$7:$C$1507,0),0))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SATUAN'!$C$7:$C$1507,0),0)),"",OFFSET('HARGA SATUAN'!$D$6,MATCH(C117,'HARGA SATUAN'!$C$7:$C$1507,0),0))</f>
        <v/>
      </c>
      <c r="E117" s="101">
        <f ca="1">IF(B117="+","Unit",IF(ISERROR(OFFSET('HARGA SATUAN'!$E$6,MATCH(C117,'HARGA SATUAN'!$C$7:$C$1507,0),0)),"",OFFSET('HARGA SATUAN'!$E$6,MATCH(C117,'HARGA SATUAN'!$C$7:$C$1507,0),0)))</f>
        <v>0</v>
      </c>
      <c r="F117" s="138" t="str">
        <f t="shared" ca="1" si="5"/>
        <v/>
      </c>
      <c r="G117" s="41">
        <f ca="1">IF(ISERROR(OFFSET('HARGA SATUAN'!$I$6,MATCH(C117,'HARGA SATUAN'!$C$7:$C$1507,0),0)),"",OFFSET('HARGA SATUAN'!$I$6,MATCH(C117,'HARGA SATUAN'!$C$7:$C$1507,0),0))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SATUAN'!$C$7:$C$1507,0),0)),"",OFFSET('HARGA SATUAN'!$D$6,MATCH(C118,'HARGA SATUAN'!$C$7:$C$1507,0),0))</f>
        <v/>
      </c>
      <c r="E118" s="101">
        <f ca="1">IF(B118="+","Unit",IF(ISERROR(OFFSET('HARGA SATUAN'!$E$6,MATCH(C118,'HARGA SATUAN'!$C$7:$C$1507,0),0)),"",OFFSET('HARGA SATUAN'!$E$6,MATCH(C118,'HARGA SATUAN'!$C$7:$C$1507,0),0)))</f>
        <v>0</v>
      </c>
      <c r="F118" s="138" t="str">
        <f t="shared" ca="1" si="5"/>
        <v/>
      </c>
      <c r="G118" s="41">
        <f ca="1">IF(ISERROR(OFFSET('HARGA SATUAN'!$I$6,MATCH(C118,'HARGA SATUAN'!$C$7:$C$1507,0),0)),"",OFFSET('HARGA SATUAN'!$I$6,MATCH(C118,'HARGA SATUAN'!$C$7:$C$1507,0),0))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SATUAN'!$C$7:$C$1507,0),0)),"",OFFSET('HARGA SATUAN'!$D$6,MATCH(C119,'HARGA SATUAN'!$C$7:$C$1507,0),0))</f>
        <v/>
      </c>
      <c r="E119" s="101">
        <f ca="1">IF(B119="+","Unit",IF(ISERROR(OFFSET('HARGA SATUAN'!$E$6,MATCH(C119,'HARGA SATUAN'!$C$7:$C$1507,0),0)),"",OFFSET('HARGA SATUAN'!$E$6,MATCH(C119,'HARGA SATUAN'!$C$7:$C$1507,0),0)))</f>
        <v>0</v>
      </c>
      <c r="F119" s="138" t="str">
        <f t="shared" ca="1" si="5"/>
        <v/>
      </c>
      <c r="G119" s="41">
        <f ca="1">IF(ISERROR(OFFSET('HARGA SATUAN'!$I$6,MATCH(C119,'HARGA SATUAN'!$C$7:$C$1507,0),0)),"",OFFSET('HARGA SATUAN'!$I$6,MATCH(C119,'HARGA SATUAN'!$C$7:$C$1507,0),0))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SATUAN'!$C$7:$C$1507,0),0)),"",OFFSET('HARGA SATUAN'!$D$6,MATCH(C120,'HARGA SATUAN'!$C$7:$C$1507,0),0))</f>
        <v/>
      </c>
      <c r="E120" s="101">
        <f ca="1">IF(B120="+","Unit",IF(ISERROR(OFFSET('HARGA SATUAN'!$E$6,MATCH(C120,'HARGA SATUAN'!$C$7:$C$1507,0),0)),"",OFFSET('HARGA SATUAN'!$E$6,MATCH(C120,'HARGA SATUAN'!$C$7:$C$1507,0),0)))</f>
        <v>0</v>
      </c>
      <c r="F120" s="138" t="str">
        <f t="shared" ca="1" si="5"/>
        <v/>
      </c>
      <c r="G120" s="41">
        <f ca="1">IF(ISERROR(OFFSET('HARGA SATUAN'!$I$6,MATCH(C120,'HARGA SATUAN'!$C$7:$C$1507,0),0)),"",OFFSET('HARGA SATUAN'!$I$6,MATCH(C120,'HARGA SATUAN'!$C$7:$C$1507,0),0))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SATUAN'!$C$7:$C$1507,0),0)),"",OFFSET('HARGA SATUAN'!$D$6,MATCH(C121,'HARGA SATUAN'!$C$7:$C$1507,0),0))</f>
        <v/>
      </c>
      <c r="E121" s="101">
        <f ca="1">IF(B121="+","Unit",IF(ISERROR(OFFSET('HARGA SATUAN'!$E$6,MATCH(C121,'HARGA SATUAN'!$C$7:$C$1507,0),0)),"",OFFSET('HARGA SATUAN'!$E$6,MATCH(C121,'HARGA SATUAN'!$C$7:$C$1507,0),0)))</f>
        <v>0</v>
      </c>
      <c r="F121" s="138" t="str">
        <f t="shared" ca="1" si="5"/>
        <v/>
      </c>
      <c r="G121" s="41">
        <f ca="1">IF(ISERROR(OFFSET('HARGA SATUAN'!$I$6,MATCH(C121,'HARGA SATUAN'!$C$7:$C$1507,0),0)),"",OFFSET('HARGA SATUAN'!$I$6,MATCH(C121,'HARGA SATUAN'!$C$7:$C$1507,0),0))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SATUAN'!$C$7:$C$1507,0),0)),"",OFFSET('HARGA SATUAN'!$D$6,MATCH(C122,'HARGA SATUAN'!$C$7:$C$1507,0),0))</f>
        <v/>
      </c>
      <c r="E122" s="101">
        <f ca="1">IF(B122="+","Unit",IF(ISERROR(OFFSET('HARGA SATUAN'!$E$6,MATCH(C122,'HARGA SATUAN'!$C$7:$C$1507,0),0)),"",OFFSET('HARGA SATUAN'!$E$6,MATCH(C122,'HARGA SATUAN'!$C$7:$C$1507,0),0)))</f>
        <v>0</v>
      </c>
      <c r="F122" s="138" t="str">
        <f t="shared" ca="1" si="5"/>
        <v/>
      </c>
      <c r="G122" s="41">
        <f ca="1">IF(ISERROR(OFFSET('HARGA SATUAN'!$I$6,MATCH(C122,'HARGA SATUAN'!$C$7:$C$1507,0),0)),"",OFFSET('HARGA SATUAN'!$I$6,MATCH(C122,'HARGA SATUAN'!$C$7:$C$1507,0),0))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SATUAN'!$C$7:$C$1507,0),0)),"",OFFSET('HARGA SATUAN'!$D$6,MATCH(C123,'HARGA SATUAN'!$C$7:$C$1507,0),0))</f>
        <v/>
      </c>
      <c r="E123" s="101">
        <f ca="1">IF(B123="+","Unit",IF(ISERROR(OFFSET('HARGA SATUAN'!$E$6,MATCH(C123,'HARGA SATUAN'!$C$7:$C$1507,0),0)),"",OFFSET('HARGA SATUAN'!$E$6,MATCH(C123,'HARGA SATUAN'!$C$7:$C$1507,0),0)))</f>
        <v>0</v>
      </c>
      <c r="F123" s="138" t="str">
        <f t="shared" ca="1" si="5"/>
        <v/>
      </c>
      <c r="G123" s="41">
        <f ca="1">IF(ISERROR(OFFSET('HARGA SATUAN'!$I$6,MATCH(C123,'HARGA SATUAN'!$C$7:$C$1507,0),0)),"",OFFSET('HARGA SATUAN'!$I$6,MATCH(C123,'HARGA SATUAN'!$C$7:$C$1507,0),0))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SATUAN'!$C$7:$C$1507,0),0)),"",OFFSET('HARGA SATUAN'!$D$6,MATCH(C124,'HARGA SATUAN'!$C$7:$C$1507,0),0))</f>
        <v/>
      </c>
      <c r="E124" s="101">
        <f ca="1">IF(B124="+","Unit",IF(ISERROR(OFFSET('HARGA SATUAN'!$E$6,MATCH(C124,'HARGA SATUAN'!$C$7:$C$1507,0),0)),"",OFFSET('HARGA SATUAN'!$E$6,MATCH(C124,'HARGA SATUAN'!$C$7:$C$1507,0),0)))</f>
        <v>0</v>
      </c>
      <c r="F124" s="138" t="str">
        <f t="shared" ca="1" si="5"/>
        <v/>
      </c>
      <c r="G124" s="41">
        <f ca="1">IF(ISERROR(OFFSET('HARGA SATUAN'!$I$6,MATCH(C124,'HARGA SATUAN'!$C$7:$C$1507,0),0)),"",OFFSET('HARGA SATUAN'!$I$6,MATCH(C124,'HARGA SATUAN'!$C$7:$C$1507,0),0))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SATUAN'!$C$7:$C$1507,0),0)),"",OFFSET('HARGA SATUAN'!$D$6,MATCH(C125,'HARGA SATUAN'!$C$7:$C$1507,0),0))</f>
        <v/>
      </c>
      <c r="E125" s="101">
        <f ca="1">IF(B125="+","Unit",IF(ISERROR(OFFSET('HARGA SATUAN'!$E$6,MATCH(C125,'HARGA SATUAN'!$C$7:$C$1507,0),0)),"",OFFSET('HARGA SATUAN'!$E$6,MATCH(C125,'HARGA SATUAN'!$C$7:$C$1507,0),0)))</f>
        <v>0</v>
      </c>
      <c r="F125" s="138" t="str">
        <f t="shared" ca="1" si="5"/>
        <v/>
      </c>
      <c r="G125" s="41">
        <f ca="1">IF(ISERROR(OFFSET('HARGA SATUAN'!$I$6,MATCH(C125,'HARGA SATUAN'!$C$7:$C$1507,0),0)),"",OFFSET('HARGA SATUAN'!$I$6,MATCH(C125,'HARGA SATUAN'!$C$7:$C$1507,0),0))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SATUAN'!$C$7:$C$1507,0),0)),"",OFFSET('HARGA SATUAN'!$D$6,MATCH(C126,'HARGA SATUAN'!$C$7:$C$1507,0),0))</f>
        <v/>
      </c>
      <c r="E126" s="101">
        <f ca="1">IF(B126="+","Unit",IF(ISERROR(OFFSET('HARGA SATUAN'!$E$6,MATCH(C126,'HARGA SATUAN'!$C$7:$C$1507,0),0)),"",OFFSET('HARGA SATUAN'!$E$6,MATCH(C126,'HARGA SATUAN'!$C$7:$C$1507,0),0)))</f>
        <v>0</v>
      </c>
      <c r="F126" s="138" t="str">
        <f t="shared" ca="1" si="5"/>
        <v/>
      </c>
      <c r="G126" s="41">
        <f ca="1">IF(ISERROR(OFFSET('HARGA SATUAN'!$I$6,MATCH(C126,'HARGA SATUAN'!$C$7:$C$1507,0),0)),"",OFFSET('HARGA SATUAN'!$I$6,MATCH(C126,'HARGA SATUAN'!$C$7:$C$1507,0),0))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SATUAN'!$C$7:$C$1507,0),0)),"",OFFSET('HARGA SATUAN'!$D$6,MATCH(C127,'HARGA SATUAN'!$C$7:$C$1507,0),0))</f>
        <v/>
      </c>
      <c r="E127" s="101">
        <f ca="1">IF(B127="+","Unit",IF(ISERROR(OFFSET('HARGA SATUAN'!$E$6,MATCH(C127,'HARGA SATUAN'!$C$7:$C$1507,0),0)),"",OFFSET('HARGA SATUAN'!$E$6,MATCH(C127,'HARGA SATUAN'!$C$7:$C$1507,0),0)))</f>
        <v>0</v>
      </c>
      <c r="F127" s="138" t="str">
        <f t="shared" ca="1" si="5"/>
        <v/>
      </c>
      <c r="G127" s="41">
        <f ca="1">IF(ISERROR(OFFSET('HARGA SATUAN'!$I$6,MATCH(C127,'HARGA SATUAN'!$C$7:$C$1507,0),0)),"",OFFSET('HARGA SATUAN'!$I$6,MATCH(C127,'HARGA SATUAN'!$C$7:$C$1507,0),0))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SATUAN'!$C$7:$C$1507,0),0)),"",OFFSET('HARGA SATUAN'!$D$6,MATCH(C128,'HARGA SATUAN'!$C$7:$C$1507,0),0))</f>
        <v/>
      </c>
      <c r="E128" s="101">
        <f ca="1">IF(B128="+","Unit",IF(ISERROR(OFFSET('HARGA SATUAN'!$E$6,MATCH(C128,'HARGA SATUAN'!$C$7:$C$1507,0),0)),"",OFFSET('HARGA SATUAN'!$E$6,MATCH(C128,'HARGA SATUAN'!$C$7:$C$1507,0),0)))</f>
        <v>0</v>
      </c>
      <c r="F128" s="138" t="str">
        <f t="shared" ca="1" si="5"/>
        <v/>
      </c>
      <c r="G128" s="41">
        <f ca="1">IF(ISERROR(OFFSET('HARGA SATUAN'!$I$6,MATCH(C128,'HARGA SATUAN'!$C$7:$C$1507,0),0)),"",OFFSET('HARGA SATUAN'!$I$6,MATCH(C128,'HARGA SATUAN'!$C$7:$C$1507,0),0))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SATUAN'!$C$7:$C$1507,0),0)),"",OFFSET('HARGA SATUAN'!$D$6,MATCH(C129,'HARGA SATUAN'!$C$7:$C$1507,0),0))</f>
        <v/>
      </c>
      <c r="E129" s="101">
        <f ca="1">IF(B129="+","Unit",IF(ISERROR(OFFSET('HARGA SATUAN'!$E$6,MATCH(C129,'HARGA SATUAN'!$C$7:$C$1507,0),0)),"",OFFSET('HARGA SATUAN'!$E$6,MATCH(C129,'HARGA SATUAN'!$C$7:$C$1507,0),0)))</f>
        <v>0</v>
      </c>
      <c r="F129" s="138" t="str">
        <f t="shared" ca="1" si="5"/>
        <v/>
      </c>
      <c r="G129" s="41">
        <f ca="1">IF(ISERROR(OFFSET('HARGA SATUAN'!$I$6,MATCH(C129,'HARGA SATUAN'!$C$7:$C$1507,0),0)),"",OFFSET('HARGA SATUAN'!$I$6,MATCH(C129,'HARGA SATUAN'!$C$7:$C$1507,0),0))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SATUAN'!$C$7:$C$1507,0),0)),"",OFFSET('HARGA SATUAN'!$D$6,MATCH(C130,'HARGA SATUAN'!$C$7:$C$1507,0),0))</f>
        <v/>
      </c>
      <c r="E130" s="101">
        <f ca="1">IF(B130="+","Unit",IF(ISERROR(OFFSET('HARGA SATUAN'!$E$6,MATCH(C130,'HARGA SATUAN'!$C$7:$C$1507,0),0)),"",OFFSET('HARGA SATUAN'!$E$6,MATCH(C130,'HARGA SATUAN'!$C$7:$C$1507,0),0)))</f>
        <v>0</v>
      </c>
      <c r="F130" s="138" t="str">
        <f t="shared" ca="1" si="5"/>
        <v/>
      </c>
      <c r="G130" s="41">
        <f ca="1">IF(ISERROR(OFFSET('HARGA SATUAN'!$I$6,MATCH(C130,'HARGA SATUAN'!$C$7:$C$1507,0),0)),"",OFFSET('HARGA SATUAN'!$I$6,MATCH(C130,'HARGA SATUAN'!$C$7:$C$1507,0),0))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SATUAN'!$C$7:$C$1507,0),0)),"",OFFSET('HARGA SATUAN'!$D$6,MATCH(C131,'HARGA SATUAN'!$C$7:$C$1507,0),0))</f>
        <v/>
      </c>
      <c r="E131" s="101">
        <f ca="1">IF(B131="+","Unit",IF(ISERROR(OFFSET('HARGA SATUAN'!$E$6,MATCH(C131,'HARGA SATUAN'!$C$7:$C$1507,0),0)),"",OFFSET('HARGA SATUAN'!$E$6,MATCH(C131,'HARGA SATUAN'!$C$7:$C$1507,0),0)))</f>
        <v>0</v>
      </c>
      <c r="F131" s="138" t="str">
        <f t="shared" ca="1" si="5"/>
        <v/>
      </c>
      <c r="G131" s="41">
        <f ca="1">IF(ISERROR(OFFSET('HARGA SATUAN'!$I$6,MATCH(C131,'HARGA SATUAN'!$C$7:$C$1507,0),0)),"",OFFSET('HARGA SATUAN'!$I$6,MATCH(C131,'HARGA SATUAN'!$C$7:$C$1507,0),0))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SATUAN'!$C$7:$C$1507,0),0)),"",OFFSET('HARGA SATUAN'!$D$6,MATCH(C132,'HARGA SATUAN'!$C$7:$C$1507,0),0))</f>
        <v/>
      </c>
      <c r="E132" s="101">
        <f ca="1">IF(B132="+","Unit",IF(ISERROR(OFFSET('HARGA SATUAN'!$E$6,MATCH(C132,'HARGA SATUAN'!$C$7:$C$1507,0),0)),"",OFFSET('HARGA SATUAN'!$E$6,MATCH(C132,'HARGA SATUAN'!$C$7:$C$1507,0),0)))</f>
        <v>0</v>
      </c>
      <c r="F132" s="138" t="str">
        <f t="shared" ca="1" si="5"/>
        <v/>
      </c>
      <c r="G132" s="41">
        <f ca="1">IF(ISERROR(OFFSET('HARGA SATUAN'!$I$6,MATCH(C132,'HARGA SATUAN'!$C$7:$C$1507,0),0)),"",OFFSET('HARGA SATUAN'!$I$6,MATCH(C132,'HARGA SATUAN'!$C$7:$C$1507,0),0))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SATUAN'!$C$7:$C$1507,0),0)),"",OFFSET('HARGA SATUAN'!$D$6,MATCH(C133,'HARGA SATUAN'!$C$7:$C$1507,0),0))</f>
        <v/>
      </c>
      <c r="E133" s="101">
        <f ca="1">IF(B133="+","Unit",IF(ISERROR(OFFSET('HARGA SATUAN'!$E$6,MATCH(C133,'HARGA SATUAN'!$C$7:$C$1507,0),0)),"",OFFSET('HARGA SATUAN'!$E$6,MATCH(C133,'HARGA SATUAN'!$C$7:$C$1507,0),0)))</f>
        <v>0</v>
      </c>
      <c r="F133" s="138" t="str">
        <f t="shared" ca="1" si="5"/>
        <v/>
      </c>
      <c r="G133" s="41">
        <f ca="1">IF(ISERROR(OFFSET('HARGA SATUAN'!$I$6,MATCH(C133,'HARGA SATUAN'!$C$7:$C$1507,0),0)),"",OFFSET('HARGA SATUAN'!$I$6,MATCH(C133,'HARGA SATUAN'!$C$7:$C$1507,0),0))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SATUAN'!$C$7:$C$1507,0),0)),"",OFFSET('HARGA SATUAN'!$D$6,MATCH(C134,'HARGA SATUAN'!$C$7:$C$1507,0),0))</f>
        <v/>
      </c>
      <c r="E134" s="101">
        <f ca="1">IF(B134="+","Unit",IF(ISERROR(OFFSET('HARGA SATUAN'!$E$6,MATCH(C134,'HARGA SATUAN'!$C$7:$C$1507,0),0)),"",OFFSET('HARGA SATUAN'!$E$6,MATCH(C134,'HARGA SATUAN'!$C$7:$C$1507,0),0)))</f>
        <v>0</v>
      </c>
      <c r="F134" s="138" t="str">
        <f t="shared" ca="1" si="5"/>
        <v/>
      </c>
      <c r="G134" s="41">
        <f ca="1">IF(ISERROR(OFFSET('HARGA SATUAN'!$I$6,MATCH(C134,'HARGA SATUAN'!$C$7:$C$1507,0),0)),"",OFFSET('HARGA SATUAN'!$I$6,MATCH(C134,'HARGA SATUAN'!$C$7:$C$1507,0),0))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SATUAN'!$C$7:$C$1507,0),0)),"",OFFSET('HARGA SATUAN'!$D$6,MATCH(C135,'HARGA SATUAN'!$C$7:$C$1507,0),0))</f>
        <v/>
      </c>
      <c r="E135" s="101">
        <f ca="1">IF(B135="+","Unit",IF(ISERROR(OFFSET('HARGA SATUAN'!$E$6,MATCH(C135,'HARGA SATUAN'!$C$7:$C$1507,0),0)),"",OFFSET('HARGA SATUAN'!$E$6,MATCH(C135,'HARGA SATUAN'!$C$7:$C$1507,0),0)))</f>
        <v>0</v>
      </c>
      <c r="F135" s="138" t="str">
        <f t="shared" ca="1" si="5"/>
        <v/>
      </c>
      <c r="G135" s="41">
        <f ca="1">IF(ISERROR(OFFSET('HARGA SATUAN'!$I$6,MATCH(C135,'HARGA SATUAN'!$C$7:$C$1507,0),0)),"",OFFSET('HARGA SATUAN'!$I$6,MATCH(C135,'HARGA SATUAN'!$C$7:$C$1507,0),0))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SATUAN'!$C$7:$C$1507,0),0)),"",OFFSET('HARGA SATUAN'!$D$6,MATCH(C136,'HARGA SATUAN'!$C$7:$C$1507,0),0))</f>
        <v/>
      </c>
      <c r="E136" s="101">
        <f ca="1">IF(B136="+","Unit",IF(ISERROR(OFFSET('HARGA SATUAN'!$E$6,MATCH(C136,'HARGA SATUAN'!$C$7:$C$1507,0),0)),"",OFFSET('HARGA SATUAN'!$E$6,MATCH(C136,'HARGA SATUAN'!$C$7:$C$1507,0),0)))</f>
        <v>0</v>
      </c>
      <c r="F136" s="138" t="str">
        <f t="shared" ca="1" si="5"/>
        <v/>
      </c>
      <c r="G136" s="41">
        <f ca="1">IF(ISERROR(OFFSET('HARGA SATUAN'!$I$6,MATCH(C136,'HARGA SATUAN'!$C$7:$C$1507,0),0)),"",OFFSET('HARGA SATUAN'!$I$6,MATCH(C136,'HARGA SATUAN'!$C$7:$C$1507,0),0))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SATUAN'!$C$7:$C$1507,0),0)),"",OFFSET('HARGA SATUAN'!$D$6,MATCH(C137,'HARGA SATUAN'!$C$7:$C$1507,0),0))</f>
        <v/>
      </c>
      <c r="E137" s="101">
        <f ca="1">IF(B137="+","Unit",IF(ISERROR(OFFSET('HARGA SATUAN'!$E$6,MATCH(C137,'HARGA SATUAN'!$C$7:$C$1507,0),0)),"",OFFSET('HARGA SATUAN'!$E$6,MATCH(C137,'HARGA SATUAN'!$C$7:$C$1507,0),0)))</f>
        <v>0</v>
      </c>
      <c r="F137" s="138" t="str">
        <f t="shared" ca="1" si="5"/>
        <v/>
      </c>
      <c r="G137" s="41">
        <f ca="1">IF(ISERROR(OFFSET('HARGA SATUAN'!$I$6,MATCH(C137,'HARGA SATUAN'!$C$7:$C$1507,0),0)),"",OFFSET('HARGA SATUAN'!$I$6,MATCH(C137,'HARGA SATUAN'!$C$7:$C$1507,0),0))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SATUAN'!$C$7:$C$1507,0),0)),"",OFFSET('HARGA SATUAN'!$D$6,MATCH(C138,'HARGA SATUAN'!$C$7:$C$1507,0),0))</f>
        <v/>
      </c>
      <c r="E138" s="101">
        <f ca="1">IF(B138="+","Unit",IF(ISERROR(OFFSET('HARGA SATUAN'!$E$6,MATCH(C138,'HARGA SATUAN'!$C$7:$C$1507,0),0)),"",OFFSET('HARGA SATUAN'!$E$6,MATCH(C138,'HARGA SATUAN'!$C$7:$C$1507,0),0)))</f>
        <v>0</v>
      </c>
      <c r="F138" s="138" t="str">
        <f t="shared" ca="1" si="5"/>
        <v/>
      </c>
      <c r="G138" s="41">
        <f ca="1">IF(ISERROR(OFFSET('HARGA SATUAN'!$I$6,MATCH(C138,'HARGA SATUAN'!$C$7:$C$1507,0),0)),"",OFFSET('HARGA SATUAN'!$I$6,MATCH(C138,'HARGA SATUAN'!$C$7:$C$1507,0),0))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SATUAN'!$C$7:$C$1507,0),0)),"",OFFSET('HARGA SATUAN'!$D$6,MATCH(C139,'HARGA SATUAN'!$C$7:$C$1507,0),0))</f>
        <v/>
      </c>
      <c r="E139" s="101">
        <f ca="1">IF(B139="+","Unit",IF(ISERROR(OFFSET('HARGA SATUAN'!$E$6,MATCH(C139,'HARGA SATUAN'!$C$7:$C$1507,0),0)),"",OFFSET('HARGA SATUAN'!$E$6,MATCH(C139,'HARGA SATUAN'!$C$7:$C$1507,0),0)))</f>
        <v>0</v>
      </c>
      <c r="F139" s="138" t="str">
        <f t="shared" ca="1" si="5"/>
        <v/>
      </c>
      <c r="G139" s="41">
        <f ca="1">IF(ISERROR(OFFSET('HARGA SATUAN'!$I$6,MATCH(C139,'HARGA SATUAN'!$C$7:$C$1507,0),0)),"",OFFSET('HARGA SATUAN'!$I$6,MATCH(C139,'HARGA SATUAN'!$C$7:$C$1507,0),0))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SATUAN'!$C$7:$C$1507,0),0)),"",OFFSET('HARGA SATUAN'!$D$6,MATCH(C140,'HARGA SATUAN'!$C$7:$C$1507,0),0))</f>
        <v/>
      </c>
      <c r="E140" s="101">
        <f ca="1">IF(B140="+","Unit",IF(ISERROR(OFFSET('HARGA SATUAN'!$E$6,MATCH(C140,'HARGA SATUAN'!$C$7:$C$1507,0),0)),"",OFFSET('HARGA SATUAN'!$E$6,MATCH(C140,'HARGA SATUAN'!$C$7:$C$1507,0),0)))</f>
        <v>0</v>
      </c>
      <c r="F140" s="138" t="str">
        <f t="shared" ca="1" si="5"/>
        <v/>
      </c>
      <c r="G140" s="41">
        <f ca="1">IF(ISERROR(OFFSET('HARGA SATUAN'!$I$6,MATCH(C140,'HARGA SATUAN'!$C$7:$C$1507,0),0)),"",OFFSET('HARGA SATUAN'!$I$6,MATCH(C140,'HARGA SATUAN'!$C$7:$C$1507,0),0))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SATUAN'!$C$7:$C$1507,0),0)),"",OFFSET('HARGA SATUAN'!$D$6,MATCH(C141,'HARGA SATUAN'!$C$7:$C$1507,0),0))</f>
        <v/>
      </c>
      <c r="E141" s="101">
        <f ca="1">IF(B141="+","Unit",IF(ISERROR(OFFSET('HARGA SATUAN'!$E$6,MATCH(C141,'HARGA SATUAN'!$C$7:$C$1507,0),0)),"",OFFSET('HARGA SATUAN'!$E$6,MATCH(C141,'HARGA SATUAN'!$C$7:$C$1507,0),0)))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SATUAN'!$C$7:$C$1507,0),0)),"",OFFSET('HARGA SATUAN'!$I$6,MATCH(C141,'HARGA SATUAN'!$C$7:$C$1507,0),0))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SATUAN'!$C$7:$C$1507,0),0)),"",OFFSET('HARGA SATUAN'!$D$6,MATCH(C142,'HARGA SATUAN'!$C$7:$C$1507,0),0))</f>
        <v/>
      </c>
      <c r="E142" s="101">
        <f ca="1">IF(B142="+","Unit",IF(ISERROR(OFFSET('HARGA SATUAN'!$E$6,MATCH(C142,'HARGA SATUAN'!$C$7:$C$1507,0),0)),"",OFFSET('HARGA SATUAN'!$E$6,MATCH(C142,'HARGA SATUAN'!$C$7:$C$1507,0),0)))</f>
        <v>0</v>
      </c>
      <c r="F142" s="138" t="str">
        <f t="shared" ca="1" si="8"/>
        <v/>
      </c>
      <c r="G142" s="41">
        <f ca="1">IF(ISERROR(OFFSET('HARGA SATUAN'!$I$6,MATCH(C142,'HARGA SATUAN'!$C$7:$C$1507,0),0)),"",OFFSET('HARGA SATUAN'!$I$6,MATCH(C142,'HARGA SATUAN'!$C$7:$C$1507,0),0))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SATUAN'!$C$7:$C$1507,0),0)),"",OFFSET('HARGA SATUAN'!$D$6,MATCH(C143,'HARGA SATUAN'!$C$7:$C$1507,0),0))</f>
        <v/>
      </c>
      <c r="E143" s="101">
        <f ca="1">IF(B143="+","Unit",IF(ISERROR(OFFSET('HARGA SATUAN'!$E$6,MATCH(C143,'HARGA SATUAN'!$C$7:$C$1507,0),0)),"",OFFSET('HARGA SATUAN'!$E$6,MATCH(C143,'HARGA SATUAN'!$C$7:$C$1507,0),0)))</f>
        <v>0</v>
      </c>
      <c r="F143" s="138" t="str">
        <f t="shared" ca="1" si="8"/>
        <v/>
      </c>
      <c r="G143" s="41">
        <f ca="1">IF(ISERROR(OFFSET('HARGA SATUAN'!$I$6,MATCH(C143,'HARGA SATUAN'!$C$7:$C$1507,0),0)),"",OFFSET('HARGA SATUAN'!$I$6,MATCH(C143,'HARGA SATUAN'!$C$7:$C$1507,0),0))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SATUAN'!$C$7:$C$1507,0),0)),"",OFFSET('HARGA SATUAN'!$D$6,MATCH(C144,'HARGA SATUAN'!$C$7:$C$1507,0),0))</f>
        <v/>
      </c>
      <c r="E144" s="101">
        <f ca="1">IF(B144="+","Unit",IF(ISERROR(OFFSET('HARGA SATUAN'!$E$6,MATCH(C144,'HARGA SATUAN'!$C$7:$C$1507,0),0)),"",OFFSET('HARGA SATUAN'!$E$6,MATCH(C144,'HARGA SATUAN'!$C$7:$C$1507,0),0)))</f>
        <v>0</v>
      </c>
      <c r="F144" s="138" t="str">
        <f t="shared" ca="1" si="8"/>
        <v/>
      </c>
      <c r="G144" s="41">
        <f ca="1">IF(ISERROR(OFFSET('HARGA SATUAN'!$I$6,MATCH(C144,'HARGA SATUAN'!$C$7:$C$1507,0),0)),"",OFFSET('HARGA SATUAN'!$I$6,MATCH(C144,'HARGA SATUAN'!$C$7:$C$1507,0),0))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SATUAN'!$C$7:$C$1507,0),0)),"",OFFSET('HARGA SATUAN'!$D$6,MATCH(C145,'HARGA SATUAN'!$C$7:$C$1507,0),0))</f>
        <v/>
      </c>
      <c r="E145" s="101">
        <f ca="1">IF(B145="+","Unit",IF(ISERROR(OFFSET('HARGA SATUAN'!$E$6,MATCH(C145,'HARGA SATUAN'!$C$7:$C$1507,0),0)),"",OFFSET('HARGA SATUAN'!$E$6,MATCH(C145,'HARGA SATUAN'!$C$7:$C$1507,0),0)))</f>
        <v>0</v>
      </c>
      <c r="F145" s="138" t="str">
        <f t="shared" ca="1" si="8"/>
        <v/>
      </c>
      <c r="G145" s="41">
        <f ca="1">IF(ISERROR(OFFSET('HARGA SATUAN'!$I$6,MATCH(C145,'HARGA SATUAN'!$C$7:$C$1507,0),0)),"",OFFSET('HARGA SATUAN'!$I$6,MATCH(C145,'HARGA SATUAN'!$C$7:$C$1507,0),0))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SATUAN'!$C$7:$C$1507,0),0)),"",OFFSET('HARGA SATUAN'!$D$6,MATCH(C146,'HARGA SATUAN'!$C$7:$C$1507,0),0))</f>
        <v/>
      </c>
      <c r="E146" s="101">
        <f ca="1">IF(B146="+","Unit",IF(ISERROR(OFFSET('HARGA SATUAN'!$E$6,MATCH(C146,'HARGA SATUAN'!$C$7:$C$1507,0),0)),"",OFFSET('HARGA SATUAN'!$E$6,MATCH(C146,'HARGA SATUAN'!$C$7:$C$1507,0),0)))</f>
        <v>0</v>
      </c>
      <c r="F146" s="138" t="str">
        <f t="shared" ca="1" si="8"/>
        <v/>
      </c>
      <c r="G146" s="41">
        <f ca="1">IF(ISERROR(OFFSET('HARGA SATUAN'!$I$6,MATCH(C146,'HARGA SATUAN'!$C$7:$C$1507,0),0)),"",OFFSET('HARGA SATUAN'!$I$6,MATCH(C146,'HARGA SATUAN'!$C$7:$C$1507,0),0))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SATUAN'!$C$7:$C$1507,0),0)),"",OFFSET('HARGA SATUAN'!$D$6,MATCH(C147,'HARGA SATUAN'!$C$7:$C$1507,0),0))</f>
        <v/>
      </c>
      <c r="E147" s="101">
        <f ca="1">IF(B147="+","Unit",IF(ISERROR(OFFSET('HARGA SATUAN'!$E$6,MATCH(C147,'HARGA SATUAN'!$C$7:$C$1507,0),0)),"",OFFSET('HARGA SATUAN'!$E$6,MATCH(C147,'HARGA SATUAN'!$C$7:$C$1507,0),0)))</f>
        <v>0</v>
      </c>
      <c r="F147" s="138" t="str">
        <f t="shared" ca="1" si="8"/>
        <v/>
      </c>
      <c r="G147" s="41">
        <f ca="1">IF(ISERROR(OFFSET('HARGA SATUAN'!$I$6,MATCH(C147,'HARGA SATUAN'!$C$7:$C$1507,0),0)),"",OFFSET('HARGA SATUAN'!$I$6,MATCH(C147,'HARGA SATUAN'!$C$7:$C$1507,0),0))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SATUAN'!$C$7:$C$1507,0),0)),"",OFFSET('HARGA SATUAN'!$D$6,MATCH(C148,'HARGA SATUAN'!$C$7:$C$1507,0),0))</f>
        <v/>
      </c>
      <c r="E148" s="101">
        <f ca="1">IF(B148="+","Unit",IF(ISERROR(OFFSET('HARGA SATUAN'!$E$6,MATCH(C148,'HARGA SATUAN'!$C$7:$C$1507,0),0)),"",OFFSET('HARGA SATUAN'!$E$6,MATCH(C148,'HARGA SATUAN'!$C$7:$C$1507,0),0)))</f>
        <v>0</v>
      </c>
      <c r="F148" s="138" t="str">
        <f t="shared" ca="1" si="8"/>
        <v/>
      </c>
      <c r="G148" s="41">
        <f ca="1">IF(ISERROR(OFFSET('HARGA SATUAN'!$I$6,MATCH(C148,'HARGA SATUAN'!$C$7:$C$1507,0),0)),"",OFFSET('HARGA SATUAN'!$I$6,MATCH(C148,'HARGA SATUAN'!$C$7:$C$1507,0),0))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SATUAN'!$C$7:$C$1507,0),0)),"",OFFSET('HARGA SATUAN'!$D$6,MATCH(C149,'HARGA SATUAN'!$C$7:$C$1507,0),0))</f>
        <v/>
      </c>
      <c r="E149" s="101">
        <f ca="1">IF(B149="+","Unit",IF(ISERROR(OFFSET('HARGA SATUAN'!$E$6,MATCH(C149,'HARGA SATUAN'!$C$7:$C$1507,0),0)),"",OFFSET('HARGA SATUAN'!$E$6,MATCH(C149,'HARGA SATUAN'!$C$7:$C$1507,0),0)))</f>
        <v>0</v>
      </c>
      <c r="F149" s="138" t="str">
        <f t="shared" ca="1" si="8"/>
        <v/>
      </c>
      <c r="G149" s="41">
        <f ca="1">IF(ISERROR(OFFSET('HARGA SATUAN'!$I$6,MATCH(C149,'HARGA SATUAN'!$C$7:$C$1507,0),0)),"",OFFSET('HARGA SATUAN'!$I$6,MATCH(C149,'HARGA SATUAN'!$C$7:$C$1507,0),0))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SATUAN'!$C$7:$C$1507,0),0)),"",OFFSET('HARGA SATUAN'!$D$6,MATCH(C150,'HARGA SATUAN'!$C$7:$C$1507,0),0))</f>
        <v/>
      </c>
      <c r="E150" s="101">
        <f ca="1">IF(B150="+","Unit",IF(ISERROR(OFFSET('HARGA SATUAN'!$E$6,MATCH(C150,'HARGA SATUAN'!$C$7:$C$1507,0),0)),"",OFFSET('HARGA SATUAN'!$E$6,MATCH(C150,'HARGA SATUAN'!$C$7:$C$1507,0),0)))</f>
        <v>0</v>
      </c>
      <c r="F150" s="138" t="str">
        <f t="shared" ca="1" si="8"/>
        <v/>
      </c>
      <c r="G150" s="41">
        <f ca="1">IF(ISERROR(OFFSET('HARGA SATUAN'!$I$6,MATCH(C150,'HARGA SATUAN'!$C$7:$C$1507,0),0)),"",OFFSET('HARGA SATUAN'!$I$6,MATCH(C150,'HARGA SATUAN'!$C$7:$C$1507,0),0))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SATUAN'!$C$7:$C$1507,0),0)),"",OFFSET('HARGA SATUAN'!$D$6,MATCH(C151,'HARGA SATUAN'!$C$7:$C$1507,0),0))</f>
        <v/>
      </c>
      <c r="E151" s="101">
        <f ca="1">IF(B151="+","Unit",IF(ISERROR(OFFSET('HARGA SATUAN'!$E$6,MATCH(C151,'HARGA SATUAN'!$C$7:$C$1507,0),0)),"",OFFSET('HARGA SATUAN'!$E$6,MATCH(C151,'HARGA SATUAN'!$C$7:$C$1507,0),0)))</f>
        <v>0</v>
      </c>
      <c r="F151" s="138" t="str">
        <f t="shared" ca="1" si="8"/>
        <v/>
      </c>
      <c r="G151" s="41">
        <f ca="1">IF(ISERROR(OFFSET('HARGA SATUAN'!$I$6,MATCH(C151,'HARGA SATUAN'!$C$7:$C$1507,0),0)),"",OFFSET('HARGA SATUAN'!$I$6,MATCH(C151,'HARGA SATUAN'!$C$7:$C$1507,0),0))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SATUAN'!$C$7:$C$1507,0),0)),"",OFFSET('HARGA SATUAN'!$D$6,MATCH(C152,'HARGA SATUAN'!$C$7:$C$1507,0),0))</f>
        <v/>
      </c>
      <c r="E152" s="101">
        <f ca="1">IF(B152="+","Unit",IF(ISERROR(OFFSET('HARGA SATUAN'!$E$6,MATCH(C152,'HARGA SATUAN'!$C$7:$C$1507,0),0)),"",OFFSET('HARGA SATUAN'!$E$6,MATCH(C152,'HARGA SATUAN'!$C$7:$C$1507,0),0)))</f>
        <v>0</v>
      </c>
      <c r="F152" s="138" t="str">
        <f t="shared" ca="1" si="8"/>
        <v/>
      </c>
      <c r="G152" s="41">
        <f ca="1">IF(ISERROR(OFFSET('HARGA SATUAN'!$I$6,MATCH(C152,'HARGA SATUAN'!$C$7:$C$1507,0),0)),"",OFFSET('HARGA SATUAN'!$I$6,MATCH(C152,'HARGA SATUAN'!$C$7:$C$1507,0),0))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SATUAN'!$C$7:$C$1507,0),0)),"",OFFSET('HARGA SATUAN'!$D$6,MATCH(C153,'HARGA SATUAN'!$C$7:$C$1507,0),0))</f>
        <v/>
      </c>
      <c r="E153" s="101">
        <f ca="1">IF(B153="+","Unit",IF(ISERROR(OFFSET('HARGA SATUAN'!$E$6,MATCH(C153,'HARGA SATUAN'!$C$7:$C$1507,0),0)),"",OFFSET('HARGA SATUAN'!$E$6,MATCH(C153,'HARGA SATUAN'!$C$7:$C$1507,0),0)))</f>
        <v>0</v>
      </c>
      <c r="F153" s="138" t="str">
        <f t="shared" ca="1" si="8"/>
        <v/>
      </c>
      <c r="G153" s="41">
        <f ca="1">IF(ISERROR(OFFSET('HARGA SATUAN'!$I$6,MATCH(C153,'HARGA SATUAN'!$C$7:$C$1507,0),0)),"",OFFSET('HARGA SATUAN'!$I$6,MATCH(C153,'HARGA SATUAN'!$C$7:$C$1507,0),0))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SATUAN'!$C$7:$C$1507,0),0)),"",OFFSET('HARGA SATUAN'!$D$6,MATCH(C154,'HARGA SATUAN'!$C$7:$C$1507,0),0))</f>
        <v/>
      </c>
      <c r="E154" s="101">
        <f ca="1">IF(B154="+","Unit",IF(ISERROR(OFFSET('HARGA SATUAN'!$E$6,MATCH(C154,'HARGA SATUAN'!$C$7:$C$1507,0),0)),"",OFFSET('HARGA SATUAN'!$E$6,MATCH(C154,'HARGA SATUAN'!$C$7:$C$1507,0),0)))</f>
        <v>0</v>
      </c>
      <c r="F154" s="138" t="str">
        <f t="shared" ca="1" si="8"/>
        <v/>
      </c>
      <c r="G154" s="41">
        <f ca="1">IF(ISERROR(OFFSET('HARGA SATUAN'!$I$6,MATCH(C154,'HARGA SATUAN'!$C$7:$C$1507,0),0)),"",OFFSET('HARGA SATUAN'!$I$6,MATCH(C154,'HARGA SATUAN'!$C$7:$C$1507,0),0))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SATUAN'!$C$7:$C$1507,0),0)),"",OFFSET('HARGA SATUAN'!$D$6,MATCH(C155,'HARGA SATUAN'!$C$7:$C$1507,0),0))</f>
        <v/>
      </c>
      <c r="E155" s="101">
        <f ca="1">IF(B155="+","Unit",IF(ISERROR(OFFSET('HARGA SATUAN'!$E$6,MATCH(C155,'HARGA SATUAN'!$C$7:$C$1507,0),0)),"",OFFSET('HARGA SATUAN'!$E$6,MATCH(C155,'HARGA SATUAN'!$C$7:$C$1507,0),0)))</f>
        <v>0</v>
      </c>
      <c r="F155" s="138" t="str">
        <f t="shared" ca="1" si="8"/>
        <v/>
      </c>
      <c r="G155" s="41">
        <f ca="1">IF(ISERROR(OFFSET('HARGA SATUAN'!$I$6,MATCH(C155,'HARGA SATUAN'!$C$7:$C$1507,0),0)),"",OFFSET('HARGA SATUAN'!$I$6,MATCH(C155,'HARGA SATUAN'!$C$7:$C$1507,0),0))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SATUAN'!$C$7:$C$1507,0),0)),"",OFFSET('HARGA SATUAN'!$D$6,MATCH(C156,'HARGA SATUAN'!$C$7:$C$1507,0),0))</f>
        <v/>
      </c>
      <c r="E156" s="101">
        <f ca="1">IF(B156="+","Unit",IF(ISERROR(OFFSET('HARGA SATUAN'!$E$6,MATCH(C156,'HARGA SATUAN'!$C$7:$C$1507,0),0)),"",OFFSET('HARGA SATUAN'!$E$6,MATCH(C156,'HARGA SATUAN'!$C$7:$C$1507,0),0)))</f>
        <v>0</v>
      </c>
      <c r="F156" s="138" t="str">
        <f t="shared" ca="1" si="8"/>
        <v/>
      </c>
      <c r="G156" s="41">
        <f ca="1">IF(ISERROR(OFFSET('HARGA SATUAN'!$I$6,MATCH(C156,'HARGA SATUAN'!$C$7:$C$1507,0),0)),"",OFFSET('HARGA SATUAN'!$I$6,MATCH(C156,'HARGA SATUAN'!$C$7:$C$1507,0),0))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SATUAN'!$C$7:$C$1507,0),0)),"",OFFSET('HARGA SATUAN'!$D$6,MATCH(C157,'HARGA SATUAN'!$C$7:$C$1507,0),0))</f>
        <v/>
      </c>
      <c r="E157" s="101">
        <f ca="1">IF(B157="+","Unit",IF(ISERROR(OFFSET('HARGA SATUAN'!$E$6,MATCH(C157,'HARGA SATUAN'!$C$7:$C$1507,0),0)),"",OFFSET('HARGA SATUAN'!$E$6,MATCH(C157,'HARGA SATUAN'!$C$7:$C$1507,0),0)))</f>
        <v>0</v>
      </c>
      <c r="F157" s="138" t="str">
        <f t="shared" ca="1" si="8"/>
        <v/>
      </c>
      <c r="G157" s="41">
        <f ca="1">IF(ISERROR(OFFSET('HARGA SATUAN'!$I$6,MATCH(C157,'HARGA SATUAN'!$C$7:$C$1507,0),0)),"",OFFSET('HARGA SATUAN'!$I$6,MATCH(C157,'HARGA SATUAN'!$C$7:$C$1507,0),0))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SATUAN'!$C$7:$C$1507,0),0)),"",OFFSET('HARGA SATUAN'!$D$6,MATCH(C158,'HARGA SATUAN'!$C$7:$C$1507,0),0))</f>
        <v/>
      </c>
      <c r="E158" s="101">
        <f ca="1">IF(B158="+","Unit",IF(ISERROR(OFFSET('HARGA SATUAN'!$E$6,MATCH(C158,'HARGA SATUAN'!$C$7:$C$1507,0),0)),"",OFFSET('HARGA SATUAN'!$E$6,MATCH(C158,'HARGA SATUAN'!$C$7:$C$1507,0),0)))</f>
        <v>0</v>
      </c>
      <c r="F158" s="138" t="str">
        <f t="shared" ca="1" si="8"/>
        <v/>
      </c>
      <c r="G158" s="41">
        <f ca="1">IF(ISERROR(OFFSET('HARGA SATUAN'!$I$6,MATCH(C158,'HARGA SATUAN'!$C$7:$C$1507,0),0)),"",OFFSET('HARGA SATUAN'!$I$6,MATCH(C158,'HARGA SATUAN'!$C$7:$C$1507,0),0))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SATUAN'!$C$7:$C$1507,0),0)),"",OFFSET('HARGA SATUAN'!$D$6,MATCH(C159,'HARGA SATUAN'!$C$7:$C$1507,0),0))</f>
        <v/>
      </c>
      <c r="E159" s="101">
        <f ca="1">IF(B159="+","Unit",IF(ISERROR(OFFSET('HARGA SATUAN'!$E$6,MATCH(C159,'HARGA SATUAN'!$C$7:$C$1507,0),0)),"",OFFSET('HARGA SATUAN'!$E$6,MATCH(C159,'HARGA SATUAN'!$C$7:$C$1507,0),0)))</f>
        <v>0</v>
      </c>
      <c r="F159" s="138" t="str">
        <f t="shared" ca="1" si="8"/>
        <v/>
      </c>
      <c r="G159" s="41">
        <f ca="1">IF(ISERROR(OFFSET('HARGA SATUAN'!$I$6,MATCH(C159,'HARGA SATUAN'!$C$7:$C$1507,0),0)),"",OFFSET('HARGA SATUAN'!$I$6,MATCH(C159,'HARGA SATUAN'!$C$7:$C$1507,0),0))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SATUAN'!$C$7:$C$1507,0),0)),"",OFFSET('HARGA SATUAN'!$D$6,MATCH(C160,'HARGA SATUAN'!$C$7:$C$1507,0),0))</f>
        <v/>
      </c>
      <c r="E160" s="101">
        <f ca="1">IF(B160="+","Unit",IF(ISERROR(OFFSET('HARGA SATUAN'!$E$6,MATCH(C160,'HARGA SATUAN'!$C$7:$C$1507,0),0)),"",OFFSET('HARGA SATUAN'!$E$6,MATCH(C160,'HARGA SATUAN'!$C$7:$C$1507,0),0)))</f>
        <v>0</v>
      </c>
      <c r="F160" s="138" t="str">
        <f t="shared" ca="1" si="8"/>
        <v/>
      </c>
      <c r="G160" s="41">
        <f ca="1">IF(ISERROR(OFFSET('HARGA SATUAN'!$I$6,MATCH(C160,'HARGA SATUAN'!$C$7:$C$1507,0),0)),"",OFFSET('HARGA SATUAN'!$I$6,MATCH(C160,'HARGA SATUAN'!$C$7:$C$1507,0),0))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SATUAN'!$C$7:$C$1507,0),0)),"",OFFSET('HARGA SATUAN'!$D$6,MATCH(C161,'HARGA SATUAN'!$C$7:$C$1507,0),0))</f>
        <v/>
      </c>
      <c r="E161" s="101">
        <f ca="1">IF(B161="+","Unit",IF(ISERROR(OFFSET('HARGA SATUAN'!$E$6,MATCH(C161,'HARGA SATUAN'!$C$7:$C$1507,0),0)),"",OFFSET('HARGA SATUAN'!$E$6,MATCH(C161,'HARGA SATUAN'!$C$7:$C$1507,0),0)))</f>
        <v>0</v>
      </c>
      <c r="F161" s="138" t="str">
        <f t="shared" ca="1" si="8"/>
        <v/>
      </c>
      <c r="G161" s="41">
        <f ca="1">IF(ISERROR(OFFSET('HARGA SATUAN'!$I$6,MATCH(C161,'HARGA SATUAN'!$C$7:$C$1507,0),0)),"",OFFSET('HARGA SATUAN'!$I$6,MATCH(C161,'HARGA SATUAN'!$C$7:$C$1507,0),0))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SATUAN'!$C$7:$C$1507,0),0)),"",OFFSET('HARGA SATUAN'!$D$6,MATCH(C162,'HARGA SATUAN'!$C$7:$C$1507,0),0))</f>
        <v/>
      </c>
      <c r="E162" s="101">
        <f ca="1">IF(B162="+","Unit",IF(ISERROR(OFFSET('HARGA SATUAN'!$E$6,MATCH(C162,'HARGA SATUAN'!$C$7:$C$1507,0),0)),"",OFFSET('HARGA SATUAN'!$E$6,MATCH(C162,'HARGA SATUAN'!$C$7:$C$1507,0),0)))</f>
        <v>0</v>
      </c>
      <c r="F162" s="138" t="str">
        <f t="shared" ca="1" si="8"/>
        <v/>
      </c>
      <c r="G162" s="41">
        <f ca="1">IF(ISERROR(OFFSET('HARGA SATUAN'!$I$6,MATCH(C162,'HARGA SATUAN'!$C$7:$C$1507,0),0)),"",OFFSET('HARGA SATUAN'!$I$6,MATCH(C162,'HARGA SATUAN'!$C$7:$C$1507,0),0))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SATUAN'!$C$7:$C$1507,0),0)),"",OFFSET('HARGA SATUAN'!$D$6,MATCH(C163,'HARGA SATUAN'!$C$7:$C$1507,0),0))</f>
        <v/>
      </c>
      <c r="E163" s="101">
        <f ca="1">IF(B163="+","Unit",IF(ISERROR(OFFSET('HARGA SATUAN'!$E$6,MATCH(C163,'HARGA SATUAN'!$C$7:$C$1507,0),0)),"",OFFSET('HARGA SATUAN'!$E$6,MATCH(C163,'HARGA SATUAN'!$C$7:$C$1507,0),0)))</f>
        <v>0</v>
      </c>
      <c r="F163" s="138" t="str">
        <f t="shared" ca="1" si="8"/>
        <v/>
      </c>
      <c r="G163" s="41">
        <f ca="1">IF(ISERROR(OFFSET('HARGA SATUAN'!$I$6,MATCH(C163,'HARGA SATUAN'!$C$7:$C$1507,0),0)),"",OFFSET('HARGA SATUAN'!$I$6,MATCH(C163,'HARGA SATUAN'!$C$7:$C$1507,0),0))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SATUAN'!$C$7:$C$1507,0),0)),"",OFFSET('HARGA SATUAN'!$D$6,MATCH(C164,'HARGA SATUAN'!$C$7:$C$1507,0),0))</f>
        <v/>
      </c>
      <c r="E164" s="101">
        <f ca="1">IF(B164="+","Unit",IF(ISERROR(OFFSET('HARGA SATUAN'!$E$6,MATCH(C164,'HARGA SATUAN'!$C$7:$C$1507,0),0)),"",OFFSET('HARGA SATUAN'!$E$6,MATCH(C164,'HARGA SATUAN'!$C$7:$C$1507,0),0)))</f>
        <v>0</v>
      </c>
      <c r="F164" s="138" t="str">
        <f t="shared" ca="1" si="8"/>
        <v/>
      </c>
      <c r="G164" s="41">
        <f ca="1">IF(ISERROR(OFFSET('HARGA SATUAN'!$I$6,MATCH(C164,'HARGA SATUAN'!$C$7:$C$1507,0),0)),"",OFFSET('HARGA SATUAN'!$I$6,MATCH(C164,'HARGA SATUAN'!$C$7:$C$1507,0),0))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SATUAN'!$C$7:$C$1507,0),0)),"",OFFSET('HARGA SATUAN'!$D$6,MATCH(C165,'HARGA SATUAN'!$C$7:$C$1507,0),0))</f>
        <v/>
      </c>
      <c r="E165" s="101">
        <f ca="1">IF(B165="+","Unit",IF(ISERROR(OFFSET('HARGA SATUAN'!$E$6,MATCH(C165,'HARGA SATUAN'!$C$7:$C$1507,0),0)),"",OFFSET('HARGA SATUAN'!$E$6,MATCH(C165,'HARGA SATUAN'!$C$7:$C$1507,0),0)))</f>
        <v>0</v>
      </c>
      <c r="F165" s="138" t="str">
        <f t="shared" ca="1" si="8"/>
        <v/>
      </c>
      <c r="G165" s="41">
        <f ca="1">IF(ISERROR(OFFSET('HARGA SATUAN'!$I$6,MATCH(C165,'HARGA SATUAN'!$C$7:$C$1507,0),0)),"",OFFSET('HARGA SATUAN'!$I$6,MATCH(C165,'HARGA SATUAN'!$C$7:$C$1507,0),0))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SATUAN'!$C$7:$C$1507,0),0)),"",OFFSET('HARGA SATUAN'!$D$6,MATCH(C166,'HARGA SATUAN'!$C$7:$C$1507,0),0))</f>
        <v/>
      </c>
      <c r="E166" s="101">
        <f ca="1">IF(B166="+","Unit",IF(ISERROR(OFFSET('HARGA SATUAN'!$E$6,MATCH(C166,'HARGA SATUAN'!$C$7:$C$1507,0),0)),"",OFFSET('HARGA SATUAN'!$E$6,MATCH(C166,'HARGA SATUAN'!$C$7:$C$1507,0),0)))</f>
        <v>0</v>
      </c>
      <c r="F166" s="138" t="str">
        <f t="shared" ca="1" si="8"/>
        <v/>
      </c>
      <c r="G166" s="41">
        <f ca="1">IF(ISERROR(OFFSET('HARGA SATUAN'!$I$6,MATCH(C166,'HARGA SATUAN'!$C$7:$C$1507,0),0)),"",OFFSET('HARGA SATUAN'!$I$6,MATCH(C166,'HARGA SATUAN'!$C$7:$C$1507,0),0))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SATUAN'!$C$7:$C$1507,0),0)),"",OFFSET('HARGA SATUAN'!$D$6,MATCH(C167,'HARGA SATUAN'!$C$7:$C$1507,0),0))</f>
        <v/>
      </c>
      <c r="E167" s="101">
        <f ca="1">IF(B167="+","Unit",IF(ISERROR(OFFSET('HARGA SATUAN'!$E$6,MATCH(C167,'HARGA SATUAN'!$C$7:$C$1507,0),0)),"",OFFSET('HARGA SATUAN'!$E$6,MATCH(C167,'HARGA SATUAN'!$C$7:$C$1507,0),0)))</f>
        <v>0</v>
      </c>
      <c r="F167" s="138" t="str">
        <f t="shared" ca="1" si="8"/>
        <v/>
      </c>
      <c r="G167" s="41">
        <f ca="1">IF(ISERROR(OFFSET('HARGA SATUAN'!$I$6,MATCH(C167,'HARGA SATUAN'!$C$7:$C$1507,0),0)),"",OFFSET('HARGA SATUAN'!$I$6,MATCH(C167,'HARGA SATUAN'!$C$7:$C$1507,0),0))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SATUAN'!$C$7:$C$1507,0),0)),"",OFFSET('HARGA SATUAN'!$D$6,MATCH(C168,'HARGA SATUAN'!$C$7:$C$1507,0),0))</f>
        <v/>
      </c>
      <c r="E168" s="101">
        <f ca="1">IF(B168="+","Unit",IF(ISERROR(OFFSET('HARGA SATUAN'!$E$6,MATCH(C168,'HARGA SATUAN'!$C$7:$C$1507,0),0)),"",OFFSET('HARGA SATUAN'!$E$6,MATCH(C168,'HARGA SATUAN'!$C$7:$C$1507,0),0)))</f>
        <v>0</v>
      </c>
      <c r="F168" s="138" t="str">
        <f t="shared" ca="1" si="8"/>
        <v/>
      </c>
      <c r="G168" s="41">
        <f ca="1">IF(ISERROR(OFFSET('HARGA SATUAN'!$I$6,MATCH(C168,'HARGA SATUAN'!$C$7:$C$1507,0),0)),"",OFFSET('HARGA SATUAN'!$I$6,MATCH(C168,'HARGA SATUAN'!$C$7:$C$1507,0),0))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SATUAN'!$C$7:$C$1507,0),0)),"",OFFSET('HARGA SATUAN'!$D$6,MATCH(C169,'HARGA SATUAN'!$C$7:$C$1507,0),0))</f>
        <v/>
      </c>
      <c r="E169" s="101">
        <f ca="1">IF(B169="+","Unit",IF(ISERROR(OFFSET('HARGA SATUAN'!$E$6,MATCH(C169,'HARGA SATUAN'!$C$7:$C$1507,0),0)),"",OFFSET('HARGA SATUAN'!$E$6,MATCH(C169,'HARGA SATUAN'!$C$7:$C$1507,0),0)))</f>
        <v>0</v>
      </c>
      <c r="F169" s="138" t="str">
        <f t="shared" ca="1" si="8"/>
        <v/>
      </c>
      <c r="G169" s="41">
        <f ca="1">IF(ISERROR(OFFSET('HARGA SATUAN'!$I$6,MATCH(C169,'HARGA SATUAN'!$C$7:$C$1507,0),0)),"",OFFSET('HARGA SATUAN'!$I$6,MATCH(C169,'HARGA SATUAN'!$C$7:$C$1507,0),0))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SATUAN'!$C$7:$C$1507,0),0)),"",OFFSET('HARGA SATUAN'!$D$6,MATCH(C170,'HARGA SATUAN'!$C$7:$C$1507,0),0))</f>
        <v/>
      </c>
      <c r="E170" s="101">
        <f ca="1">IF(B170="+","Unit",IF(ISERROR(OFFSET('HARGA SATUAN'!$E$6,MATCH(C170,'HARGA SATUAN'!$C$7:$C$1507,0),0)),"",OFFSET('HARGA SATUAN'!$E$6,MATCH(C170,'HARGA SATUAN'!$C$7:$C$1507,0),0)))</f>
        <v>0</v>
      </c>
      <c r="F170" s="138" t="str">
        <f t="shared" ca="1" si="8"/>
        <v/>
      </c>
      <c r="G170" s="41">
        <f ca="1">IF(ISERROR(OFFSET('HARGA SATUAN'!$I$6,MATCH(C170,'HARGA SATUAN'!$C$7:$C$1507,0),0)),"",OFFSET('HARGA SATUAN'!$I$6,MATCH(C170,'HARGA SATUAN'!$C$7:$C$1507,0),0))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SATUAN'!$C$7:$C$1507,0),0)),"",OFFSET('HARGA SATUAN'!$D$6,MATCH(C171,'HARGA SATUAN'!$C$7:$C$1507,0),0))</f>
        <v/>
      </c>
      <c r="E171" s="101">
        <f ca="1">IF(B171="+","Unit",IF(ISERROR(OFFSET('HARGA SATUAN'!$E$6,MATCH(C171,'HARGA SATUAN'!$C$7:$C$1507,0),0)),"",OFFSET('HARGA SATUAN'!$E$6,MATCH(C171,'HARGA SATUAN'!$C$7:$C$1507,0),0)))</f>
        <v>0</v>
      </c>
      <c r="F171" s="138" t="str">
        <f t="shared" ca="1" si="8"/>
        <v/>
      </c>
      <c r="G171" s="41">
        <f ca="1">IF(ISERROR(OFFSET('HARGA SATUAN'!$I$6,MATCH(C171,'HARGA SATUAN'!$C$7:$C$1507,0),0)),"",OFFSET('HARGA SATUAN'!$I$6,MATCH(C171,'HARGA SATUAN'!$C$7:$C$1507,0),0))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SATUAN'!$C$7:$C$1507,0),0)),"",OFFSET('HARGA SATUAN'!$D$6,MATCH(C172,'HARGA SATUAN'!$C$7:$C$1507,0),0))</f>
        <v/>
      </c>
      <c r="E172" s="101">
        <f ca="1">IF(B172="+","Unit",IF(ISERROR(OFFSET('HARGA SATUAN'!$E$6,MATCH(C172,'HARGA SATUAN'!$C$7:$C$1507,0),0)),"",OFFSET('HARGA SATUAN'!$E$6,MATCH(C172,'HARGA SATUAN'!$C$7:$C$1507,0),0)))</f>
        <v>0</v>
      </c>
      <c r="F172" s="138" t="str">
        <f t="shared" ca="1" si="8"/>
        <v/>
      </c>
      <c r="G172" s="41">
        <f ca="1">IF(ISERROR(OFFSET('HARGA SATUAN'!$I$6,MATCH(C172,'HARGA SATUAN'!$C$7:$C$1507,0),0)),"",OFFSET('HARGA SATUAN'!$I$6,MATCH(C172,'HARGA SATUAN'!$C$7:$C$1507,0),0))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SATUAN'!$C$7:$C$1507,0),0)),"",OFFSET('HARGA SATUAN'!$D$6,MATCH(C173,'HARGA SATUAN'!$C$7:$C$1507,0),0))</f>
        <v/>
      </c>
      <c r="E173" s="101">
        <f ca="1">IF(B173="+","Unit",IF(ISERROR(OFFSET('HARGA SATUAN'!$E$6,MATCH(C173,'HARGA SATUAN'!$C$7:$C$1507,0),0)),"",OFFSET('HARGA SATUAN'!$E$6,MATCH(C173,'HARGA SATUAN'!$C$7:$C$1507,0),0)))</f>
        <v>0</v>
      </c>
      <c r="F173" s="138" t="str">
        <f t="shared" ca="1" si="8"/>
        <v/>
      </c>
      <c r="G173" s="41">
        <f ca="1">IF(ISERROR(OFFSET('HARGA SATUAN'!$I$6,MATCH(C173,'HARGA SATUAN'!$C$7:$C$1507,0),0)),"",OFFSET('HARGA SATUAN'!$I$6,MATCH(C173,'HARGA SATUAN'!$C$7:$C$1507,0),0))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SATUAN'!$C$7:$C$1507,0),0)),"",OFFSET('HARGA SATUAN'!$D$6,MATCH(C174,'HARGA SATUAN'!$C$7:$C$1507,0),0))</f>
        <v/>
      </c>
      <c r="E174" s="101">
        <f ca="1">IF(B174="+","Unit",IF(ISERROR(OFFSET('HARGA SATUAN'!$E$6,MATCH(C174,'HARGA SATUAN'!$C$7:$C$1507,0),0)),"",OFFSET('HARGA SATUAN'!$E$6,MATCH(C174,'HARGA SATUAN'!$C$7:$C$1507,0),0)))</f>
        <v>0</v>
      </c>
      <c r="F174" s="138" t="str">
        <f t="shared" ca="1" si="8"/>
        <v/>
      </c>
      <c r="G174" s="41">
        <f ca="1">IF(ISERROR(OFFSET('HARGA SATUAN'!$I$6,MATCH(C174,'HARGA SATUAN'!$C$7:$C$1507,0),0)),"",OFFSET('HARGA SATUAN'!$I$6,MATCH(C174,'HARGA SATUAN'!$C$7:$C$1507,0),0))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SATUAN'!$C$7:$C$1507,0),0)),"",OFFSET('HARGA SATUAN'!$D$6,MATCH(C175,'HARGA SATUAN'!$C$7:$C$1507,0),0))</f>
        <v/>
      </c>
      <c r="E175" s="101">
        <f ca="1">IF(B175="+","Unit",IF(ISERROR(OFFSET('HARGA SATUAN'!$E$6,MATCH(C175,'HARGA SATUAN'!$C$7:$C$1507,0),0)),"",OFFSET('HARGA SATUAN'!$E$6,MATCH(C175,'HARGA SATUAN'!$C$7:$C$1507,0),0)))</f>
        <v>0</v>
      </c>
      <c r="F175" s="138" t="str">
        <f t="shared" ca="1" si="8"/>
        <v/>
      </c>
      <c r="G175" s="41">
        <f ca="1">IF(ISERROR(OFFSET('HARGA SATUAN'!$I$6,MATCH(C175,'HARGA SATUAN'!$C$7:$C$1507,0),0)),"",OFFSET('HARGA SATUAN'!$I$6,MATCH(C175,'HARGA SATUAN'!$C$7:$C$1507,0),0))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SATUAN'!$C$7:$C$1507,0),0)),"",OFFSET('HARGA SATUAN'!$D$6,MATCH(C176,'HARGA SATUAN'!$C$7:$C$1507,0),0))</f>
        <v/>
      </c>
      <c r="E176" s="101">
        <f ca="1">IF(B176="+","Unit",IF(ISERROR(OFFSET('HARGA SATUAN'!$E$6,MATCH(C176,'HARGA SATUAN'!$C$7:$C$1507,0),0)),"",OFFSET('HARGA SATUAN'!$E$6,MATCH(C176,'HARGA SATUAN'!$C$7:$C$1507,0),0)))</f>
        <v>0</v>
      </c>
      <c r="F176" s="138" t="str">
        <f t="shared" ca="1" si="8"/>
        <v/>
      </c>
      <c r="G176" s="41">
        <f ca="1">IF(ISERROR(OFFSET('HARGA SATUAN'!$I$6,MATCH(C176,'HARGA SATUAN'!$C$7:$C$1507,0),0)),"",OFFSET('HARGA SATUAN'!$I$6,MATCH(C176,'HARGA SATUAN'!$C$7:$C$1507,0),0))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SATUAN'!$C$7:$C$1507,0),0)),"",OFFSET('HARGA SATUAN'!$D$6,MATCH(C177,'HARGA SATUAN'!$C$7:$C$1507,0),0))</f>
        <v/>
      </c>
      <c r="E177" s="101">
        <f ca="1">IF(B177="+","Unit",IF(ISERROR(OFFSET('HARGA SATUAN'!$E$6,MATCH(C177,'HARGA SATUAN'!$C$7:$C$1507,0),0)),"",OFFSET('HARGA SATUAN'!$E$6,MATCH(C177,'HARGA SATUAN'!$C$7:$C$1507,0),0)))</f>
        <v>0</v>
      </c>
      <c r="F177" s="138" t="str">
        <f t="shared" ca="1" si="8"/>
        <v/>
      </c>
      <c r="G177" s="41">
        <f ca="1">IF(ISERROR(OFFSET('HARGA SATUAN'!$I$6,MATCH(C177,'HARGA SATUAN'!$C$7:$C$1507,0),0)),"",OFFSET('HARGA SATUAN'!$I$6,MATCH(C177,'HARGA SATUAN'!$C$7:$C$1507,0),0))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SATUAN'!$C$7:$C$1507,0),0)),"",OFFSET('HARGA SATUAN'!$D$6,MATCH(C178,'HARGA SATUAN'!$C$7:$C$1507,0),0))</f>
        <v/>
      </c>
      <c r="E178" s="101">
        <f ca="1">IF(B178="+","Unit",IF(ISERROR(OFFSET('HARGA SATUAN'!$E$6,MATCH(C178,'HARGA SATUAN'!$C$7:$C$1507,0),0)),"",OFFSET('HARGA SATUAN'!$E$6,MATCH(C178,'HARGA SATUAN'!$C$7:$C$1507,0),0)))</f>
        <v>0</v>
      </c>
      <c r="F178" s="138" t="str">
        <f t="shared" ca="1" si="8"/>
        <v/>
      </c>
      <c r="G178" s="41">
        <f ca="1">IF(ISERROR(OFFSET('HARGA SATUAN'!$I$6,MATCH(C178,'HARGA SATUAN'!$C$7:$C$1507,0),0)),"",OFFSET('HARGA SATUAN'!$I$6,MATCH(C178,'HARGA SATUAN'!$C$7:$C$1507,0),0))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SATUAN'!$C$7:$C$1507,0),0)),"",OFFSET('HARGA SATUAN'!$D$6,MATCH(C179,'HARGA SATUAN'!$C$7:$C$1507,0),0))</f>
        <v/>
      </c>
      <c r="E179" s="101">
        <f ca="1">IF(B179="+","Unit",IF(ISERROR(OFFSET('HARGA SATUAN'!$E$6,MATCH(C179,'HARGA SATUAN'!$C$7:$C$1507,0),0)),"",OFFSET('HARGA SATUAN'!$E$6,MATCH(C179,'HARGA SATUAN'!$C$7:$C$1507,0),0)))</f>
        <v>0</v>
      </c>
      <c r="F179" s="138" t="str">
        <f t="shared" ca="1" si="8"/>
        <v/>
      </c>
      <c r="G179" s="41">
        <f ca="1">IF(ISERROR(OFFSET('HARGA SATUAN'!$I$6,MATCH(C179,'HARGA SATUAN'!$C$7:$C$1507,0),0)),"",OFFSET('HARGA SATUAN'!$I$6,MATCH(C179,'HARGA SATUAN'!$C$7:$C$1507,0),0))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SATUAN'!$C$7:$C$1507,0),0)),"",OFFSET('HARGA SATUAN'!$D$6,MATCH(C180,'HARGA SATUAN'!$C$7:$C$1507,0),0))</f>
        <v/>
      </c>
      <c r="E180" s="101">
        <f ca="1">IF(B180="+","Unit",IF(ISERROR(OFFSET('HARGA SATUAN'!$E$6,MATCH(C180,'HARGA SATUAN'!$C$7:$C$1507,0),0)),"",OFFSET('HARGA SATUAN'!$E$6,MATCH(C180,'HARGA SATUAN'!$C$7:$C$1507,0),0)))</f>
        <v>0</v>
      </c>
      <c r="F180" s="138" t="str">
        <f t="shared" ca="1" si="8"/>
        <v/>
      </c>
      <c r="G180" s="41">
        <f ca="1">IF(ISERROR(OFFSET('HARGA SATUAN'!$I$6,MATCH(C180,'HARGA SATUAN'!$C$7:$C$1507,0),0)),"",OFFSET('HARGA SATUAN'!$I$6,MATCH(C180,'HARGA SATUAN'!$C$7:$C$1507,0),0))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SATUAN'!$C$7:$C$1507,0),0)),"",OFFSET('HARGA SATUAN'!$D$6,MATCH(C181,'HARGA SATUAN'!$C$7:$C$1507,0),0))</f>
        <v/>
      </c>
      <c r="E181" s="101">
        <f ca="1">IF(B181="+","Unit",IF(ISERROR(OFFSET('HARGA SATUAN'!$E$6,MATCH(C181,'HARGA SATUAN'!$C$7:$C$1507,0),0)),"",OFFSET('HARGA SATUAN'!$E$6,MATCH(C181,'HARGA SATUAN'!$C$7:$C$1507,0),0)))</f>
        <v>0</v>
      </c>
      <c r="F181" s="138" t="str">
        <f t="shared" ca="1" si="8"/>
        <v/>
      </c>
      <c r="G181" s="41">
        <f ca="1">IF(ISERROR(OFFSET('HARGA SATUAN'!$I$6,MATCH(C181,'HARGA SATUAN'!$C$7:$C$1507,0),0)),"",OFFSET('HARGA SATUAN'!$I$6,MATCH(C181,'HARGA SATUAN'!$C$7:$C$1507,0),0))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SATUAN'!$C$7:$C$1507,0),0)),"",OFFSET('HARGA SATUAN'!$D$6,MATCH(C182,'HARGA SATUAN'!$C$7:$C$1507,0),0))</f>
        <v/>
      </c>
      <c r="E182" s="101">
        <f ca="1">IF(B182="+","Unit",IF(ISERROR(OFFSET('HARGA SATUAN'!$E$6,MATCH(C182,'HARGA SATUAN'!$C$7:$C$1507,0),0)),"",OFFSET('HARGA SATUAN'!$E$6,MATCH(C182,'HARGA SATUAN'!$C$7:$C$1507,0),0)))</f>
        <v>0</v>
      </c>
      <c r="F182" s="138" t="str">
        <f t="shared" ca="1" si="8"/>
        <v/>
      </c>
      <c r="G182" s="41">
        <f ca="1">IF(ISERROR(OFFSET('HARGA SATUAN'!$I$6,MATCH(C182,'HARGA SATUAN'!$C$7:$C$1507,0),0)),"",OFFSET('HARGA SATUAN'!$I$6,MATCH(C182,'HARGA SATUAN'!$C$7:$C$1507,0),0))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SATUAN'!$C$7:$C$1507,0),0)),"",OFFSET('HARGA SATUAN'!$D$6,MATCH(C183,'HARGA SATUAN'!$C$7:$C$1507,0),0))</f>
        <v/>
      </c>
      <c r="E183" s="101">
        <f ca="1">IF(B183="+","Unit",IF(ISERROR(OFFSET('HARGA SATUAN'!$E$6,MATCH(C183,'HARGA SATUAN'!$C$7:$C$1507,0),0)),"",OFFSET('HARGA SATUAN'!$E$6,MATCH(C183,'HARGA SATUAN'!$C$7:$C$1507,0),0)))</f>
        <v>0</v>
      </c>
      <c r="F183" s="138" t="str">
        <f t="shared" ca="1" si="8"/>
        <v/>
      </c>
      <c r="G183" s="41">
        <f ca="1">IF(ISERROR(OFFSET('HARGA SATUAN'!$I$6,MATCH(C183,'HARGA SATUAN'!$C$7:$C$1507,0),0)),"",OFFSET('HARGA SATUAN'!$I$6,MATCH(C183,'HARGA SATUAN'!$C$7:$C$1507,0),0))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SATUAN'!$C$7:$C$1507,0),0)),"",OFFSET('HARGA SATUAN'!$D$6,MATCH(C184,'HARGA SATUAN'!$C$7:$C$1507,0),0))</f>
        <v/>
      </c>
      <c r="E184" s="101">
        <f ca="1">IF(B184="+","Unit",IF(ISERROR(OFFSET('HARGA SATUAN'!$E$6,MATCH(C184,'HARGA SATUAN'!$C$7:$C$1507,0),0)),"",OFFSET('HARGA SATUAN'!$E$6,MATCH(C184,'HARGA SATUAN'!$C$7:$C$1507,0),0)))</f>
        <v>0</v>
      </c>
      <c r="F184" s="138" t="str">
        <f t="shared" ca="1" si="8"/>
        <v/>
      </c>
      <c r="G184" s="41">
        <f ca="1">IF(ISERROR(OFFSET('HARGA SATUAN'!$I$6,MATCH(C184,'HARGA SATUAN'!$C$7:$C$1507,0),0)),"",OFFSET('HARGA SATUAN'!$I$6,MATCH(C184,'HARGA SATUAN'!$C$7:$C$1507,0),0))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SATUAN'!$C$7:$C$1507,0),0)),"",OFFSET('HARGA SATUAN'!$D$6,MATCH(C185,'HARGA SATUAN'!$C$7:$C$1507,0),0))</f>
        <v/>
      </c>
      <c r="E185" s="101">
        <f ca="1">IF(B185="+","Unit",IF(ISERROR(OFFSET('HARGA SATUAN'!$E$6,MATCH(C185,'HARGA SATUAN'!$C$7:$C$1507,0),0)),"",OFFSET('HARGA SATUAN'!$E$6,MATCH(C185,'HARGA SATUAN'!$C$7:$C$1507,0),0)))</f>
        <v>0</v>
      </c>
      <c r="F185" s="138" t="str">
        <f t="shared" ca="1" si="8"/>
        <v/>
      </c>
      <c r="G185" s="41">
        <f ca="1">IF(ISERROR(OFFSET('HARGA SATUAN'!$I$6,MATCH(C185,'HARGA SATUAN'!$C$7:$C$1507,0),0)),"",OFFSET('HARGA SATUAN'!$I$6,MATCH(C185,'HARGA SATUAN'!$C$7:$C$1507,0),0))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SATUAN'!$C$7:$C$1507,0),0)),"",OFFSET('HARGA SATUAN'!$D$6,MATCH(C186,'HARGA SATUAN'!$C$7:$C$1507,0),0))</f>
        <v/>
      </c>
      <c r="E186" s="101">
        <f ca="1">IF(B186="+","Unit",IF(ISERROR(OFFSET('HARGA SATUAN'!$E$6,MATCH(C186,'HARGA SATUAN'!$C$7:$C$1507,0),0)),"",OFFSET('HARGA SATUAN'!$E$6,MATCH(C186,'HARGA SATUAN'!$C$7:$C$1507,0),0)))</f>
        <v>0</v>
      </c>
      <c r="F186" s="138" t="str">
        <f t="shared" ca="1" si="8"/>
        <v/>
      </c>
      <c r="G186" s="41">
        <f ca="1">IF(ISERROR(OFFSET('HARGA SATUAN'!$I$6,MATCH(C186,'HARGA SATUAN'!$C$7:$C$1507,0),0)),"",OFFSET('HARGA SATUAN'!$I$6,MATCH(C186,'HARGA SATUAN'!$C$7:$C$1507,0),0))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SATUAN'!$C$7:$C$1507,0),0)),"",OFFSET('HARGA SATUAN'!$D$6,MATCH(C187,'HARGA SATUAN'!$C$7:$C$1507,0),0))</f>
        <v/>
      </c>
      <c r="E187" s="101">
        <f ca="1">IF(B187="+","Unit",IF(ISERROR(OFFSET('HARGA SATUAN'!$E$6,MATCH(C187,'HARGA SATUAN'!$C$7:$C$1507,0),0)),"",OFFSET('HARGA SATUAN'!$E$6,MATCH(C187,'HARGA SATUAN'!$C$7:$C$1507,0),0)))</f>
        <v>0</v>
      </c>
      <c r="F187" s="138" t="str">
        <f t="shared" ca="1" si="8"/>
        <v/>
      </c>
      <c r="G187" s="41">
        <f ca="1">IF(ISERROR(OFFSET('HARGA SATUAN'!$I$6,MATCH(C187,'HARGA SATUAN'!$C$7:$C$1507,0),0)),"",OFFSET('HARGA SATUAN'!$I$6,MATCH(C187,'HARGA SATUAN'!$C$7:$C$1507,0),0))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SATUAN'!$C$7:$C$1507,0),0)),"",OFFSET('HARGA SATUAN'!$D$6,MATCH(C188,'HARGA SATUAN'!$C$7:$C$1507,0),0))</f>
        <v/>
      </c>
      <c r="E188" s="101">
        <f ca="1">IF(B188="+","Unit",IF(ISERROR(OFFSET('HARGA SATUAN'!$E$6,MATCH(C188,'HARGA SATUAN'!$C$7:$C$1507,0),0)),"",OFFSET('HARGA SATUAN'!$E$6,MATCH(C188,'HARGA SATUAN'!$C$7:$C$1507,0),0)))</f>
        <v>0</v>
      </c>
      <c r="F188" s="138" t="str">
        <f t="shared" ca="1" si="8"/>
        <v/>
      </c>
      <c r="G188" s="41">
        <f ca="1">IF(ISERROR(OFFSET('HARGA SATUAN'!$I$6,MATCH(C188,'HARGA SATUAN'!$C$7:$C$1507,0),0)),"",OFFSET('HARGA SATUAN'!$I$6,MATCH(C188,'HARGA SATUAN'!$C$7:$C$1507,0),0))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SATUAN'!$C$7:$C$1507,0),0)),"",OFFSET('HARGA SATUAN'!$D$6,MATCH(C189,'HARGA SATUAN'!$C$7:$C$1507,0),0))</f>
        <v/>
      </c>
      <c r="E189" s="101">
        <f ca="1">IF(B189="+","Unit",IF(ISERROR(OFFSET('HARGA SATUAN'!$E$6,MATCH(C189,'HARGA SATUAN'!$C$7:$C$1507,0),0)),"",OFFSET('HARGA SATUAN'!$E$6,MATCH(C189,'HARGA SATUAN'!$C$7:$C$1507,0),0)))</f>
        <v>0</v>
      </c>
      <c r="F189" s="138" t="str">
        <f t="shared" ca="1" si="8"/>
        <v/>
      </c>
      <c r="G189" s="41">
        <f ca="1">IF(ISERROR(OFFSET('HARGA SATUAN'!$I$6,MATCH(C189,'HARGA SATUAN'!$C$7:$C$1507,0),0)),"",OFFSET('HARGA SATUAN'!$I$6,MATCH(C189,'HARGA SATUAN'!$C$7:$C$1507,0),0))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SATUAN'!$C$7:$C$1507,0),0)),"",OFFSET('HARGA SATUAN'!$D$6,MATCH(C190,'HARGA SATUAN'!$C$7:$C$1507,0),0))</f>
        <v/>
      </c>
      <c r="E190" s="101">
        <f ca="1">IF(B190="+","Unit",IF(ISERROR(OFFSET('HARGA SATUAN'!$E$6,MATCH(C190,'HARGA SATUAN'!$C$7:$C$1507,0),0)),"",OFFSET('HARGA SATUAN'!$E$6,MATCH(C190,'HARGA SATUAN'!$C$7:$C$1507,0),0)))</f>
        <v>0</v>
      </c>
      <c r="F190" s="138" t="str">
        <f t="shared" ca="1" si="8"/>
        <v/>
      </c>
      <c r="G190" s="41">
        <f ca="1">IF(ISERROR(OFFSET('HARGA SATUAN'!$I$6,MATCH(C190,'HARGA SATUAN'!$C$7:$C$1507,0),0)),"",OFFSET('HARGA SATUAN'!$I$6,MATCH(C190,'HARGA SATUAN'!$C$7:$C$1507,0),0))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SATUAN'!$C$7:$C$1507,0),0)),"",OFFSET('HARGA SATUAN'!$D$6,MATCH(C191,'HARGA SATUAN'!$C$7:$C$1507,0),0))</f>
        <v/>
      </c>
      <c r="E191" s="101">
        <f ca="1">IF(B191="+","Unit",IF(ISERROR(OFFSET('HARGA SATUAN'!$E$6,MATCH(C191,'HARGA SATUAN'!$C$7:$C$1507,0),0)),"",OFFSET('HARGA SATUAN'!$E$6,MATCH(C191,'HARGA SATUAN'!$C$7:$C$1507,0),0)))</f>
        <v>0</v>
      </c>
      <c r="F191" s="138" t="str">
        <f t="shared" ca="1" si="8"/>
        <v/>
      </c>
      <c r="G191" s="41">
        <f ca="1">IF(ISERROR(OFFSET('HARGA SATUAN'!$I$6,MATCH(C191,'HARGA SATUAN'!$C$7:$C$1507,0),0)),"",OFFSET('HARGA SATUAN'!$I$6,MATCH(C191,'HARGA SATUAN'!$C$7:$C$1507,0),0))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SATUAN'!$C$7:$C$1507,0),0)),"",OFFSET('HARGA SATUAN'!$D$6,MATCH(C192,'HARGA SATUAN'!$C$7:$C$1507,0),0))</f>
        <v/>
      </c>
      <c r="E192" s="101">
        <f ca="1">IF(B192="+","Unit",IF(ISERROR(OFFSET('HARGA SATUAN'!$E$6,MATCH(C192,'HARGA SATUAN'!$C$7:$C$1507,0),0)),"",OFFSET('HARGA SATUAN'!$E$6,MATCH(C192,'HARGA SATUAN'!$C$7:$C$1507,0),0)))</f>
        <v>0</v>
      </c>
      <c r="F192" s="138" t="str">
        <f t="shared" ca="1" si="8"/>
        <v/>
      </c>
      <c r="G192" s="41">
        <f ca="1">IF(ISERROR(OFFSET('HARGA SATUAN'!$I$6,MATCH(C192,'HARGA SATUAN'!$C$7:$C$1507,0),0)),"",OFFSET('HARGA SATUAN'!$I$6,MATCH(C192,'HARGA SATUAN'!$C$7:$C$1507,0),0))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SATUAN'!$C$7:$C$1507,0),0)),"",OFFSET('HARGA SATUAN'!$D$6,MATCH(C193,'HARGA SATUAN'!$C$7:$C$1507,0),0))</f>
        <v/>
      </c>
      <c r="E193" s="101">
        <f ca="1">IF(B193="+","Unit",IF(ISERROR(OFFSET('HARGA SATUAN'!$E$6,MATCH(C193,'HARGA SATUAN'!$C$7:$C$1507,0),0)),"",OFFSET('HARGA SATUAN'!$E$6,MATCH(C193,'HARGA SATUAN'!$C$7:$C$1507,0),0)))</f>
        <v>0</v>
      </c>
      <c r="F193" s="138" t="str">
        <f t="shared" ca="1" si="8"/>
        <v/>
      </c>
      <c r="G193" s="41">
        <f ca="1">IF(ISERROR(OFFSET('HARGA SATUAN'!$I$6,MATCH(C193,'HARGA SATUAN'!$C$7:$C$1507,0),0)),"",OFFSET('HARGA SATUAN'!$I$6,MATCH(C193,'HARGA SATUAN'!$C$7:$C$1507,0),0))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SATUAN'!$C$7:$C$1507,0),0)),"",OFFSET('HARGA SATUAN'!$D$6,MATCH(C194,'HARGA SATUAN'!$C$7:$C$1507,0),0))</f>
        <v/>
      </c>
      <c r="E194" s="101">
        <f ca="1">IF(B194="+","Unit",IF(ISERROR(OFFSET('HARGA SATUAN'!$E$6,MATCH(C194,'HARGA SATUAN'!$C$7:$C$1507,0),0)),"",OFFSET('HARGA SATUAN'!$E$6,MATCH(C194,'HARGA SATUAN'!$C$7:$C$1507,0),0)))</f>
        <v>0</v>
      </c>
      <c r="F194" s="138" t="str">
        <f t="shared" ca="1" si="8"/>
        <v/>
      </c>
      <c r="G194" s="41">
        <f ca="1">IF(ISERROR(OFFSET('HARGA SATUAN'!$I$6,MATCH(C194,'HARGA SATUAN'!$C$7:$C$1507,0),0)),"",OFFSET('HARGA SATUAN'!$I$6,MATCH(C194,'HARGA SATUAN'!$C$7:$C$1507,0),0))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SATUAN'!$C$7:$C$1507,0),0)),"",OFFSET('HARGA SATUAN'!$D$6,MATCH(C195,'HARGA SATUAN'!$C$7:$C$1507,0),0))</f>
        <v/>
      </c>
      <c r="E195" s="101">
        <f ca="1">IF(B195="+","Unit",IF(ISERROR(OFFSET('HARGA SATUAN'!$E$6,MATCH(C195,'HARGA SATUAN'!$C$7:$C$1507,0),0)),"",OFFSET('HARGA SATUAN'!$E$6,MATCH(C195,'HARGA SATUAN'!$C$7:$C$1507,0),0)))</f>
        <v>0</v>
      </c>
      <c r="F195" s="138" t="str">
        <f t="shared" ca="1" si="8"/>
        <v/>
      </c>
      <c r="G195" s="41">
        <f ca="1">IF(ISERROR(OFFSET('HARGA SATUAN'!$I$6,MATCH(C195,'HARGA SATUAN'!$C$7:$C$1507,0),0)),"",OFFSET('HARGA SATUAN'!$I$6,MATCH(C195,'HARGA SATUAN'!$C$7:$C$1507,0),0))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SATUAN'!$C$7:$C$1507,0),0)),"",OFFSET('HARGA SATUAN'!$D$6,MATCH(C196,'HARGA SATUAN'!$C$7:$C$1507,0),0))</f>
        <v/>
      </c>
      <c r="E196" s="101">
        <f ca="1">IF(B196="+","Unit",IF(ISERROR(OFFSET('HARGA SATUAN'!$E$6,MATCH(C196,'HARGA SATUAN'!$C$7:$C$1507,0),0)),"",OFFSET('HARGA SATUAN'!$E$6,MATCH(C196,'HARGA SATUAN'!$C$7:$C$1507,0),0)))</f>
        <v>0</v>
      </c>
      <c r="F196" s="138" t="str">
        <f t="shared" ca="1" si="8"/>
        <v/>
      </c>
      <c r="G196" s="41">
        <f ca="1">IF(ISERROR(OFFSET('HARGA SATUAN'!$I$6,MATCH(C196,'HARGA SATUAN'!$C$7:$C$1507,0),0)),"",OFFSET('HARGA SATUAN'!$I$6,MATCH(C196,'HARGA SATUAN'!$C$7:$C$1507,0),0))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SATUAN'!$C$7:$C$1507,0),0)),"",OFFSET('HARGA SATUAN'!$D$6,MATCH(C197,'HARGA SATUAN'!$C$7:$C$1507,0),0))</f>
        <v/>
      </c>
      <c r="E197" s="101">
        <f ca="1">IF(B197="+","Unit",IF(ISERROR(OFFSET('HARGA SATUAN'!$E$6,MATCH(C197,'HARGA SATUAN'!$C$7:$C$1507,0),0)),"",OFFSET('HARGA SATUAN'!$E$6,MATCH(C197,'HARGA SATUAN'!$C$7:$C$1507,0),0)))</f>
        <v>0</v>
      </c>
      <c r="F197" s="138" t="str">
        <f t="shared" ca="1" si="8"/>
        <v/>
      </c>
      <c r="G197" s="41">
        <f ca="1">IF(ISERROR(OFFSET('HARGA SATUAN'!$I$6,MATCH(C197,'HARGA SATUAN'!$C$7:$C$1507,0),0)),"",OFFSET('HARGA SATUAN'!$I$6,MATCH(C197,'HARGA SATUAN'!$C$7:$C$1507,0),0))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SATUAN'!$C$7:$C$1507,0),0)),"",OFFSET('HARGA SATUAN'!$D$6,MATCH(C198,'HARGA SATUAN'!$C$7:$C$1507,0),0))</f>
        <v/>
      </c>
      <c r="E198" s="101">
        <f ca="1">IF(B198="+","Unit",IF(ISERROR(OFFSET('HARGA SATUAN'!$E$6,MATCH(C198,'HARGA SATUAN'!$C$7:$C$1507,0),0)),"",OFFSET('HARGA SATUAN'!$E$6,MATCH(C198,'HARGA SATUAN'!$C$7:$C$1507,0),0)))</f>
        <v>0</v>
      </c>
      <c r="F198" s="138" t="str">
        <f t="shared" ca="1" si="8"/>
        <v/>
      </c>
      <c r="G198" s="41">
        <f ca="1">IF(ISERROR(OFFSET('HARGA SATUAN'!$I$6,MATCH(C198,'HARGA SATUAN'!$C$7:$C$1507,0),0)),"",OFFSET('HARGA SATUAN'!$I$6,MATCH(C198,'HARGA SATUAN'!$C$7:$C$1507,0),0))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SATUAN'!$C$7:$C$1507,0),0)),"",OFFSET('HARGA SATUAN'!$D$6,MATCH(C199,'HARGA SATUAN'!$C$7:$C$1507,0),0))</f>
        <v/>
      </c>
      <c r="E199" s="101">
        <f ca="1">IF(B199="+","Unit",IF(ISERROR(OFFSET('HARGA SATUAN'!$E$6,MATCH(C199,'HARGA SATUAN'!$C$7:$C$1507,0),0)),"",OFFSET('HARGA SATUAN'!$E$6,MATCH(C199,'HARGA SATUAN'!$C$7:$C$1507,0),0)))</f>
        <v>0</v>
      </c>
      <c r="F199" s="138" t="str">
        <f t="shared" ca="1" si="8"/>
        <v/>
      </c>
      <c r="G199" s="41">
        <f ca="1">IF(ISERROR(OFFSET('HARGA SATUAN'!$I$6,MATCH(C199,'HARGA SATUAN'!$C$7:$C$1507,0),0)),"",OFFSET('HARGA SATUAN'!$I$6,MATCH(C199,'HARGA SATUAN'!$C$7:$C$1507,0),0))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SATUAN'!$C$7:$C$1507,0),0)),"",OFFSET('HARGA SATUAN'!$D$6,MATCH(C200,'HARGA SATUAN'!$C$7:$C$1507,0),0))</f>
        <v/>
      </c>
      <c r="E200" s="101">
        <f ca="1">IF(B200="+","Unit",IF(ISERROR(OFFSET('HARGA SATUAN'!$E$6,MATCH(C200,'HARGA SATUAN'!$C$7:$C$1507,0),0)),"",OFFSET('HARGA SATUAN'!$E$6,MATCH(C200,'HARGA SATUAN'!$C$7:$C$1507,0),0)))</f>
        <v>0</v>
      </c>
      <c r="F200" s="138" t="str">
        <f t="shared" ca="1" si="8"/>
        <v/>
      </c>
      <c r="G200" s="41">
        <f ca="1">IF(ISERROR(OFFSET('HARGA SATUAN'!$I$6,MATCH(C200,'HARGA SATUAN'!$C$7:$C$1507,0),0)),"",OFFSET('HARGA SATUAN'!$I$6,MATCH(C200,'HARGA SATUAN'!$C$7:$C$1507,0),0))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SATUAN'!$C$7:$C$1507,0),0)),"",OFFSET('HARGA SATUAN'!$D$6,MATCH(C201,'HARGA SATUAN'!$C$7:$C$1507,0),0))</f>
        <v/>
      </c>
      <c r="E201" s="101">
        <f ca="1">IF(B201="+","Unit",IF(ISERROR(OFFSET('HARGA SATUAN'!$E$6,MATCH(C201,'HARGA SATUAN'!$C$7:$C$1507,0),0)),"",OFFSET('HARGA SATUAN'!$E$6,MATCH(C201,'HARGA SATUAN'!$C$7:$C$1507,0),0)))</f>
        <v>0</v>
      </c>
      <c r="F201" s="138" t="str">
        <f t="shared" ca="1" si="8"/>
        <v/>
      </c>
      <c r="G201" s="41">
        <f ca="1">IF(ISERROR(OFFSET('HARGA SATUAN'!$I$6,MATCH(C201,'HARGA SATUAN'!$C$7:$C$1507,0),0)),"",OFFSET('HARGA SATUAN'!$I$6,MATCH(C201,'HARGA SATUAN'!$C$7:$C$1507,0),0))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SATUAN'!$C$7:$C$1507,0),0)),"",OFFSET('HARGA SATUAN'!$D$6,MATCH(C202,'HARGA SATUAN'!$C$7:$C$1507,0),0))</f>
        <v/>
      </c>
      <c r="E202" s="101">
        <f ca="1">IF(B202="+","Unit",IF(ISERROR(OFFSET('HARGA SATUAN'!$E$6,MATCH(C202,'HARGA SATUAN'!$C$7:$C$1507,0),0)),"",OFFSET('HARGA SATUAN'!$E$6,MATCH(C202,'HARGA SATUAN'!$C$7:$C$1507,0),0)))</f>
        <v>0</v>
      </c>
      <c r="F202" s="138" t="str">
        <f t="shared" ca="1" si="8"/>
        <v/>
      </c>
      <c r="G202" s="41">
        <f ca="1">IF(ISERROR(OFFSET('HARGA SATUAN'!$I$6,MATCH(C202,'HARGA SATUAN'!$C$7:$C$1507,0),0)),"",OFFSET('HARGA SATUAN'!$I$6,MATCH(C202,'HARGA SATUAN'!$C$7:$C$1507,0),0))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SATUAN'!$C$7:$C$1507,0),0)),"",OFFSET('HARGA SATUAN'!$D$6,MATCH(C203,'HARGA SATUAN'!$C$7:$C$1507,0),0))</f>
        <v/>
      </c>
      <c r="E203" s="101">
        <f ca="1">IF(B203="+","Unit",IF(ISERROR(OFFSET('HARGA SATUAN'!$E$6,MATCH(C203,'HARGA SATUAN'!$C$7:$C$1507,0),0)),"",OFFSET('HARGA SATUAN'!$E$6,MATCH(C203,'HARGA SATUAN'!$C$7:$C$1507,0),0)))</f>
        <v>0</v>
      </c>
      <c r="F203" s="138" t="str">
        <f t="shared" ca="1" si="8"/>
        <v/>
      </c>
      <c r="G203" s="41">
        <f ca="1">IF(ISERROR(OFFSET('HARGA SATUAN'!$I$6,MATCH(C203,'HARGA SATUAN'!$C$7:$C$1507,0),0)),"",OFFSET('HARGA SATUAN'!$I$6,MATCH(C203,'HARGA SATUAN'!$C$7:$C$1507,0),0))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SATUAN'!$C$7:$C$1507,0),0)),"",OFFSET('HARGA SATUAN'!$D$6,MATCH(C204,'HARGA SATUAN'!$C$7:$C$1507,0),0))</f>
        <v/>
      </c>
      <c r="E204" s="101">
        <f ca="1">IF(B204="+","Unit",IF(ISERROR(OFFSET('HARGA SATUAN'!$E$6,MATCH(C204,'HARGA SATUAN'!$C$7:$C$1507,0),0)),"",OFFSET('HARGA SATUAN'!$E$6,MATCH(C204,'HARGA SATUAN'!$C$7:$C$1507,0),0)))</f>
        <v>0</v>
      </c>
      <c r="F204" s="138" t="str">
        <f t="shared" ca="1" si="8"/>
        <v/>
      </c>
      <c r="G204" s="41">
        <f ca="1">IF(ISERROR(OFFSET('HARGA SATUAN'!$I$6,MATCH(C204,'HARGA SATUAN'!$C$7:$C$1507,0),0)),"",OFFSET('HARGA SATUAN'!$I$6,MATCH(C204,'HARGA SATUAN'!$C$7:$C$1507,0),0))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SATUAN'!$C$7:$C$1507,0),0)),"",OFFSET('HARGA SATUAN'!$D$6,MATCH(C205,'HARGA SATUAN'!$C$7:$C$1507,0),0))</f>
        <v/>
      </c>
      <c r="E205" s="101">
        <f ca="1">IF(B205="+","Unit",IF(ISERROR(OFFSET('HARGA SATUAN'!$E$6,MATCH(C205,'HARGA SATUAN'!$C$7:$C$1507,0),0)),"",OFFSET('HARGA SATUAN'!$E$6,MATCH(C205,'HARGA SATUAN'!$C$7:$C$1507,0),0)))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SATUAN'!$C$7:$C$1507,0),0)),"",OFFSET('HARGA SATUAN'!$I$6,MATCH(C205,'HARGA SATUAN'!$C$7:$C$1507,0),0))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SATUAN'!$C$7:$C$1507,0),0)),"",OFFSET('HARGA SATUAN'!$D$6,MATCH(C206,'HARGA SATUAN'!$C$7:$C$1507,0),0))</f>
        <v/>
      </c>
      <c r="E206" s="101">
        <f ca="1">IF(B206="+","Unit",IF(ISERROR(OFFSET('HARGA SATUAN'!$E$6,MATCH(C206,'HARGA SATUAN'!$C$7:$C$1507,0),0)),"",OFFSET('HARGA SATUAN'!$E$6,MATCH(C206,'HARGA SATUAN'!$C$7:$C$1507,0),0)))</f>
        <v>0</v>
      </c>
      <c r="F206" s="138" t="str">
        <f t="shared" ca="1" si="11"/>
        <v/>
      </c>
      <c r="G206" s="41">
        <f ca="1">IF(ISERROR(OFFSET('HARGA SATUAN'!$I$6,MATCH(C206,'HARGA SATUAN'!$C$7:$C$1507,0),0)),"",OFFSET('HARGA SATUAN'!$I$6,MATCH(C206,'HARGA SATUAN'!$C$7:$C$1507,0),0))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SATUAN'!$C$7:$C$1507,0),0)),"",OFFSET('HARGA SATUAN'!$D$6,MATCH(C207,'HARGA SATUAN'!$C$7:$C$1507,0),0))</f>
        <v/>
      </c>
      <c r="E207" s="101">
        <f ca="1">IF(B207="+","Unit",IF(ISERROR(OFFSET('HARGA SATUAN'!$E$6,MATCH(C207,'HARGA SATUAN'!$C$7:$C$1507,0),0)),"",OFFSET('HARGA SATUAN'!$E$6,MATCH(C207,'HARGA SATUAN'!$C$7:$C$1507,0),0)))</f>
        <v>0</v>
      </c>
      <c r="F207" s="138" t="str">
        <f t="shared" ca="1" si="11"/>
        <v/>
      </c>
      <c r="G207" s="41">
        <f ca="1">IF(ISERROR(OFFSET('HARGA SATUAN'!$I$6,MATCH(C207,'HARGA SATUAN'!$C$7:$C$1507,0),0)),"",OFFSET('HARGA SATUAN'!$I$6,MATCH(C207,'HARGA SATUAN'!$C$7:$C$1507,0),0))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SATUAN'!$C$7:$C$1507,0),0)),"",OFFSET('HARGA SATUAN'!$D$6,MATCH(C208,'HARGA SATUAN'!$C$7:$C$1507,0),0))</f>
        <v/>
      </c>
      <c r="E208" s="101">
        <f ca="1">IF(B208="+","Unit",IF(ISERROR(OFFSET('HARGA SATUAN'!$E$6,MATCH(C208,'HARGA SATUAN'!$C$7:$C$1507,0),0)),"",OFFSET('HARGA SATUAN'!$E$6,MATCH(C208,'HARGA SATUAN'!$C$7:$C$1507,0),0)))</f>
        <v>0</v>
      </c>
      <c r="F208" s="138" t="str">
        <f t="shared" ca="1" si="11"/>
        <v/>
      </c>
      <c r="G208" s="41">
        <f ca="1">IF(ISERROR(OFFSET('HARGA SATUAN'!$I$6,MATCH(C208,'HARGA SATUAN'!$C$7:$C$1507,0),0)),"",OFFSET('HARGA SATUAN'!$I$6,MATCH(C208,'HARGA SATUAN'!$C$7:$C$1507,0),0))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SATUAN'!$C$7:$C$1507,0),0)),"",OFFSET('HARGA SATUAN'!$D$6,MATCH(C209,'HARGA SATUAN'!$C$7:$C$1507,0),0))</f>
        <v/>
      </c>
      <c r="E209" s="101">
        <f ca="1">IF(B209="+","Unit",IF(ISERROR(OFFSET('HARGA SATUAN'!$E$6,MATCH(C209,'HARGA SATUAN'!$C$7:$C$1507,0),0)),"",OFFSET('HARGA SATUAN'!$E$6,MATCH(C209,'HARGA SATUAN'!$C$7:$C$1507,0),0)))</f>
        <v>0</v>
      </c>
      <c r="F209" s="138" t="str">
        <f t="shared" ca="1" si="11"/>
        <v/>
      </c>
      <c r="G209" s="41">
        <f ca="1">IF(ISERROR(OFFSET('HARGA SATUAN'!$I$6,MATCH(C209,'HARGA SATUAN'!$C$7:$C$1507,0),0)),"",OFFSET('HARGA SATUAN'!$I$6,MATCH(C209,'HARGA SATUAN'!$C$7:$C$1507,0),0))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SATUAN'!$C$7:$C$1507,0),0)),"",OFFSET('HARGA SATUAN'!$D$6,MATCH(C210,'HARGA SATUAN'!$C$7:$C$1507,0),0))</f>
        <v/>
      </c>
      <c r="E210" s="101">
        <f ca="1">IF(B210="+","Unit",IF(ISERROR(OFFSET('HARGA SATUAN'!$E$6,MATCH(C210,'HARGA SATUAN'!$C$7:$C$1507,0),0)),"",OFFSET('HARGA SATUAN'!$E$6,MATCH(C210,'HARGA SATUAN'!$C$7:$C$1507,0),0)))</f>
        <v>0</v>
      </c>
      <c r="F210" s="138" t="str">
        <f t="shared" ca="1" si="11"/>
        <v/>
      </c>
      <c r="G210" s="41">
        <f ca="1">IF(ISERROR(OFFSET('HARGA SATUAN'!$I$6,MATCH(C210,'HARGA SATUAN'!$C$7:$C$1507,0),0)),"",OFFSET('HARGA SATUAN'!$I$6,MATCH(C210,'HARGA SATUAN'!$C$7:$C$1507,0),0))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SATUAN'!$C$7:$C$1507,0),0)),"",OFFSET('HARGA SATUAN'!$D$6,MATCH(C211,'HARGA SATUAN'!$C$7:$C$1507,0),0))</f>
        <v/>
      </c>
      <c r="E211" s="101">
        <f ca="1">IF(B211="+","Unit",IF(ISERROR(OFFSET('HARGA SATUAN'!$E$6,MATCH(C211,'HARGA SATUAN'!$C$7:$C$1507,0),0)),"",OFFSET('HARGA SATUAN'!$E$6,MATCH(C211,'HARGA SATUAN'!$C$7:$C$1507,0),0)))</f>
        <v>0</v>
      </c>
      <c r="F211" s="138" t="str">
        <f t="shared" ca="1" si="11"/>
        <v/>
      </c>
      <c r="G211" s="41">
        <f ca="1">IF(ISERROR(OFFSET('HARGA SATUAN'!$I$6,MATCH(C211,'HARGA SATUAN'!$C$7:$C$1507,0),0)),"",OFFSET('HARGA SATUAN'!$I$6,MATCH(C211,'HARGA SATUAN'!$C$7:$C$1507,0),0))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SATUAN'!$C$7:$C$1507,0),0)),"",OFFSET('HARGA SATUAN'!$D$6,MATCH(C212,'HARGA SATUAN'!$C$7:$C$1507,0),0))</f>
        <v/>
      </c>
      <c r="E212" s="101">
        <f ca="1">IF(B212="+","Unit",IF(ISERROR(OFFSET('HARGA SATUAN'!$E$6,MATCH(C212,'HARGA SATUAN'!$C$7:$C$1507,0),0)),"",OFFSET('HARGA SATUAN'!$E$6,MATCH(C212,'HARGA SATUAN'!$C$7:$C$1507,0),0)))</f>
        <v>0</v>
      </c>
      <c r="F212" s="138" t="str">
        <f t="shared" ca="1" si="11"/>
        <v/>
      </c>
      <c r="G212" s="41">
        <f ca="1">IF(ISERROR(OFFSET('HARGA SATUAN'!$I$6,MATCH(C212,'HARGA SATUAN'!$C$7:$C$1507,0),0)),"",OFFSET('HARGA SATUAN'!$I$6,MATCH(C212,'HARGA SATUAN'!$C$7:$C$1507,0),0))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SATUAN'!$C$7:$C$1507,0),0)),"",OFFSET('HARGA SATUAN'!$D$6,MATCH(C213,'HARGA SATUAN'!$C$7:$C$1507,0),0))</f>
        <v/>
      </c>
      <c r="E213" s="101">
        <f ca="1">IF(B213="+","Unit",IF(ISERROR(OFFSET('HARGA SATUAN'!$E$6,MATCH(C213,'HARGA SATUAN'!$C$7:$C$1507,0),0)),"",OFFSET('HARGA SATUAN'!$E$6,MATCH(C213,'HARGA SATUAN'!$C$7:$C$1507,0),0)))</f>
        <v>0</v>
      </c>
      <c r="F213" s="138" t="str">
        <f t="shared" ca="1" si="11"/>
        <v/>
      </c>
      <c r="G213" s="41">
        <f ca="1">IF(ISERROR(OFFSET('HARGA SATUAN'!$I$6,MATCH(C213,'HARGA SATUAN'!$C$7:$C$1507,0),0)),"",OFFSET('HARGA SATUAN'!$I$6,MATCH(C213,'HARGA SATUAN'!$C$7:$C$1507,0),0))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SATUAN'!$C$7:$C$1507,0),0)),"",OFFSET('HARGA SATUAN'!$D$6,MATCH(C214,'HARGA SATUAN'!$C$7:$C$1507,0),0))</f>
        <v/>
      </c>
      <c r="E214" s="101">
        <f ca="1">IF(B214="+","Unit",IF(ISERROR(OFFSET('HARGA SATUAN'!$E$6,MATCH(C214,'HARGA SATUAN'!$C$7:$C$1507,0),0)),"",OFFSET('HARGA SATUAN'!$E$6,MATCH(C214,'HARGA SATUAN'!$C$7:$C$1507,0),0)))</f>
        <v>0</v>
      </c>
      <c r="F214" s="138" t="str">
        <f t="shared" ca="1" si="11"/>
        <v/>
      </c>
      <c r="G214" s="41">
        <f ca="1">IF(ISERROR(OFFSET('HARGA SATUAN'!$I$6,MATCH(C214,'HARGA SATUAN'!$C$7:$C$1507,0),0)),"",OFFSET('HARGA SATUAN'!$I$6,MATCH(C214,'HARGA SATUAN'!$C$7:$C$1507,0),0))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SATUAN'!$C$7:$C$1507,0),0)),"",OFFSET('HARGA SATUAN'!$D$6,MATCH(C215,'HARGA SATUAN'!$C$7:$C$1507,0),0))</f>
        <v/>
      </c>
      <c r="E215" s="101">
        <f ca="1">IF(B215="+","Unit",IF(ISERROR(OFFSET('HARGA SATUAN'!$E$6,MATCH(C215,'HARGA SATUAN'!$C$7:$C$1507,0),0)),"",OFFSET('HARGA SATUAN'!$E$6,MATCH(C215,'HARGA SATUAN'!$C$7:$C$1507,0),0)))</f>
        <v>0</v>
      </c>
      <c r="F215" s="138" t="str">
        <f t="shared" ca="1" si="11"/>
        <v/>
      </c>
      <c r="G215" s="41">
        <f ca="1">IF(ISERROR(OFFSET('HARGA SATUAN'!$I$6,MATCH(C215,'HARGA SATUAN'!$C$7:$C$1507,0),0)),"",OFFSET('HARGA SATUAN'!$I$6,MATCH(C215,'HARGA SATUAN'!$C$7:$C$1507,0),0))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SATUAN'!$C$7:$C$1507,0),0)),"",OFFSET('HARGA SATUAN'!$D$6,MATCH(C216,'HARGA SATUAN'!$C$7:$C$1507,0),0))</f>
        <v/>
      </c>
      <c r="E216" s="101">
        <f ca="1">IF(B216="+","Unit",IF(ISERROR(OFFSET('HARGA SATUAN'!$E$6,MATCH(C216,'HARGA SATUAN'!$C$7:$C$1507,0),0)),"",OFFSET('HARGA SATUAN'!$E$6,MATCH(C216,'HARGA SATUAN'!$C$7:$C$1507,0),0)))</f>
        <v>0</v>
      </c>
      <c r="F216" s="138" t="str">
        <f t="shared" ca="1" si="11"/>
        <v/>
      </c>
      <c r="G216" s="41">
        <f ca="1">IF(ISERROR(OFFSET('HARGA SATUAN'!$I$6,MATCH(C216,'HARGA SATUAN'!$C$7:$C$1507,0),0)),"",OFFSET('HARGA SATUAN'!$I$6,MATCH(C216,'HARGA SATUAN'!$C$7:$C$1507,0),0))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SATUAN'!$C$7:$C$1507,0),0)),"",OFFSET('HARGA SATUAN'!$D$6,MATCH(C217,'HARGA SATUAN'!$C$7:$C$1507,0),0))</f>
        <v/>
      </c>
      <c r="E217" s="101">
        <f ca="1">IF(B217="+","Unit",IF(ISERROR(OFFSET('HARGA SATUAN'!$E$6,MATCH(C217,'HARGA SATUAN'!$C$7:$C$1507,0),0)),"",OFFSET('HARGA SATUAN'!$E$6,MATCH(C217,'HARGA SATUAN'!$C$7:$C$1507,0),0)))</f>
        <v>0</v>
      </c>
      <c r="F217" s="138" t="str">
        <f t="shared" ca="1" si="11"/>
        <v/>
      </c>
      <c r="G217" s="41">
        <f ca="1">IF(ISERROR(OFFSET('HARGA SATUAN'!$I$6,MATCH(C217,'HARGA SATUAN'!$C$7:$C$1507,0),0)),"",OFFSET('HARGA SATUAN'!$I$6,MATCH(C217,'HARGA SATUAN'!$C$7:$C$1507,0),0))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SATUAN'!$C$7:$C$1507,0),0)),"",OFFSET('HARGA SATUAN'!$D$6,MATCH(C218,'HARGA SATUAN'!$C$7:$C$1507,0),0))</f>
        <v/>
      </c>
      <c r="E218" s="101">
        <f ca="1">IF(B218="+","Unit",IF(ISERROR(OFFSET('HARGA SATUAN'!$E$6,MATCH(C218,'HARGA SATUAN'!$C$7:$C$1507,0),0)),"",OFFSET('HARGA SATUAN'!$E$6,MATCH(C218,'HARGA SATUAN'!$C$7:$C$1507,0),0)))</f>
        <v>0</v>
      </c>
      <c r="F218" s="138" t="str">
        <f t="shared" ca="1" si="11"/>
        <v/>
      </c>
      <c r="G218" s="41">
        <f ca="1">IF(ISERROR(OFFSET('HARGA SATUAN'!$I$6,MATCH(C218,'HARGA SATUAN'!$C$7:$C$1507,0),0)),"",OFFSET('HARGA SATUAN'!$I$6,MATCH(C218,'HARGA SATUAN'!$C$7:$C$1507,0),0))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SATUAN'!$C$7:$C$1507,0),0)),"",OFFSET('HARGA SATUAN'!$D$6,MATCH(C219,'HARGA SATUAN'!$C$7:$C$1507,0),0))</f>
        <v/>
      </c>
      <c r="E219" s="101">
        <f ca="1">IF(B219="+","Unit",IF(ISERROR(OFFSET('HARGA SATUAN'!$E$6,MATCH(C219,'HARGA SATUAN'!$C$7:$C$1507,0),0)),"",OFFSET('HARGA SATUAN'!$E$6,MATCH(C219,'HARGA SATUAN'!$C$7:$C$1507,0),0)))</f>
        <v>0</v>
      </c>
      <c r="F219" s="138" t="str">
        <f t="shared" ca="1" si="11"/>
        <v/>
      </c>
      <c r="G219" s="41">
        <f ca="1">IF(ISERROR(OFFSET('HARGA SATUAN'!$I$6,MATCH(C219,'HARGA SATUAN'!$C$7:$C$1507,0),0)),"",OFFSET('HARGA SATUAN'!$I$6,MATCH(C219,'HARGA SATUAN'!$C$7:$C$1507,0),0))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SATUAN'!$C$7:$C$1507,0),0)),"",OFFSET('HARGA SATUAN'!$D$6,MATCH(C220,'HARGA SATUAN'!$C$7:$C$1507,0),0))</f>
        <v/>
      </c>
      <c r="E220" s="101">
        <f ca="1">IF(B220="+","Unit",IF(ISERROR(OFFSET('HARGA SATUAN'!$E$6,MATCH(C220,'HARGA SATUAN'!$C$7:$C$1507,0),0)),"",OFFSET('HARGA SATUAN'!$E$6,MATCH(C220,'HARGA SATUAN'!$C$7:$C$1507,0),0)))</f>
        <v>0</v>
      </c>
      <c r="F220" s="138" t="str">
        <f t="shared" ca="1" si="11"/>
        <v/>
      </c>
      <c r="G220" s="41">
        <f ca="1">IF(ISERROR(OFFSET('HARGA SATUAN'!$I$6,MATCH(C220,'HARGA SATUAN'!$C$7:$C$1507,0),0)),"",OFFSET('HARGA SATUAN'!$I$6,MATCH(C220,'HARGA SATUAN'!$C$7:$C$1507,0),0))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SATUAN'!$C$7:$C$1507,0),0)),"",OFFSET('HARGA SATUAN'!$D$6,MATCH(C221,'HARGA SATUAN'!$C$7:$C$1507,0),0))</f>
        <v/>
      </c>
      <c r="E221" s="101">
        <f ca="1">IF(B221="+","Unit",IF(ISERROR(OFFSET('HARGA SATUAN'!$E$6,MATCH(C221,'HARGA SATUAN'!$C$7:$C$1507,0),0)),"",OFFSET('HARGA SATUAN'!$E$6,MATCH(C221,'HARGA SATUAN'!$C$7:$C$1507,0),0)))</f>
        <v>0</v>
      </c>
      <c r="F221" s="138" t="str">
        <f t="shared" ca="1" si="11"/>
        <v/>
      </c>
      <c r="G221" s="41">
        <f ca="1">IF(ISERROR(OFFSET('HARGA SATUAN'!$I$6,MATCH(C221,'HARGA SATUAN'!$C$7:$C$1507,0),0)),"",OFFSET('HARGA SATUAN'!$I$6,MATCH(C221,'HARGA SATUAN'!$C$7:$C$1507,0),0))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SATUAN'!$C$7:$C$1507,0),0)),"",OFFSET('HARGA SATUAN'!$D$6,MATCH(C222,'HARGA SATUAN'!$C$7:$C$1507,0),0))</f>
        <v/>
      </c>
      <c r="E222" s="101">
        <f ca="1">IF(B222="+","Unit",IF(ISERROR(OFFSET('HARGA SATUAN'!$E$6,MATCH(C222,'HARGA SATUAN'!$C$7:$C$1507,0),0)),"",OFFSET('HARGA SATUAN'!$E$6,MATCH(C222,'HARGA SATUAN'!$C$7:$C$1507,0),0)))</f>
        <v>0</v>
      </c>
      <c r="F222" s="138" t="str">
        <f t="shared" ca="1" si="11"/>
        <v/>
      </c>
      <c r="G222" s="41">
        <f ca="1">IF(ISERROR(OFFSET('HARGA SATUAN'!$I$6,MATCH(C222,'HARGA SATUAN'!$C$7:$C$1507,0),0)),"",OFFSET('HARGA SATUAN'!$I$6,MATCH(C222,'HARGA SATUAN'!$C$7:$C$1507,0),0))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SATUAN'!$C$7:$C$1507,0),0)),"",OFFSET('HARGA SATUAN'!$D$6,MATCH(C223,'HARGA SATUAN'!$C$7:$C$1507,0),0))</f>
        <v/>
      </c>
      <c r="E223" s="101">
        <f ca="1">IF(B223="+","Unit",IF(ISERROR(OFFSET('HARGA SATUAN'!$E$6,MATCH(C223,'HARGA SATUAN'!$C$7:$C$1507,0),0)),"",OFFSET('HARGA SATUAN'!$E$6,MATCH(C223,'HARGA SATUAN'!$C$7:$C$1507,0),0)))</f>
        <v>0</v>
      </c>
      <c r="F223" s="138" t="str">
        <f t="shared" ca="1" si="11"/>
        <v/>
      </c>
      <c r="G223" s="41">
        <f ca="1">IF(ISERROR(OFFSET('HARGA SATUAN'!$I$6,MATCH(C223,'HARGA SATUAN'!$C$7:$C$1507,0),0)),"",OFFSET('HARGA SATUAN'!$I$6,MATCH(C223,'HARGA SATUAN'!$C$7:$C$1507,0),0))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SATUAN'!$C$7:$C$1507,0),0)),"",OFFSET('HARGA SATUAN'!$D$6,MATCH(C224,'HARGA SATUAN'!$C$7:$C$1507,0),0))</f>
        <v/>
      </c>
      <c r="E224" s="101">
        <f ca="1">IF(B224="+","Unit",IF(ISERROR(OFFSET('HARGA SATUAN'!$E$6,MATCH(C224,'HARGA SATUAN'!$C$7:$C$1507,0),0)),"",OFFSET('HARGA SATUAN'!$E$6,MATCH(C224,'HARGA SATUAN'!$C$7:$C$1507,0),0)))</f>
        <v>0</v>
      </c>
      <c r="F224" s="138" t="str">
        <f t="shared" ca="1" si="11"/>
        <v/>
      </c>
      <c r="G224" s="41">
        <f ca="1">IF(ISERROR(OFFSET('HARGA SATUAN'!$I$6,MATCH(C224,'HARGA SATUAN'!$C$7:$C$1507,0),0)),"",OFFSET('HARGA SATUAN'!$I$6,MATCH(C224,'HARGA SATUAN'!$C$7:$C$1507,0),0))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SATUAN'!$C$7:$C$1507,0),0)),"",OFFSET('HARGA SATUAN'!$D$6,MATCH(C225,'HARGA SATUAN'!$C$7:$C$1507,0),0))</f>
        <v/>
      </c>
      <c r="E225" s="101">
        <f ca="1">IF(B225="+","Unit",IF(ISERROR(OFFSET('HARGA SATUAN'!$E$6,MATCH(C225,'HARGA SATUAN'!$C$7:$C$1507,0),0)),"",OFFSET('HARGA SATUAN'!$E$6,MATCH(C225,'HARGA SATUAN'!$C$7:$C$1507,0),0)))</f>
        <v>0</v>
      </c>
      <c r="F225" s="138" t="str">
        <f t="shared" ca="1" si="11"/>
        <v/>
      </c>
      <c r="G225" s="41">
        <f ca="1">IF(ISERROR(OFFSET('HARGA SATUAN'!$I$6,MATCH(C225,'HARGA SATUAN'!$C$7:$C$1507,0),0)),"",OFFSET('HARGA SATUAN'!$I$6,MATCH(C225,'HARGA SATUAN'!$C$7:$C$1507,0),0))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SATUAN'!$C$7:$C$1507,0),0)),"",OFFSET('HARGA SATUAN'!$D$6,MATCH(C226,'HARGA SATUAN'!$C$7:$C$1507,0),0))</f>
        <v/>
      </c>
      <c r="E226" s="101">
        <f ca="1">IF(B226="+","Unit",IF(ISERROR(OFFSET('HARGA SATUAN'!$E$6,MATCH(C226,'HARGA SATUAN'!$C$7:$C$1507,0),0)),"",OFFSET('HARGA SATUAN'!$E$6,MATCH(C226,'HARGA SATUAN'!$C$7:$C$1507,0),0)))</f>
        <v>0</v>
      </c>
      <c r="F226" s="138" t="str">
        <f t="shared" ca="1" si="11"/>
        <v/>
      </c>
      <c r="G226" s="41">
        <f ca="1">IF(ISERROR(OFFSET('HARGA SATUAN'!$I$6,MATCH(C226,'HARGA SATUAN'!$C$7:$C$1507,0),0)),"",OFFSET('HARGA SATUAN'!$I$6,MATCH(C226,'HARGA SATUAN'!$C$7:$C$1507,0),0))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SATUAN'!$C$7:$C$1507,0),0)),"",OFFSET('HARGA SATUAN'!$D$6,MATCH(C227,'HARGA SATUAN'!$C$7:$C$1507,0),0))</f>
        <v/>
      </c>
      <c r="E227" s="101">
        <f ca="1">IF(B227="+","Unit",IF(ISERROR(OFFSET('HARGA SATUAN'!$E$6,MATCH(C227,'HARGA SATUAN'!$C$7:$C$1507,0),0)),"",OFFSET('HARGA SATUAN'!$E$6,MATCH(C227,'HARGA SATUAN'!$C$7:$C$1507,0),0)))</f>
        <v>0</v>
      </c>
      <c r="F227" s="138" t="str">
        <f t="shared" ca="1" si="11"/>
        <v/>
      </c>
      <c r="G227" s="41">
        <f ca="1">IF(ISERROR(OFFSET('HARGA SATUAN'!$I$6,MATCH(C227,'HARGA SATUAN'!$C$7:$C$1507,0),0)),"",OFFSET('HARGA SATUAN'!$I$6,MATCH(C227,'HARGA SATUAN'!$C$7:$C$1507,0),0))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SATUAN'!$C$7:$C$1507,0),0)),"",OFFSET('HARGA SATUAN'!$D$6,MATCH(C228,'HARGA SATUAN'!$C$7:$C$1507,0),0))</f>
        <v/>
      </c>
      <c r="E228" s="101">
        <f ca="1">IF(B228="+","Unit",IF(ISERROR(OFFSET('HARGA SATUAN'!$E$6,MATCH(C228,'HARGA SATUAN'!$C$7:$C$1507,0),0)),"",OFFSET('HARGA SATUAN'!$E$6,MATCH(C228,'HARGA SATUAN'!$C$7:$C$1507,0),0)))</f>
        <v>0</v>
      </c>
      <c r="F228" s="138" t="str">
        <f t="shared" ca="1" si="11"/>
        <v/>
      </c>
      <c r="G228" s="41">
        <f ca="1">IF(ISERROR(OFFSET('HARGA SATUAN'!$I$6,MATCH(C228,'HARGA SATUAN'!$C$7:$C$1507,0),0)),"",OFFSET('HARGA SATUAN'!$I$6,MATCH(C228,'HARGA SATUAN'!$C$7:$C$1507,0),0))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SATUAN'!$C$7:$C$1507,0),0)),"",OFFSET('HARGA SATUAN'!$D$6,MATCH(C229,'HARGA SATUAN'!$C$7:$C$1507,0),0))</f>
        <v/>
      </c>
      <c r="E229" s="101">
        <f ca="1">IF(B229="+","Unit",IF(ISERROR(OFFSET('HARGA SATUAN'!$E$6,MATCH(C229,'HARGA SATUAN'!$C$7:$C$1507,0),0)),"",OFFSET('HARGA SATUAN'!$E$6,MATCH(C229,'HARGA SATUAN'!$C$7:$C$1507,0),0)))</f>
        <v>0</v>
      </c>
      <c r="F229" s="138" t="str">
        <f t="shared" ca="1" si="11"/>
        <v/>
      </c>
      <c r="G229" s="41">
        <f ca="1">IF(ISERROR(OFFSET('HARGA SATUAN'!$I$6,MATCH(C229,'HARGA SATUAN'!$C$7:$C$1507,0),0)),"",OFFSET('HARGA SATUAN'!$I$6,MATCH(C229,'HARGA SATUAN'!$C$7:$C$1507,0),0))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SATUAN'!$C$7:$C$1507,0),0)),"",OFFSET('HARGA SATUAN'!$D$6,MATCH(C230,'HARGA SATUAN'!$C$7:$C$1507,0),0))</f>
        <v/>
      </c>
      <c r="E230" s="101">
        <f ca="1">IF(B230="+","Unit",IF(ISERROR(OFFSET('HARGA SATUAN'!$E$6,MATCH(C230,'HARGA SATUAN'!$C$7:$C$1507,0),0)),"",OFFSET('HARGA SATUAN'!$E$6,MATCH(C230,'HARGA SATUAN'!$C$7:$C$1507,0),0)))</f>
        <v>0</v>
      </c>
      <c r="F230" s="138" t="str">
        <f t="shared" ca="1" si="11"/>
        <v/>
      </c>
      <c r="G230" s="41">
        <f ca="1">IF(ISERROR(OFFSET('HARGA SATUAN'!$I$6,MATCH(C230,'HARGA SATUAN'!$C$7:$C$1507,0),0)),"",OFFSET('HARGA SATUAN'!$I$6,MATCH(C230,'HARGA SATUAN'!$C$7:$C$1507,0),0))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SATUAN'!$C$7:$C$1507,0),0)),"",OFFSET('HARGA SATUAN'!$D$6,MATCH(C231,'HARGA SATUAN'!$C$7:$C$1507,0),0))</f>
        <v/>
      </c>
      <c r="E231" s="101">
        <f ca="1">IF(B231="+","Unit",IF(ISERROR(OFFSET('HARGA SATUAN'!$E$6,MATCH(C231,'HARGA SATUAN'!$C$7:$C$1507,0),0)),"",OFFSET('HARGA SATUAN'!$E$6,MATCH(C231,'HARGA SATUAN'!$C$7:$C$1507,0),0)))</f>
        <v>0</v>
      </c>
      <c r="F231" s="138" t="str">
        <f t="shared" ca="1" si="11"/>
        <v/>
      </c>
      <c r="G231" s="41">
        <f ca="1">IF(ISERROR(OFFSET('HARGA SATUAN'!$I$6,MATCH(C231,'HARGA SATUAN'!$C$7:$C$1507,0),0)),"",OFFSET('HARGA SATUAN'!$I$6,MATCH(C231,'HARGA SATUAN'!$C$7:$C$1507,0),0))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SATUAN'!$C$7:$C$1507,0),0)),"",OFFSET('HARGA SATUAN'!$D$6,MATCH(C232,'HARGA SATUAN'!$C$7:$C$1507,0),0))</f>
        <v/>
      </c>
      <c r="E232" s="101">
        <f ca="1">IF(B232="+","Unit",IF(ISERROR(OFFSET('HARGA SATUAN'!$E$6,MATCH(C232,'HARGA SATUAN'!$C$7:$C$1507,0),0)),"",OFFSET('HARGA SATUAN'!$E$6,MATCH(C232,'HARGA SATUAN'!$C$7:$C$1507,0),0)))</f>
        <v>0</v>
      </c>
      <c r="F232" s="138" t="str">
        <f t="shared" ca="1" si="11"/>
        <v/>
      </c>
      <c r="G232" s="41">
        <f ca="1">IF(ISERROR(OFFSET('HARGA SATUAN'!$I$6,MATCH(C232,'HARGA SATUAN'!$C$7:$C$1507,0),0)),"",OFFSET('HARGA SATUAN'!$I$6,MATCH(C232,'HARGA SATUAN'!$C$7:$C$1507,0),0))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SATUAN'!$C$7:$C$1507,0),0)),"",OFFSET('HARGA SATUAN'!$D$6,MATCH(C233,'HARGA SATUAN'!$C$7:$C$1507,0),0))</f>
        <v/>
      </c>
      <c r="E233" s="101">
        <f ca="1">IF(B233="+","Unit",IF(ISERROR(OFFSET('HARGA SATUAN'!$E$6,MATCH(C233,'HARGA SATUAN'!$C$7:$C$1507,0),0)),"",OFFSET('HARGA SATUAN'!$E$6,MATCH(C233,'HARGA SATUAN'!$C$7:$C$1507,0),0)))</f>
        <v>0</v>
      </c>
      <c r="F233" s="138" t="str">
        <f t="shared" ca="1" si="11"/>
        <v/>
      </c>
      <c r="G233" s="41">
        <f ca="1">IF(ISERROR(OFFSET('HARGA SATUAN'!$I$6,MATCH(C233,'HARGA SATUAN'!$C$7:$C$1507,0),0)),"",OFFSET('HARGA SATUAN'!$I$6,MATCH(C233,'HARGA SATUAN'!$C$7:$C$1507,0),0))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SATUAN'!$C$7:$C$1507,0),0)),"",OFFSET('HARGA SATUAN'!$D$6,MATCH(C234,'HARGA SATUAN'!$C$7:$C$1507,0),0))</f>
        <v/>
      </c>
      <c r="E234" s="101">
        <f ca="1">IF(B234="+","Unit",IF(ISERROR(OFFSET('HARGA SATUAN'!$E$6,MATCH(C234,'HARGA SATUAN'!$C$7:$C$1507,0),0)),"",OFFSET('HARGA SATUAN'!$E$6,MATCH(C234,'HARGA SATUAN'!$C$7:$C$1507,0),0)))</f>
        <v>0</v>
      </c>
      <c r="F234" s="138" t="str">
        <f t="shared" ca="1" si="11"/>
        <v/>
      </c>
      <c r="G234" s="41">
        <f ca="1">IF(ISERROR(OFFSET('HARGA SATUAN'!$I$6,MATCH(C234,'HARGA SATUAN'!$C$7:$C$1507,0),0)),"",OFFSET('HARGA SATUAN'!$I$6,MATCH(C234,'HARGA SATUAN'!$C$7:$C$1507,0),0))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SATUAN'!$C$7:$C$1507,0),0)),"",OFFSET('HARGA SATUAN'!$D$6,MATCH(C235,'HARGA SATUAN'!$C$7:$C$1507,0),0))</f>
        <v/>
      </c>
      <c r="E235" s="101">
        <f ca="1">IF(B235="+","Unit",IF(ISERROR(OFFSET('HARGA SATUAN'!$E$6,MATCH(C235,'HARGA SATUAN'!$C$7:$C$1507,0),0)),"",OFFSET('HARGA SATUAN'!$E$6,MATCH(C235,'HARGA SATUAN'!$C$7:$C$1507,0),0)))</f>
        <v>0</v>
      </c>
      <c r="F235" s="138" t="str">
        <f t="shared" ca="1" si="11"/>
        <v/>
      </c>
      <c r="G235" s="41">
        <f ca="1">IF(ISERROR(OFFSET('HARGA SATUAN'!$I$6,MATCH(C235,'HARGA SATUAN'!$C$7:$C$1507,0),0)),"",OFFSET('HARGA SATUAN'!$I$6,MATCH(C235,'HARGA SATUAN'!$C$7:$C$1507,0),0))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SATUAN'!$C$7:$C$1507,0),0)),"",OFFSET('HARGA SATUAN'!$D$6,MATCH(C236,'HARGA SATUAN'!$C$7:$C$1507,0),0))</f>
        <v/>
      </c>
      <c r="E236" s="101">
        <f ca="1">IF(B236="+","Unit",IF(ISERROR(OFFSET('HARGA SATUAN'!$E$6,MATCH(C236,'HARGA SATUAN'!$C$7:$C$1507,0),0)),"",OFFSET('HARGA SATUAN'!$E$6,MATCH(C236,'HARGA SATUAN'!$C$7:$C$1507,0),0)))</f>
        <v>0</v>
      </c>
      <c r="F236" s="138" t="str">
        <f t="shared" ca="1" si="11"/>
        <v/>
      </c>
      <c r="G236" s="41">
        <f ca="1">IF(ISERROR(OFFSET('HARGA SATUAN'!$I$6,MATCH(C236,'HARGA SATUAN'!$C$7:$C$1507,0),0)),"",OFFSET('HARGA SATUAN'!$I$6,MATCH(C236,'HARGA SATUAN'!$C$7:$C$1507,0),0))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SATUAN'!$C$7:$C$1507,0),0)),"",OFFSET('HARGA SATUAN'!$D$6,MATCH(C237,'HARGA SATUAN'!$C$7:$C$1507,0),0))</f>
        <v/>
      </c>
      <c r="E237" s="101">
        <f ca="1">IF(B237="+","Unit",IF(ISERROR(OFFSET('HARGA SATUAN'!$E$6,MATCH(C237,'HARGA SATUAN'!$C$7:$C$1507,0),0)),"",OFFSET('HARGA SATUAN'!$E$6,MATCH(C237,'HARGA SATUAN'!$C$7:$C$1507,0),0)))</f>
        <v>0</v>
      </c>
      <c r="F237" s="138" t="str">
        <f t="shared" ca="1" si="11"/>
        <v/>
      </c>
      <c r="G237" s="41">
        <f ca="1">IF(ISERROR(OFFSET('HARGA SATUAN'!$I$6,MATCH(C237,'HARGA SATUAN'!$C$7:$C$1507,0),0)),"",OFFSET('HARGA SATUAN'!$I$6,MATCH(C237,'HARGA SATUAN'!$C$7:$C$1507,0),0))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SATUAN'!$C$7:$C$1507,0),0)),"",OFFSET('HARGA SATUAN'!$D$6,MATCH(C238,'HARGA SATUAN'!$C$7:$C$1507,0),0))</f>
        <v/>
      </c>
      <c r="E238" s="101">
        <f ca="1">IF(B238="+","Unit",IF(ISERROR(OFFSET('HARGA SATUAN'!$E$6,MATCH(C238,'HARGA SATUAN'!$C$7:$C$1507,0),0)),"",OFFSET('HARGA SATUAN'!$E$6,MATCH(C238,'HARGA SATUAN'!$C$7:$C$1507,0),0)))</f>
        <v>0</v>
      </c>
      <c r="F238" s="138" t="str">
        <f t="shared" ca="1" si="11"/>
        <v/>
      </c>
      <c r="G238" s="41">
        <f ca="1">IF(ISERROR(OFFSET('HARGA SATUAN'!$I$6,MATCH(C238,'HARGA SATUAN'!$C$7:$C$1507,0),0)),"",OFFSET('HARGA SATUAN'!$I$6,MATCH(C238,'HARGA SATUAN'!$C$7:$C$1507,0),0))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SATUAN'!$C$7:$C$1507,0),0)),"",OFFSET('HARGA SATUAN'!$D$6,MATCH(C239,'HARGA SATUAN'!$C$7:$C$1507,0),0))</f>
        <v/>
      </c>
      <c r="E239" s="101">
        <f ca="1">IF(B239="+","Unit",IF(ISERROR(OFFSET('HARGA SATUAN'!$E$6,MATCH(C239,'HARGA SATUAN'!$C$7:$C$1507,0),0)),"",OFFSET('HARGA SATUAN'!$E$6,MATCH(C239,'HARGA SATUAN'!$C$7:$C$1507,0),0)))</f>
        <v>0</v>
      </c>
      <c r="F239" s="138" t="str">
        <f t="shared" ca="1" si="11"/>
        <v/>
      </c>
      <c r="G239" s="41">
        <f ca="1">IF(ISERROR(OFFSET('HARGA SATUAN'!$I$6,MATCH(C239,'HARGA SATUAN'!$C$7:$C$1507,0),0)),"",OFFSET('HARGA SATUAN'!$I$6,MATCH(C239,'HARGA SATUAN'!$C$7:$C$1507,0),0))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SATUAN'!$C$7:$C$1507,0),0)),"",OFFSET('HARGA SATUAN'!$D$6,MATCH(C240,'HARGA SATUAN'!$C$7:$C$1507,0),0))</f>
        <v/>
      </c>
      <c r="E240" s="101">
        <f ca="1">IF(B240="+","Unit",IF(ISERROR(OFFSET('HARGA SATUAN'!$E$6,MATCH(C240,'HARGA SATUAN'!$C$7:$C$1507,0),0)),"",OFFSET('HARGA SATUAN'!$E$6,MATCH(C240,'HARGA SATUAN'!$C$7:$C$1507,0),0)))</f>
        <v>0</v>
      </c>
      <c r="F240" s="138" t="str">
        <f t="shared" ca="1" si="11"/>
        <v/>
      </c>
      <c r="G240" s="41">
        <f ca="1">IF(ISERROR(OFFSET('HARGA SATUAN'!$I$6,MATCH(C240,'HARGA SATUAN'!$C$7:$C$1507,0),0)),"",OFFSET('HARGA SATUAN'!$I$6,MATCH(C240,'HARGA SATUAN'!$C$7:$C$1507,0),0))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SATUAN'!$C$7:$C$1507,0),0)),"",OFFSET('HARGA SATUAN'!$D$6,MATCH(C241,'HARGA SATUAN'!$C$7:$C$1507,0),0))</f>
        <v/>
      </c>
      <c r="E241" s="101">
        <f ca="1">IF(B241="+","Unit",IF(ISERROR(OFFSET('HARGA SATUAN'!$E$6,MATCH(C241,'HARGA SATUAN'!$C$7:$C$1507,0),0)),"",OFFSET('HARGA SATUAN'!$E$6,MATCH(C241,'HARGA SATUAN'!$C$7:$C$1507,0),0)))</f>
        <v>0</v>
      </c>
      <c r="F241" s="138" t="str">
        <f t="shared" ca="1" si="11"/>
        <v/>
      </c>
      <c r="G241" s="41">
        <f ca="1">IF(ISERROR(OFFSET('HARGA SATUAN'!$I$6,MATCH(C241,'HARGA SATUAN'!$C$7:$C$1507,0),0)),"",OFFSET('HARGA SATUAN'!$I$6,MATCH(C241,'HARGA SATUAN'!$C$7:$C$1507,0),0))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SATUAN'!$C$7:$C$1507,0),0)),"",OFFSET('HARGA SATUAN'!$D$6,MATCH(C242,'HARGA SATUAN'!$C$7:$C$1507,0),0))</f>
        <v/>
      </c>
      <c r="E242" s="101">
        <f ca="1">IF(B242="+","Unit",IF(ISERROR(OFFSET('HARGA SATUAN'!$E$6,MATCH(C242,'HARGA SATUAN'!$C$7:$C$1507,0),0)),"",OFFSET('HARGA SATUAN'!$E$6,MATCH(C242,'HARGA SATUAN'!$C$7:$C$1507,0),0)))</f>
        <v>0</v>
      </c>
      <c r="F242" s="138" t="str">
        <f t="shared" ca="1" si="11"/>
        <v/>
      </c>
      <c r="G242" s="41">
        <f ca="1">IF(ISERROR(OFFSET('HARGA SATUAN'!$I$6,MATCH(C242,'HARGA SATUAN'!$C$7:$C$1507,0),0)),"",OFFSET('HARGA SATUAN'!$I$6,MATCH(C242,'HARGA SATUAN'!$C$7:$C$1507,0),0))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SATUAN'!$C$7:$C$1507,0),0)),"",OFFSET('HARGA SATUAN'!$D$6,MATCH(C243,'HARGA SATUAN'!$C$7:$C$1507,0),0))</f>
        <v/>
      </c>
      <c r="E243" s="101">
        <f ca="1">IF(B243="+","Unit",IF(ISERROR(OFFSET('HARGA SATUAN'!$E$6,MATCH(C243,'HARGA SATUAN'!$C$7:$C$1507,0),0)),"",OFFSET('HARGA SATUAN'!$E$6,MATCH(C243,'HARGA SATUAN'!$C$7:$C$1507,0),0)))</f>
        <v>0</v>
      </c>
      <c r="F243" s="138" t="str">
        <f t="shared" ca="1" si="11"/>
        <v/>
      </c>
      <c r="G243" s="41">
        <f ca="1">IF(ISERROR(OFFSET('HARGA SATUAN'!$I$6,MATCH(C243,'HARGA SATUAN'!$C$7:$C$1507,0),0)),"",OFFSET('HARGA SATUAN'!$I$6,MATCH(C243,'HARGA SATUAN'!$C$7:$C$1507,0),0))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SATUAN'!$C$7:$C$1507,0),0)),"",OFFSET('HARGA SATUAN'!$D$6,MATCH(C244,'HARGA SATUAN'!$C$7:$C$1507,0),0))</f>
        <v/>
      </c>
      <c r="E244" s="101">
        <f ca="1">IF(B244="+","Unit",IF(ISERROR(OFFSET('HARGA SATUAN'!$E$6,MATCH(C244,'HARGA SATUAN'!$C$7:$C$1507,0),0)),"",OFFSET('HARGA SATUAN'!$E$6,MATCH(C244,'HARGA SATUAN'!$C$7:$C$1507,0),0)))</f>
        <v>0</v>
      </c>
      <c r="F244" s="138" t="str">
        <f t="shared" ca="1" si="11"/>
        <v/>
      </c>
      <c r="G244" s="41">
        <f ca="1">IF(ISERROR(OFFSET('HARGA SATUAN'!$I$6,MATCH(C244,'HARGA SATUAN'!$C$7:$C$1507,0),0)),"",OFFSET('HARGA SATUAN'!$I$6,MATCH(C244,'HARGA SATUAN'!$C$7:$C$1507,0),0))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SATUAN'!$C$7:$C$1507,0),0)),"",OFFSET('HARGA SATUAN'!$D$6,MATCH(C245,'HARGA SATUAN'!$C$7:$C$1507,0),0))</f>
        <v/>
      </c>
      <c r="E245" s="101">
        <f ca="1">IF(B245="+","Unit",IF(ISERROR(OFFSET('HARGA SATUAN'!$E$6,MATCH(C245,'HARGA SATUAN'!$C$7:$C$1507,0),0)),"",OFFSET('HARGA SATUAN'!$E$6,MATCH(C245,'HARGA SATUAN'!$C$7:$C$1507,0),0)))</f>
        <v>0</v>
      </c>
      <c r="F245" s="138" t="str">
        <f t="shared" ca="1" si="11"/>
        <v/>
      </c>
      <c r="G245" s="41">
        <f ca="1">IF(ISERROR(OFFSET('HARGA SATUAN'!$I$6,MATCH(C245,'HARGA SATUAN'!$C$7:$C$1507,0),0)),"",OFFSET('HARGA SATUAN'!$I$6,MATCH(C245,'HARGA SATUAN'!$C$7:$C$1507,0),0))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SATUAN'!$C$7:$C$1507,0),0)),"",OFFSET('HARGA SATUAN'!$D$6,MATCH(C246,'HARGA SATUAN'!$C$7:$C$1507,0),0))</f>
        <v/>
      </c>
      <c r="E246" s="101">
        <f ca="1">IF(B246="+","Unit",IF(ISERROR(OFFSET('HARGA SATUAN'!$E$6,MATCH(C246,'HARGA SATUAN'!$C$7:$C$1507,0),0)),"",OFFSET('HARGA SATUAN'!$E$6,MATCH(C246,'HARGA SATUAN'!$C$7:$C$1507,0),0)))</f>
        <v>0</v>
      </c>
      <c r="F246" s="138" t="str">
        <f t="shared" ca="1" si="11"/>
        <v/>
      </c>
      <c r="G246" s="41">
        <f ca="1">IF(ISERROR(OFFSET('HARGA SATUAN'!$I$6,MATCH(C246,'HARGA SATUAN'!$C$7:$C$1507,0),0)),"",OFFSET('HARGA SATUAN'!$I$6,MATCH(C246,'HARGA SATUAN'!$C$7:$C$1507,0),0))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SATUAN'!$C$7:$C$1507,0),0)),"",OFFSET('HARGA SATUAN'!$D$6,MATCH(C247,'HARGA SATUAN'!$C$7:$C$1507,0),0))</f>
        <v/>
      </c>
      <c r="E247" s="101">
        <f ca="1">IF(B247="+","Unit",IF(ISERROR(OFFSET('HARGA SATUAN'!$E$6,MATCH(C247,'HARGA SATUAN'!$C$7:$C$1507,0),0)),"",OFFSET('HARGA SATUAN'!$E$6,MATCH(C247,'HARGA SATUAN'!$C$7:$C$1507,0),0)))</f>
        <v>0</v>
      </c>
      <c r="F247" s="138" t="str">
        <f t="shared" ca="1" si="11"/>
        <v/>
      </c>
      <c r="G247" s="41">
        <f ca="1">IF(ISERROR(OFFSET('HARGA SATUAN'!$I$6,MATCH(C247,'HARGA SATUAN'!$C$7:$C$1507,0),0)),"",OFFSET('HARGA SATUAN'!$I$6,MATCH(C247,'HARGA SATUAN'!$C$7:$C$1507,0),0))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SATUAN'!$C$7:$C$1507,0),0)),"",OFFSET('HARGA SATUAN'!$D$6,MATCH(C248,'HARGA SATUAN'!$C$7:$C$1507,0),0))</f>
        <v/>
      </c>
      <c r="E248" s="101">
        <f ca="1">IF(B248="+","Unit",IF(ISERROR(OFFSET('HARGA SATUAN'!$E$6,MATCH(C248,'HARGA SATUAN'!$C$7:$C$1507,0),0)),"",OFFSET('HARGA SATUAN'!$E$6,MATCH(C248,'HARGA SATUAN'!$C$7:$C$1507,0),0)))</f>
        <v>0</v>
      </c>
      <c r="F248" s="138" t="str">
        <f t="shared" ca="1" si="11"/>
        <v/>
      </c>
      <c r="G248" s="41">
        <f ca="1">IF(ISERROR(OFFSET('HARGA SATUAN'!$I$6,MATCH(C248,'HARGA SATUAN'!$C$7:$C$1507,0),0)),"",OFFSET('HARGA SATUAN'!$I$6,MATCH(C248,'HARGA SATUAN'!$C$7:$C$1507,0),0))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SATUAN'!$C$7:$C$1507,0),0)),"",OFFSET('HARGA SATUAN'!$D$6,MATCH(C249,'HARGA SATUAN'!$C$7:$C$1507,0),0))</f>
        <v/>
      </c>
      <c r="E249" s="101">
        <f ca="1">IF(B249="+","Unit",IF(ISERROR(OFFSET('HARGA SATUAN'!$E$6,MATCH(C249,'HARGA SATUAN'!$C$7:$C$1507,0),0)),"",OFFSET('HARGA SATUAN'!$E$6,MATCH(C249,'HARGA SATUAN'!$C$7:$C$1507,0),0)))</f>
        <v>0</v>
      </c>
      <c r="F249" s="138" t="str">
        <f t="shared" ca="1" si="11"/>
        <v/>
      </c>
      <c r="G249" s="41">
        <f ca="1">IF(ISERROR(OFFSET('HARGA SATUAN'!$I$6,MATCH(C249,'HARGA SATUAN'!$C$7:$C$1507,0),0)),"",OFFSET('HARGA SATUAN'!$I$6,MATCH(C249,'HARGA SATUAN'!$C$7:$C$1507,0),0))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SATUAN'!$C$7:$C$1507,0),0)),"",OFFSET('HARGA SATUAN'!$D$6,MATCH(C250,'HARGA SATUAN'!$C$7:$C$1507,0),0))</f>
        <v/>
      </c>
      <c r="E250" s="101">
        <f ca="1">IF(B250="+","Unit",IF(ISERROR(OFFSET('HARGA SATUAN'!$E$6,MATCH(C250,'HARGA SATUAN'!$C$7:$C$1507,0),0)),"",OFFSET('HARGA SATUAN'!$E$6,MATCH(C250,'HARGA SATUAN'!$C$7:$C$1507,0),0)))</f>
        <v>0</v>
      </c>
      <c r="F250" s="138" t="str">
        <f t="shared" ca="1" si="11"/>
        <v/>
      </c>
      <c r="G250" s="41">
        <f ca="1">IF(ISERROR(OFFSET('HARGA SATUAN'!$I$6,MATCH(C250,'HARGA SATUAN'!$C$7:$C$1507,0),0)),"",OFFSET('HARGA SATUAN'!$I$6,MATCH(C250,'HARGA SATUAN'!$C$7:$C$1507,0),0))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SATUAN'!$C$7:$C$1507,0),0)),"",OFFSET('HARGA SATUAN'!$D$6,MATCH(C251,'HARGA SATUAN'!$C$7:$C$1507,0),0))</f>
        <v/>
      </c>
      <c r="E251" s="101">
        <f ca="1">IF(B251="+","Unit",IF(ISERROR(OFFSET('HARGA SATUAN'!$E$6,MATCH(C251,'HARGA SATUAN'!$C$7:$C$1507,0),0)),"",OFFSET('HARGA SATUAN'!$E$6,MATCH(C251,'HARGA SATUAN'!$C$7:$C$1507,0),0)))</f>
        <v>0</v>
      </c>
      <c r="F251" s="138" t="str">
        <f t="shared" ca="1" si="11"/>
        <v/>
      </c>
      <c r="G251" s="41">
        <f ca="1">IF(ISERROR(OFFSET('HARGA SATUAN'!$I$6,MATCH(C251,'HARGA SATUAN'!$C$7:$C$1507,0),0)),"",OFFSET('HARGA SATUAN'!$I$6,MATCH(C251,'HARGA SATUAN'!$C$7:$C$1507,0),0))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SATUAN'!$C$7:$C$1507,0),0)),"",OFFSET('HARGA SATUAN'!$D$6,MATCH(C252,'HARGA SATUAN'!$C$7:$C$1507,0),0))</f>
        <v/>
      </c>
      <c r="E252" s="101">
        <f ca="1">IF(B252="+","Unit",IF(ISERROR(OFFSET('HARGA SATUAN'!$E$6,MATCH(C252,'HARGA SATUAN'!$C$7:$C$1507,0),0)),"",OFFSET('HARGA SATUAN'!$E$6,MATCH(C252,'HARGA SATUAN'!$C$7:$C$1507,0),0)))</f>
        <v>0</v>
      </c>
      <c r="F252" s="138" t="str">
        <f t="shared" ca="1" si="11"/>
        <v/>
      </c>
      <c r="G252" s="41">
        <f ca="1">IF(ISERROR(OFFSET('HARGA SATUAN'!$I$6,MATCH(C252,'HARGA SATUAN'!$C$7:$C$1507,0),0)),"",OFFSET('HARGA SATUAN'!$I$6,MATCH(C252,'HARGA SATUAN'!$C$7:$C$1507,0),0))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SATUAN'!$C$7:$C$1507,0),0)),"",OFFSET('HARGA SATUAN'!$D$6,MATCH(C253,'HARGA SATUAN'!$C$7:$C$1507,0),0))</f>
        <v/>
      </c>
      <c r="E253" s="101">
        <f ca="1">IF(B253="+","Unit",IF(ISERROR(OFFSET('HARGA SATUAN'!$E$6,MATCH(C253,'HARGA SATUAN'!$C$7:$C$1507,0),0)),"",OFFSET('HARGA SATUAN'!$E$6,MATCH(C253,'HARGA SATUAN'!$C$7:$C$1507,0),0)))</f>
        <v>0</v>
      </c>
      <c r="F253" s="138" t="str">
        <f t="shared" ca="1" si="11"/>
        <v/>
      </c>
      <c r="G253" s="41">
        <f ca="1">IF(ISERROR(OFFSET('HARGA SATUAN'!$I$6,MATCH(C253,'HARGA SATUAN'!$C$7:$C$1507,0),0)),"",OFFSET('HARGA SATUAN'!$I$6,MATCH(C253,'HARGA SATUAN'!$C$7:$C$1507,0),0))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SATUAN'!$C$7:$C$1507,0),0)),"",OFFSET('HARGA SATUAN'!$D$6,MATCH(C254,'HARGA SATUAN'!$C$7:$C$1507,0),0))</f>
        <v/>
      </c>
      <c r="E254" s="101">
        <f ca="1">IF(B254="+","Unit",IF(ISERROR(OFFSET('HARGA SATUAN'!$E$6,MATCH(C254,'HARGA SATUAN'!$C$7:$C$1507,0),0)),"",OFFSET('HARGA SATUAN'!$E$6,MATCH(C254,'HARGA SATUAN'!$C$7:$C$1507,0),0)))</f>
        <v>0</v>
      </c>
      <c r="F254" s="138" t="str">
        <f t="shared" ca="1" si="11"/>
        <v/>
      </c>
      <c r="G254" s="41">
        <f ca="1">IF(ISERROR(OFFSET('HARGA SATUAN'!$I$6,MATCH(C254,'HARGA SATUAN'!$C$7:$C$1507,0),0)),"",OFFSET('HARGA SATUAN'!$I$6,MATCH(C254,'HARGA SATUAN'!$C$7:$C$1507,0),0))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SATUAN'!$C$7:$C$1507,0),0)),"",OFFSET('HARGA SATUAN'!$D$6,MATCH(C255,'HARGA SATUAN'!$C$7:$C$1507,0),0))</f>
        <v/>
      </c>
      <c r="E255" s="101">
        <f ca="1">IF(B255="+","Unit",IF(ISERROR(OFFSET('HARGA SATUAN'!$E$6,MATCH(C255,'HARGA SATUAN'!$C$7:$C$1507,0),0)),"",OFFSET('HARGA SATUAN'!$E$6,MATCH(C255,'HARGA SATUAN'!$C$7:$C$1507,0),0)))</f>
        <v>0</v>
      </c>
      <c r="F255" s="138" t="str">
        <f t="shared" ca="1" si="11"/>
        <v/>
      </c>
      <c r="G255" s="41">
        <f ca="1">IF(ISERROR(OFFSET('HARGA SATUAN'!$I$6,MATCH(C255,'HARGA SATUAN'!$C$7:$C$1507,0),0)),"",OFFSET('HARGA SATUAN'!$I$6,MATCH(C255,'HARGA SATUAN'!$C$7:$C$1507,0),0))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SATUAN'!$C$7:$C$1507,0),0)),"",OFFSET('HARGA SATUAN'!$D$6,MATCH(C256,'HARGA SATUAN'!$C$7:$C$1507,0),0))</f>
        <v/>
      </c>
      <c r="E256" s="101">
        <f ca="1">IF(B256="+","Unit",IF(ISERROR(OFFSET('HARGA SATUAN'!$E$6,MATCH(C256,'HARGA SATUAN'!$C$7:$C$1507,0),0)),"",OFFSET('HARGA SATUAN'!$E$6,MATCH(C256,'HARGA SATUAN'!$C$7:$C$1507,0),0)))</f>
        <v>0</v>
      </c>
      <c r="F256" s="138" t="str">
        <f t="shared" ca="1" si="11"/>
        <v/>
      </c>
      <c r="G256" s="41">
        <f ca="1">IF(ISERROR(OFFSET('HARGA SATUAN'!$I$6,MATCH(C256,'HARGA SATUAN'!$C$7:$C$1507,0),0)),"",OFFSET('HARGA SATUAN'!$I$6,MATCH(C256,'HARGA SATUAN'!$C$7:$C$1507,0),0))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SATUAN'!$C$7:$C$1507,0),0)),"",OFFSET('HARGA SATUAN'!$D$6,MATCH(C257,'HARGA SATUAN'!$C$7:$C$1507,0),0))</f>
        <v/>
      </c>
      <c r="E257" s="101">
        <f ca="1">IF(B257="+","Unit",IF(ISERROR(OFFSET('HARGA SATUAN'!$E$6,MATCH(C257,'HARGA SATUAN'!$C$7:$C$1507,0),0)),"",OFFSET('HARGA SATUAN'!$E$6,MATCH(C257,'HARGA SATUAN'!$C$7:$C$1507,0),0)))</f>
        <v>0</v>
      </c>
      <c r="F257" s="138" t="str">
        <f t="shared" ca="1" si="11"/>
        <v/>
      </c>
      <c r="G257" s="41">
        <f ca="1">IF(ISERROR(OFFSET('HARGA SATUAN'!$I$6,MATCH(C257,'HARGA SATUAN'!$C$7:$C$1507,0),0)),"",OFFSET('HARGA SATUAN'!$I$6,MATCH(C257,'HARGA SATUAN'!$C$7:$C$1507,0),0))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SATUAN'!$C$7:$C$1507,0),0)),"",OFFSET('HARGA SATUAN'!$D$6,MATCH(C258,'HARGA SATUAN'!$C$7:$C$1507,0),0))</f>
        <v/>
      </c>
      <c r="E258" s="101">
        <f ca="1">IF(B258="+","Unit",IF(ISERROR(OFFSET('HARGA SATUAN'!$E$6,MATCH(C258,'HARGA SATUAN'!$C$7:$C$1507,0),0)),"",OFFSET('HARGA SATUAN'!$E$6,MATCH(C258,'HARGA SATUAN'!$C$7:$C$1507,0),0)))</f>
        <v>0</v>
      </c>
      <c r="F258" s="138" t="str">
        <f t="shared" ca="1" si="11"/>
        <v/>
      </c>
      <c r="G258" s="41">
        <f ca="1">IF(ISERROR(OFFSET('HARGA SATUAN'!$I$6,MATCH(C258,'HARGA SATUAN'!$C$7:$C$1507,0),0)),"",OFFSET('HARGA SATUAN'!$I$6,MATCH(C258,'HARGA SATUAN'!$C$7:$C$1507,0),0))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SATUAN'!$C$7:$C$1507,0),0)),"",OFFSET('HARGA SATUAN'!$D$6,MATCH(C259,'HARGA SATUAN'!$C$7:$C$1507,0),0))</f>
        <v/>
      </c>
      <c r="E259" s="101">
        <f ca="1">IF(B259="+","Unit",IF(ISERROR(OFFSET('HARGA SATUAN'!$E$6,MATCH(C259,'HARGA SATUAN'!$C$7:$C$1507,0),0)),"",OFFSET('HARGA SATUAN'!$E$6,MATCH(C259,'HARGA SATUAN'!$C$7:$C$1507,0),0)))</f>
        <v>0</v>
      </c>
      <c r="F259" s="138" t="str">
        <f t="shared" ca="1" si="11"/>
        <v/>
      </c>
      <c r="G259" s="41">
        <f ca="1">IF(ISERROR(OFFSET('HARGA SATUAN'!$I$6,MATCH(C259,'HARGA SATUAN'!$C$7:$C$1507,0),0)),"",OFFSET('HARGA SATUAN'!$I$6,MATCH(C259,'HARGA SATUAN'!$C$7:$C$1507,0),0))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SATUAN'!$C$7:$C$1507,0),0)),"",OFFSET('HARGA SATUAN'!$D$6,MATCH(C260,'HARGA SATUAN'!$C$7:$C$1507,0),0))</f>
        <v/>
      </c>
      <c r="E260" s="101">
        <f ca="1">IF(B260="+","Unit",IF(ISERROR(OFFSET('HARGA SATUAN'!$E$6,MATCH(C260,'HARGA SATUAN'!$C$7:$C$1507,0),0)),"",OFFSET('HARGA SATUAN'!$E$6,MATCH(C260,'HARGA SATUAN'!$C$7:$C$1507,0),0)))</f>
        <v>0</v>
      </c>
      <c r="F260" s="138" t="str">
        <f t="shared" ca="1" si="11"/>
        <v/>
      </c>
      <c r="G260" s="41">
        <f ca="1">IF(ISERROR(OFFSET('HARGA SATUAN'!$I$6,MATCH(C260,'HARGA SATUAN'!$C$7:$C$1507,0),0)),"",OFFSET('HARGA SATUAN'!$I$6,MATCH(C260,'HARGA SATUAN'!$C$7:$C$1507,0),0))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SATUAN'!$C$7:$C$1507,0),0)),"",OFFSET('HARGA SATUAN'!$D$6,MATCH(C261,'HARGA SATUAN'!$C$7:$C$1507,0),0))</f>
        <v/>
      </c>
      <c r="E261" s="101">
        <f ca="1">IF(B261="+","Unit",IF(ISERROR(OFFSET('HARGA SATUAN'!$E$6,MATCH(C261,'HARGA SATUAN'!$C$7:$C$1507,0),0)),"",OFFSET('HARGA SATUAN'!$E$6,MATCH(C261,'HARGA SATUAN'!$C$7:$C$1507,0),0)))</f>
        <v>0</v>
      </c>
      <c r="F261" s="138" t="str">
        <f t="shared" ca="1" si="11"/>
        <v/>
      </c>
      <c r="G261" s="41">
        <f ca="1">IF(ISERROR(OFFSET('HARGA SATUAN'!$I$6,MATCH(C261,'HARGA SATUAN'!$C$7:$C$1507,0),0)),"",OFFSET('HARGA SATUAN'!$I$6,MATCH(C261,'HARGA SATUAN'!$C$7:$C$1507,0),0))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SATUAN'!$C$7:$C$1507,0),0)),"",OFFSET('HARGA SATUAN'!$D$6,MATCH(C262,'HARGA SATUAN'!$C$7:$C$1507,0),0))</f>
        <v/>
      </c>
      <c r="E262" s="101">
        <f ca="1">IF(B262="+","Unit",IF(ISERROR(OFFSET('HARGA SATUAN'!$E$6,MATCH(C262,'HARGA SATUAN'!$C$7:$C$1507,0),0)),"",OFFSET('HARGA SATUAN'!$E$6,MATCH(C262,'HARGA SATUAN'!$C$7:$C$1507,0),0)))</f>
        <v>0</v>
      </c>
      <c r="F262" s="138" t="str">
        <f t="shared" ca="1" si="11"/>
        <v/>
      </c>
      <c r="G262" s="41">
        <f ca="1">IF(ISERROR(OFFSET('HARGA SATUAN'!$I$6,MATCH(C262,'HARGA SATUAN'!$C$7:$C$1507,0),0)),"",OFFSET('HARGA SATUAN'!$I$6,MATCH(C262,'HARGA SATUAN'!$C$7:$C$1507,0),0))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SATUAN'!$C$7:$C$1507,0),0)),"",OFFSET('HARGA SATUAN'!$D$6,MATCH(C263,'HARGA SATUAN'!$C$7:$C$1507,0),0))</f>
        <v/>
      </c>
      <c r="E263" s="101">
        <f ca="1">IF(B263="+","Unit",IF(ISERROR(OFFSET('HARGA SATUAN'!$E$6,MATCH(C263,'HARGA SATUAN'!$C$7:$C$1507,0),0)),"",OFFSET('HARGA SATUAN'!$E$6,MATCH(C263,'HARGA SATUAN'!$C$7:$C$1507,0),0)))</f>
        <v>0</v>
      </c>
      <c r="F263" s="138" t="str">
        <f t="shared" ca="1" si="11"/>
        <v/>
      </c>
      <c r="G263" s="41">
        <f ca="1">IF(ISERROR(OFFSET('HARGA SATUAN'!$I$6,MATCH(C263,'HARGA SATUAN'!$C$7:$C$1507,0),0)),"",OFFSET('HARGA SATUAN'!$I$6,MATCH(C263,'HARGA SATUAN'!$C$7:$C$1507,0),0))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SATUAN'!$C$7:$C$1507,0),0)),"",OFFSET('HARGA SATUAN'!$D$6,MATCH(C264,'HARGA SATUAN'!$C$7:$C$1507,0),0))</f>
        <v/>
      </c>
      <c r="E264" s="101">
        <f ca="1">IF(B264="+","Unit",IF(ISERROR(OFFSET('HARGA SATUAN'!$E$6,MATCH(C264,'HARGA SATUAN'!$C$7:$C$1507,0),0)),"",OFFSET('HARGA SATUAN'!$E$6,MATCH(C264,'HARGA SATUAN'!$C$7:$C$1507,0),0)))</f>
        <v>0</v>
      </c>
      <c r="F264" s="138" t="str">
        <f t="shared" ca="1" si="11"/>
        <v/>
      </c>
      <c r="G264" s="41">
        <f ca="1">IF(ISERROR(OFFSET('HARGA SATUAN'!$I$6,MATCH(C264,'HARGA SATUAN'!$C$7:$C$1507,0),0)),"",OFFSET('HARGA SATUAN'!$I$6,MATCH(C264,'HARGA SATUAN'!$C$7:$C$1507,0),0))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SATUAN'!$C$7:$C$1507,0),0)),"",OFFSET('HARGA SATUAN'!$D$6,MATCH(C265,'HARGA SATUAN'!$C$7:$C$1507,0),0))</f>
        <v/>
      </c>
      <c r="E265" s="101">
        <f ca="1">IF(B265="+","Unit",IF(ISERROR(OFFSET('HARGA SATUAN'!$E$6,MATCH(C265,'HARGA SATUAN'!$C$7:$C$1507,0),0)),"",OFFSET('HARGA SATUAN'!$E$6,MATCH(C265,'HARGA SATUAN'!$C$7:$C$1507,0),0)))</f>
        <v>0</v>
      </c>
      <c r="F265" s="138" t="str">
        <f t="shared" ca="1" si="11"/>
        <v/>
      </c>
      <c r="G265" s="41">
        <f ca="1">IF(ISERROR(OFFSET('HARGA SATUAN'!$I$6,MATCH(C265,'HARGA SATUAN'!$C$7:$C$1507,0),0)),"",OFFSET('HARGA SATUAN'!$I$6,MATCH(C265,'HARGA SATUAN'!$C$7:$C$1507,0),0))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SATUAN'!$C$7:$C$1507,0),0)),"",OFFSET('HARGA SATUAN'!$D$6,MATCH(C266,'HARGA SATUAN'!$C$7:$C$1507,0),0))</f>
        <v/>
      </c>
      <c r="E266" s="101">
        <f ca="1">IF(B266="+","Unit",IF(ISERROR(OFFSET('HARGA SATUAN'!$E$6,MATCH(C266,'HARGA SATUAN'!$C$7:$C$1507,0),0)),"",OFFSET('HARGA SATUAN'!$E$6,MATCH(C266,'HARGA SATUAN'!$C$7:$C$1507,0),0)))</f>
        <v>0</v>
      </c>
      <c r="F266" s="138" t="str">
        <f t="shared" ca="1" si="11"/>
        <v/>
      </c>
      <c r="G266" s="41">
        <f ca="1">IF(ISERROR(OFFSET('HARGA SATUAN'!$I$6,MATCH(C266,'HARGA SATUAN'!$C$7:$C$1507,0),0)),"",OFFSET('HARGA SATUAN'!$I$6,MATCH(C266,'HARGA SATUAN'!$C$7:$C$1507,0),0))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SATUAN'!$C$7:$C$1507,0),0)),"",OFFSET('HARGA SATUAN'!$D$6,MATCH(C267,'HARGA SATUAN'!$C$7:$C$1507,0),0))</f>
        <v/>
      </c>
      <c r="E267" s="101">
        <f ca="1">IF(B267="+","Unit",IF(ISERROR(OFFSET('HARGA SATUAN'!$E$6,MATCH(C267,'HARGA SATUAN'!$C$7:$C$1507,0),0)),"",OFFSET('HARGA SATUAN'!$E$6,MATCH(C267,'HARGA SATUAN'!$C$7:$C$1507,0),0)))</f>
        <v>0</v>
      </c>
      <c r="F267" s="138" t="str">
        <f t="shared" ca="1" si="11"/>
        <v/>
      </c>
      <c r="G267" s="41">
        <f ca="1">IF(ISERROR(OFFSET('HARGA SATUAN'!$I$6,MATCH(C267,'HARGA SATUAN'!$C$7:$C$1507,0),0)),"",OFFSET('HARGA SATUAN'!$I$6,MATCH(C267,'HARGA SATUAN'!$C$7:$C$1507,0),0))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SATUAN'!$C$7:$C$1507,0),0)),"",OFFSET('HARGA SATUAN'!$D$6,MATCH(C268,'HARGA SATUAN'!$C$7:$C$1507,0),0))</f>
        <v/>
      </c>
      <c r="E268" s="101">
        <f ca="1">IF(B268="+","Unit",IF(ISERROR(OFFSET('HARGA SATUAN'!$E$6,MATCH(C268,'HARGA SATUAN'!$C$7:$C$1507,0),0)),"",OFFSET('HARGA SATUAN'!$E$6,MATCH(C268,'HARGA SATUAN'!$C$7:$C$1507,0),0)))</f>
        <v>0</v>
      </c>
      <c r="F268" s="138" t="str">
        <f t="shared" ca="1" si="11"/>
        <v/>
      </c>
      <c r="G268" s="41">
        <f ca="1">IF(ISERROR(OFFSET('HARGA SATUAN'!$I$6,MATCH(C268,'HARGA SATUAN'!$C$7:$C$1507,0),0)),"",OFFSET('HARGA SATUAN'!$I$6,MATCH(C268,'HARGA SATUAN'!$C$7:$C$1507,0),0))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SATUAN'!$C$7:$C$1507,0),0)),"",OFFSET('HARGA SATUAN'!$D$6,MATCH(C269,'HARGA SATUAN'!$C$7:$C$1507,0),0))</f>
        <v/>
      </c>
      <c r="E269" s="101">
        <f ca="1">IF(B269="+","Unit",IF(ISERROR(OFFSET('HARGA SATUAN'!$E$6,MATCH(C269,'HARGA SATUAN'!$C$7:$C$1507,0),0)),"",OFFSET('HARGA SATUAN'!$E$6,MATCH(C269,'HARGA SATUAN'!$C$7:$C$1507,0),0)))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SATUAN'!$C$7:$C$1507,0),0)),"",OFFSET('HARGA SATUAN'!$I$6,MATCH(C269,'HARGA SATUAN'!$C$7:$C$1507,0),0))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SATUAN'!$C$7:$C$1507,0),0)),"",OFFSET('HARGA SATUAN'!$D$6,MATCH(C270,'HARGA SATUAN'!$C$7:$C$1507,0),0))</f>
        <v/>
      </c>
      <c r="E270" s="101">
        <f ca="1">IF(B270="+","Unit",IF(ISERROR(OFFSET('HARGA SATUAN'!$E$6,MATCH(C270,'HARGA SATUAN'!$C$7:$C$1507,0),0)),"",OFFSET('HARGA SATUAN'!$E$6,MATCH(C270,'HARGA SATUAN'!$C$7:$C$1507,0),0)))</f>
        <v>0</v>
      </c>
      <c r="F270" s="138" t="str">
        <f t="shared" ca="1" si="14"/>
        <v/>
      </c>
      <c r="G270" s="41">
        <f ca="1">IF(ISERROR(OFFSET('HARGA SATUAN'!$I$6,MATCH(C270,'HARGA SATUAN'!$C$7:$C$1507,0),0)),"",OFFSET('HARGA SATUAN'!$I$6,MATCH(C270,'HARGA SATUAN'!$C$7:$C$1507,0),0))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SATUAN'!$C$7:$C$1507,0),0)),"",OFFSET('HARGA SATUAN'!$D$6,MATCH(C271,'HARGA SATUAN'!$C$7:$C$1507,0),0))</f>
        <v/>
      </c>
      <c r="E271" s="101">
        <f ca="1">IF(B271="+","Unit",IF(ISERROR(OFFSET('HARGA SATUAN'!$E$6,MATCH(C271,'HARGA SATUAN'!$C$7:$C$1507,0),0)),"",OFFSET('HARGA SATUAN'!$E$6,MATCH(C271,'HARGA SATUAN'!$C$7:$C$1507,0),0)))</f>
        <v>0</v>
      </c>
      <c r="F271" s="138" t="str">
        <f t="shared" ca="1" si="14"/>
        <v/>
      </c>
      <c r="G271" s="41">
        <f ca="1">IF(ISERROR(OFFSET('HARGA SATUAN'!$I$6,MATCH(C271,'HARGA SATUAN'!$C$7:$C$1507,0),0)),"",OFFSET('HARGA SATUAN'!$I$6,MATCH(C271,'HARGA SATUAN'!$C$7:$C$1507,0),0))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SATUAN'!$C$7:$C$1507,0),0)),"",OFFSET('HARGA SATUAN'!$D$6,MATCH(C272,'HARGA SATUAN'!$C$7:$C$1507,0),0))</f>
        <v/>
      </c>
      <c r="E272" s="101">
        <f ca="1">IF(B272="+","Unit",IF(ISERROR(OFFSET('HARGA SATUAN'!$E$6,MATCH(C272,'HARGA SATUAN'!$C$7:$C$1507,0),0)),"",OFFSET('HARGA SATUAN'!$E$6,MATCH(C272,'HARGA SATUAN'!$C$7:$C$1507,0),0)))</f>
        <v>0</v>
      </c>
      <c r="F272" s="138" t="str">
        <f t="shared" ca="1" si="14"/>
        <v/>
      </c>
      <c r="G272" s="41">
        <f ca="1">IF(ISERROR(OFFSET('HARGA SATUAN'!$I$6,MATCH(C272,'HARGA SATUAN'!$C$7:$C$1507,0),0)),"",OFFSET('HARGA SATUAN'!$I$6,MATCH(C272,'HARGA SATUAN'!$C$7:$C$1507,0),0))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SATUAN'!$C$7:$C$1507,0),0)),"",OFFSET('HARGA SATUAN'!$D$6,MATCH(C273,'HARGA SATUAN'!$C$7:$C$1507,0),0))</f>
        <v/>
      </c>
      <c r="E273" s="101">
        <f ca="1">IF(B273="+","Unit",IF(ISERROR(OFFSET('HARGA SATUAN'!$E$6,MATCH(C273,'HARGA SATUAN'!$C$7:$C$1507,0),0)),"",OFFSET('HARGA SATUAN'!$E$6,MATCH(C273,'HARGA SATUAN'!$C$7:$C$1507,0),0)))</f>
        <v>0</v>
      </c>
      <c r="F273" s="138" t="str">
        <f t="shared" ca="1" si="14"/>
        <v/>
      </c>
      <c r="G273" s="41">
        <f ca="1">IF(ISERROR(OFFSET('HARGA SATUAN'!$I$6,MATCH(C273,'HARGA SATUAN'!$C$7:$C$1507,0),0)),"",OFFSET('HARGA SATUAN'!$I$6,MATCH(C273,'HARGA SATUAN'!$C$7:$C$1507,0),0))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SATUAN'!$C$7:$C$1507,0),0)),"",OFFSET('HARGA SATUAN'!$D$6,MATCH(C274,'HARGA SATUAN'!$C$7:$C$1507,0),0))</f>
        <v/>
      </c>
      <c r="E274" s="101">
        <f ca="1">IF(B274="+","Unit",IF(ISERROR(OFFSET('HARGA SATUAN'!$E$6,MATCH(C274,'HARGA SATUAN'!$C$7:$C$1507,0),0)),"",OFFSET('HARGA SATUAN'!$E$6,MATCH(C274,'HARGA SATUAN'!$C$7:$C$1507,0),0)))</f>
        <v>0</v>
      </c>
      <c r="F274" s="138" t="str">
        <f t="shared" ca="1" si="14"/>
        <v/>
      </c>
      <c r="G274" s="41">
        <f ca="1">IF(ISERROR(OFFSET('HARGA SATUAN'!$I$6,MATCH(C274,'HARGA SATUAN'!$C$7:$C$1507,0),0)),"",OFFSET('HARGA SATUAN'!$I$6,MATCH(C274,'HARGA SATUAN'!$C$7:$C$1507,0),0))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SATUAN'!$C$7:$C$1507,0),0)),"",OFFSET('HARGA SATUAN'!$D$6,MATCH(C275,'HARGA SATUAN'!$C$7:$C$1507,0),0))</f>
        <v/>
      </c>
      <c r="E275" s="101">
        <f ca="1">IF(B275="+","Unit",IF(ISERROR(OFFSET('HARGA SATUAN'!$E$6,MATCH(C275,'HARGA SATUAN'!$C$7:$C$1507,0),0)),"",OFFSET('HARGA SATUAN'!$E$6,MATCH(C275,'HARGA SATUAN'!$C$7:$C$1507,0),0)))</f>
        <v>0</v>
      </c>
      <c r="F275" s="138" t="str">
        <f t="shared" ca="1" si="14"/>
        <v/>
      </c>
      <c r="G275" s="41">
        <f ca="1">IF(ISERROR(OFFSET('HARGA SATUAN'!$I$6,MATCH(C275,'HARGA SATUAN'!$C$7:$C$1507,0),0)),"",OFFSET('HARGA SATUAN'!$I$6,MATCH(C275,'HARGA SATUAN'!$C$7:$C$1507,0),0))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SATUAN'!$C$7:$C$1507,0),0)),"",OFFSET('HARGA SATUAN'!$D$6,MATCH(C276,'HARGA SATUAN'!$C$7:$C$1507,0),0))</f>
        <v/>
      </c>
      <c r="E276" s="101">
        <f ca="1">IF(B276="+","Unit",IF(ISERROR(OFFSET('HARGA SATUAN'!$E$6,MATCH(C276,'HARGA SATUAN'!$C$7:$C$1507,0),0)),"",OFFSET('HARGA SATUAN'!$E$6,MATCH(C276,'HARGA SATUAN'!$C$7:$C$1507,0),0)))</f>
        <v>0</v>
      </c>
      <c r="F276" s="138" t="str">
        <f t="shared" ca="1" si="14"/>
        <v/>
      </c>
      <c r="G276" s="41">
        <f ca="1">IF(ISERROR(OFFSET('HARGA SATUAN'!$I$6,MATCH(C276,'HARGA SATUAN'!$C$7:$C$1507,0),0)),"",OFFSET('HARGA SATUAN'!$I$6,MATCH(C276,'HARGA SATUAN'!$C$7:$C$1507,0),0))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SATUAN'!$C$7:$C$1507,0),0)),"",OFFSET('HARGA SATUAN'!$D$6,MATCH(C277,'HARGA SATUAN'!$C$7:$C$1507,0),0))</f>
        <v/>
      </c>
      <c r="E277" s="101">
        <f ca="1">IF(B277="+","Unit",IF(ISERROR(OFFSET('HARGA SATUAN'!$E$6,MATCH(C277,'HARGA SATUAN'!$C$7:$C$1507,0),0)),"",OFFSET('HARGA SATUAN'!$E$6,MATCH(C277,'HARGA SATUAN'!$C$7:$C$1507,0),0)))</f>
        <v>0</v>
      </c>
      <c r="F277" s="138" t="str">
        <f t="shared" ca="1" si="14"/>
        <v/>
      </c>
      <c r="G277" s="41">
        <f ca="1">IF(ISERROR(OFFSET('HARGA SATUAN'!$I$6,MATCH(C277,'HARGA SATUAN'!$C$7:$C$1507,0),0)),"",OFFSET('HARGA SATUAN'!$I$6,MATCH(C277,'HARGA SATUAN'!$C$7:$C$1507,0),0))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SATUAN'!$C$7:$C$1507,0),0)),"",OFFSET('HARGA SATUAN'!$D$6,MATCH(C278,'HARGA SATUAN'!$C$7:$C$1507,0),0))</f>
        <v/>
      </c>
      <c r="E278" s="101">
        <f ca="1">IF(B278="+","Unit",IF(ISERROR(OFFSET('HARGA SATUAN'!$E$6,MATCH(C278,'HARGA SATUAN'!$C$7:$C$1507,0),0)),"",OFFSET('HARGA SATUAN'!$E$6,MATCH(C278,'HARGA SATUAN'!$C$7:$C$1507,0),0)))</f>
        <v>0</v>
      </c>
      <c r="F278" s="138" t="str">
        <f t="shared" ca="1" si="14"/>
        <v/>
      </c>
      <c r="G278" s="41">
        <f ca="1">IF(ISERROR(OFFSET('HARGA SATUAN'!$I$6,MATCH(C278,'HARGA SATUAN'!$C$7:$C$1507,0),0)),"",OFFSET('HARGA SATUAN'!$I$6,MATCH(C278,'HARGA SATUAN'!$C$7:$C$1507,0),0))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SATUAN'!$C$7:$C$1507,0),0)),"",OFFSET('HARGA SATUAN'!$D$6,MATCH(C279,'HARGA SATUAN'!$C$7:$C$1507,0),0))</f>
        <v/>
      </c>
      <c r="E279" s="101">
        <f ca="1">IF(B279="+","Unit",IF(ISERROR(OFFSET('HARGA SATUAN'!$E$6,MATCH(C279,'HARGA SATUAN'!$C$7:$C$1507,0),0)),"",OFFSET('HARGA SATUAN'!$E$6,MATCH(C279,'HARGA SATUAN'!$C$7:$C$1507,0),0)))</f>
        <v>0</v>
      </c>
      <c r="F279" s="138" t="str">
        <f t="shared" ca="1" si="14"/>
        <v/>
      </c>
      <c r="G279" s="41">
        <f ca="1">IF(ISERROR(OFFSET('HARGA SATUAN'!$I$6,MATCH(C279,'HARGA SATUAN'!$C$7:$C$1507,0),0)),"",OFFSET('HARGA SATUAN'!$I$6,MATCH(C279,'HARGA SATUAN'!$C$7:$C$1507,0),0))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SATUAN'!$C$7:$C$1507,0),0)),"",OFFSET('HARGA SATUAN'!$D$6,MATCH(C280,'HARGA SATUAN'!$C$7:$C$1507,0),0))</f>
        <v/>
      </c>
      <c r="E280" s="101">
        <f ca="1">IF(B280="+","Unit",IF(ISERROR(OFFSET('HARGA SATUAN'!$E$6,MATCH(C280,'HARGA SATUAN'!$C$7:$C$1507,0),0)),"",OFFSET('HARGA SATUAN'!$E$6,MATCH(C280,'HARGA SATUAN'!$C$7:$C$1507,0),0)))</f>
        <v>0</v>
      </c>
      <c r="F280" s="138" t="str">
        <f t="shared" ca="1" si="14"/>
        <v/>
      </c>
      <c r="G280" s="41">
        <f ca="1">IF(ISERROR(OFFSET('HARGA SATUAN'!$I$6,MATCH(C280,'HARGA SATUAN'!$C$7:$C$1507,0),0)),"",OFFSET('HARGA SATUAN'!$I$6,MATCH(C280,'HARGA SATUAN'!$C$7:$C$1507,0),0))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SATUAN'!$C$7:$C$1507,0),0)),"",OFFSET('HARGA SATUAN'!$D$6,MATCH(C281,'HARGA SATUAN'!$C$7:$C$1507,0),0))</f>
        <v/>
      </c>
      <c r="E281" s="101">
        <f ca="1">IF(B281="+","Unit",IF(ISERROR(OFFSET('HARGA SATUAN'!$E$6,MATCH(C281,'HARGA SATUAN'!$C$7:$C$1507,0),0)),"",OFFSET('HARGA SATUAN'!$E$6,MATCH(C281,'HARGA SATUAN'!$C$7:$C$1507,0),0)))</f>
        <v>0</v>
      </c>
      <c r="F281" s="138" t="str">
        <f t="shared" ca="1" si="14"/>
        <v/>
      </c>
      <c r="G281" s="41">
        <f ca="1">IF(ISERROR(OFFSET('HARGA SATUAN'!$I$6,MATCH(C281,'HARGA SATUAN'!$C$7:$C$1507,0),0)),"",OFFSET('HARGA SATUAN'!$I$6,MATCH(C281,'HARGA SATUAN'!$C$7:$C$1507,0),0))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SATUAN'!$C$7:$C$1507,0),0)),"",OFFSET('HARGA SATUAN'!$D$6,MATCH(C282,'HARGA SATUAN'!$C$7:$C$1507,0),0))</f>
        <v/>
      </c>
      <c r="E282" s="101">
        <f ca="1">IF(B282="+","Unit",IF(ISERROR(OFFSET('HARGA SATUAN'!$E$6,MATCH(C282,'HARGA SATUAN'!$C$7:$C$1507,0),0)),"",OFFSET('HARGA SATUAN'!$E$6,MATCH(C282,'HARGA SATUAN'!$C$7:$C$1507,0),0)))</f>
        <v>0</v>
      </c>
      <c r="F282" s="138" t="str">
        <f t="shared" ca="1" si="14"/>
        <v/>
      </c>
      <c r="G282" s="41">
        <f ca="1">IF(ISERROR(OFFSET('HARGA SATUAN'!$I$6,MATCH(C282,'HARGA SATUAN'!$C$7:$C$1507,0),0)),"",OFFSET('HARGA SATUAN'!$I$6,MATCH(C282,'HARGA SATUAN'!$C$7:$C$1507,0),0))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SATUAN'!$C$7:$C$1507,0),0)),"",OFFSET('HARGA SATUAN'!$D$6,MATCH(C283,'HARGA SATUAN'!$C$7:$C$1507,0),0))</f>
        <v/>
      </c>
      <c r="E283" s="101">
        <f ca="1">IF(B283="+","Unit",IF(ISERROR(OFFSET('HARGA SATUAN'!$E$6,MATCH(C283,'HARGA SATUAN'!$C$7:$C$1507,0),0)),"",OFFSET('HARGA SATUAN'!$E$6,MATCH(C283,'HARGA SATUAN'!$C$7:$C$1507,0),0)))</f>
        <v>0</v>
      </c>
      <c r="F283" s="138" t="str">
        <f t="shared" ca="1" si="14"/>
        <v/>
      </c>
      <c r="G283" s="41">
        <f ca="1">IF(ISERROR(OFFSET('HARGA SATUAN'!$I$6,MATCH(C283,'HARGA SATUAN'!$C$7:$C$1507,0),0)),"",OFFSET('HARGA SATUAN'!$I$6,MATCH(C283,'HARGA SATUAN'!$C$7:$C$1507,0),0))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SATUAN'!$C$7:$C$1507,0),0)),"",OFFSET('HARGA SATUAN'!$D$6,MATCH(C284,'HARGA SATUAN'!$C$7:$C$1507,0),0))</f>
        <v/>
      </c>
      <c r="E284" s="101">
        <f ca="1">IF(B284="+","Unit",IF(ISERROR(OFFSET('HARGA SATUAN'!$E$6,MATCH(C284,'HARGA SATUAN'!$C$7:$C$1507,0),0)),"",OFFSET('HARGA SATUAN'!$E$6,MATCH(C284,'HARGA SATUAN'!$C$7:$C$1507,0),0)))</f>
        <v>0</v>
      </c>
      <c r="F284" s="138" t="str">
        <f t="shared" ca="1" si="14"/>
        <v/>
      </c>
      <c r="G284" s="41">
        <f ca="1">IF(ISERROR(OFFSET('HARGA SATUAN'!$I$6,MATCH(C284,'HARGA SATUAN'!$C$7:$C$1507,0),0)),"",OFFSET('HARGA SATUAN'!$I$6,MATCH(C284,'HARGA SATUAN'!$C$7:$C$1507,0),0))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SATUAN'!$C$7:$C$1507,0),0)),"",OFFSET('HARGA SATUAN'!$D$6,MATCH(C285,'HARGA SATUAN'!$C$7:$C$1507,0),0))</f>
        <v/>
      </c>
      <c r="E285" s="101">
        <f ca="1">IF(B285="+","Unit",IF(ISERROR(OFFSET('HARGA SATUAN'!$E$6,MATCH(C285,'HARGA SATUAN'!$C$7:$C$1507,0),0)),"",OFFSET('HARGA SATUAN'!$E$6,MATCH(C285,'HARGA SATUAN'!$C$7:$C$1507,0),0)))</f>
        <v>0</v>
      </c>
      <c r="F285" s="138" t="str">
        <f t="shared" ca="1" si="14"/>
        <v/>
      </c>
      <c r="G285" s="41">
        <f ca="1">IF(ISERROR(OFFSET('HARGA SATUAN'!$I$6,MATCH(C285,'HARGA SATUAN'!$C$7:$C$1507,0),0)),"",OFFSET('HARGA SATUAN'!$I$6,MATCH(C285,'HARGA SATUAN'!$C$7:$C$1507,0),0))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SATUAN'!$C$7:$C$1507,0),0)),"",OFFSET('HARGA SATUAN'!$D$6,MATCH(C286,'HARGA SATUAN'!$C$7:$C$1507,0),0))</f>
        <v/>
      </c>
      <c r="E286" s="101">
        <f ca="1">IF(B286="+","Unit",IF(ISERROR(OFFSET('HARGA SATUAN'!$E$6,MATCH(C286,'HARGA SATUAN'!$C$7:$C$1507,0),0)),"",OFFSET('HARGA SATUAN'!$E$6,MATCH(C286,'HARGA SATUAN'!$C$7:$C$1507,0),0)))</f>
        <v>0</v>
      </c>
      <c r="F286" s="138" t="str">
        <f t="shared" ca="1" si="14"/>
        <v/>
      </c>
      <c r="G286" s="41">
        <f ca="1">IF(ISERROR(OFFSET('HARGA SATUAN'!$I$6,MATCH(C286,'HARGA SATUAN'!$C$7:$C$1507,0),0)),"",OFFSET('HARGA SATUAN'!$I$6,MATCH(C286,'HARGA SATUAN'!$C$7:$C$1507,0),0))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SATUAN'!$C$7:$C$1507,0),0)),"",OFFSET('HARGA SATUAN'!$D$6,MATCH(C287,'HARGA SATUAN'!$C$7:$C$1507,0),0))</f>
        <v/>
      </c>
      <c r="E287" s="101">
        <f ca="1">IF(B287="+","Unit",IF(ISERROR(OFFSET('HARGA SATUAN'!$E$6,MATCH(C287,'HARGA SATUAN'!$C$7:$C$1507,0),0)),"",OFFSET('HARGA SATUAN'!$E$6,MATCH(C287,'HARGA SATUAN'!$C$7:$C$1507,0),0)))</f>
        <v>0</v>
      </c>
      <c r="F287" s="138" t="str">
        <f t="shared" ca="1" si="14"/>
        <v/>
      </c>
      <c r="G287" s="41">
        <f ca="1">IF(ISERROR(OFFSET('HARGA SATUAN'!$I$6,MATCH(C287,'HARGA SATUAN'!$C$7:$C$1507,0),0)),"",OFFSET('HARGA SATUAN'!$I$6,MATCH(C287,'HARGA SATUAN'!$C$7:$C$1507,0),0))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SATUAN'!$C$7:$C$1507,0),0)),"",OFFSET('HARGA SATUAN'!$D$6,MATCH(C288,'HARGA SATUAN'!$C$7:$C$1507,0),0))</f>
        <v/>
      </c>
      <c r="E288" s="101">
        <f ca="1">IF(B288="+","Unit",IF(ISERROR(OFFSET('HARGA SATUAN'!$E$6,MATCH(C288,'HARGA SATUAN'!$C$7:$C$1507,0),0)),"",OFFSET('HARGA SATUAN'!$E$6,MATCH(C288,'HARGA SATUAN'!$C$7:$C$1507,0),0)))</f>
        <v>0</v>
      </c>
      <c r="F288" s="138" t="str">
        <f t="shared" ca="1" si="14"/>
        <v/>
      </c>
      <c r="G288" s="41">
        <f ca="1">IF(ISERROR(OFFSET('HARGA SATUAN'!$I$6,MATCH(C288,'HARGA SATUAN'!$C$7:$C$1507,0),0)),"",OFFSET('HARGA SATUAN'!$I$6,MATCH(C288,'HARGA SATUAN'!$C$7:$C$1507,0),0))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SATUAN'!$C$7:$C$1507,0),0)),"",OFFSET('HARGA SATUAN'!$D$6,MATCH(C289,'HARGA SATUAN'!$C$7:$C$1507,0),0))</f>
        <v/>
      </c>
      <c r="E289" s="101">
        <f ca="1">IF(B289="+","Unit",IF(ISERROR(OFFSET('HARGA SATUAN'!$E$6,MATCH(C289,'HARGA SATUAN'!$C$7:$C$1507,0),0)),"",OFFSET('HARGA SATUAN'!$E$6,MATCH(C289,'HARGA SATUAN'!$C$7:$C$1507,0),0)))</f>
        <v>0</v>
      </c>
      <c r="F289" s="138" t="str">
        <f t="shared" ca="1" si="14"/>
        <v/>
      </c>
      <c r="G289" s="41">
        <f ca="1">IF(ISERROR(OFFSET('HARGA SATUAN'!$I$6,MATCH(C289,'HARGA SATUAN'!$C$7:$C$1507,0),0)),"",OFFSET('HARGA SATUAN'!$I$6,MATCH(C289,'HARGA SATUAN'!$C$7:$C$1507,0),0))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SATUAN'!$C$7:$C$1507,0),0)),"",OFFSET('HARGA SATUAN'!$D$6,MATCH(C290,'HARGA SATUAN'!$C$7:$C$1507,0),0))</f>
        <v/>
      </c>
      <c r="E290" s="101">
        <f ca="1">IF(B290="+","Unit",IF(ISERROR(OFFSET('HARGA SATUAN'!$E$6,MATCH(C290,'HARGA SATUAN'!$C$7:$C$1507,0),0)),"",OFFSET('HARGA SATUAN'!$E$6,MATCH(C290,'HARGA SATUAN'!$C$7:$C$1507,0),0)))</f>
        <v>0</v>
      </c>
      <c r="F290" s="138" t="str">
        <f t="shared" ca="1" si="14"/>
        <v/>
      </c>
      <c r="G290" s="41">
        <f ca="1">IF(ISERROR(OFFSET('HARGA SATUAN'!$I$6,MATCH(C290,'HARGA SATUAN'!$C$7:$C$1507,0),0)),"",OFFSET('HARGA SATUAN'!$I$6,MATCH(C290,'HARGA SATUAN'!$C$7:$C$1507,0),0))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SATUAN'!$C$7:$C$1507,0),0)),"",OFFSET('HARGA SATUAN'!$D$6,MATCH(C291,'HARGA SATUAN'!$C$7:$C$1507,0),0))</f>
        <v/>
      </c>
      <c r="E291" s="101">
        <f ca="1">IF(B291="+","Unit",IF(ISERROR(OFFSET('HARGA SATUAN'!$E$6,MATCH(C291,'HARGA SATUAN'!$C$7:$C$1507,0),0)),"",OFFSET('HARGA SATUAN'!$E$6,MATCH(C291,'HARGA SATUAN'!$C$7:$C$1507,0),0)))</f>
        <v>0</v>
      </c>
      <c r="F291" s="138" t="str">
        <f t="shared" ca="1" si="14"/>
        <v/>
      </c>
      <c r="G291" s="41">
        <f ca="1">IF(ISERROR(OFFSET('HARGA SATUAN'!$I$6,MATCH(C291,'HARGA SATUAN'!$C$7:$C$1507,0),0)),"",OFFSET('HARGA SATUAN'!$I$6,MATCH(C291,'HARGA SATUAN'!$C$7:$C$1507,0),0))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SATUAN'!$C$7:$C$1507,0),0)),"",OFFSET('HARGA SATUAN'!$D$6,MATCH(C292,'HARGA SATUAN'!$C$7:$C$1507,0),0))</f>
        <v/>
      </c>
      <c r="E292" s="101">
        <f ca="1">IF(B292="+","Unit",IF(ISERROR(OFFSET('HARGA SATUAN'!$E$6,MATCH(C292,'HARGA SATUAN'!$C$7:$C$1507,0),0)),"",OFFSET('HARGA SATUAN'!$E$6,MATCH(C292,'HARGA SATUAN'!$C$7:$C$1507,0),0)))</f>
        <v>0</v>
      </c>
      <c r="F292" s="138" t="str">
        <f t="shared" ca="1" si="14"/>
        <v/>
      </c>
      <c r="G292" s="41">
        <f ca="1">IF(ISERROR(OFFSET('HARGA SATUAN'!$I$6,MATCH(C292,'HARGA SATUAN'!$C$7:$C$1507,0),0)),"",OFFSET('HARGA SATUAN'!$I$6,MATCH(C292,'HARGA SATUAN'!$C$7:$C$1507,0),0))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SATUAN'!$C$7:$C$1507,0),0)),"",OFFSET('HARGA SATUAN'!$D$6,MATCH(C293,'HARGA SATUAN'!$C$7:$C$1507,0),0))</f>
        <v/>
      </c>
      <c r="E293" s="101">
        <f ca="1">IF(B293="+","Unit",IF(ISERROR(OFFSET('HARGA SATUAN'!$E$6,MATCH(C293,'HARGA SATUAN'!$C$7:$C$1507,0),0)),"",OFFSET('HARGA SATUAN'!$E$6,MATCH(C293,'HARGA SATUAN'!$C$7:$C$1507,0),0)))</f>
        <v>0</v>
      </c>
      <c r="F293" s="138" t="str">
        <f t="shared" ca="1" si="14"/>
        <v/>
      </c>
      <c r="G293" s="41">
        <f ca="1">IF(ISERROR(OFFSET('HARGA SATUAN'!$I$6,MATCH(C293,'HARGA SATUAN'!$C$7:$C$1507,0),0)),"",OFFSET('HARGA SATUAN'!$I$6,MATCH(C293,'HARGA SATUAN'!$C$7:$C$1507,0),0))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SATUAN'!$C$7:$C$1507,0),0)),"",OFFSET('HARGA SATUAN'!$D$6,MATCH(C294,'HARGA SATUAN'!$C$7:$C$1507,0),0))</f>
        <v/>
      </c>
      <c r="E294" s="101">
        <f ca="1">IF(B294="+","Unit",IF(ISERROR(OFFSET('HARGA SATUAN'!$E$6,MATCH(C294,'HARGA SATUAN'!$C$7:$C$1507,0),0)),"",OFFSET('HARGA SATUAN'!$E$6,MATCH(C294,'HARGA SATUAN'!$C$7:$C$1507,0),0)))</f>
        <v>0</v>
      </c>
      <c r="F294" s="138" t="str">
        <f t="shared" ca="1" si="14"/>
        <v/>
      </c>
      <c r="G294" s="41">
        <f ca="1">IF(ISERROR(OFFSET('HARGA SATUAN'!$I$6,MATCH(C294,'HARGA SATUAN'!$C$7:$C$1507,0),0)),"",OFFSET('HARGA SATUAN'!$I$6,MATCH(C294,'HARGA SATUAN'!$C$7:$C$1507,0),0))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SATUAN'!$C$7:$C$1507,0),0)),"",OFFSET('HARGA SATUAN'!$D$6,MATCH(C295,'HARGA SATUAN'!$C$7:$C$1507,0),0))</f>
        <v/>
      </c>
      <c r="E295" s="101">
        <f ca="1">IF(B295="+","Unit",IF(ISERROR(OFFSET('HARGA SATUAN'!$E$6,MATCH(C295,'HARGA SATUAN'!$C$7:$C$1507,0),0)),"",OFFSET('HARGA SATUAN'!$E$6,MATCH(C295,'HARGA SATUAN'!$C$7:$C$1507,0),0)))</f>
        <v>0</v>
      </c>
      <c r="F295" s="138" t="str">
        <f t="shared" ca="1" si="14"/>
        <v/>
      </c>
      <c r="G295" s="41">
        <f ca="1">IF(ISERROR(OFFSET('HARGA SATUAN'!$I$6,MATCH(C295,'HARGA SATUAN'!$C$7:$C$1507,0),0)),"",OFFSET('HARGA SATUAN'!$I$6,MATCH(C295,'HARGA SATUAN'!$C$7:$C$1507,0),0))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SATUAN'!$C$7:$C$1507,0),0)),"",OFFSET('HARGA SATUAN'!$D$6,MATCH(C296,'HARGA SATUAN'!$C$7:$C$1507,0),0))</f>
        <v/>
      </c>
      <c r="E296" s="101">
        <f ca="1">IF(B296="+","Unit",IF(ISERROR(OFFSET('HARGA SATUAN'!$E$6,MATCH(C296,'HARGA SATUAN'!$C$7:$C$1507,0),0)),"",OFFSET('HARGA SATUAN'!$E$6,MATCH(C296,'HARGA SATUAN'!$C$7:$C$1507,0),0)))</f>
        <v>0</v>
      </c>
      <c r="F296" s="138" t="str">
        <f t="shared" ca="1" si="14"/>
        <v/>
      </c>
      <c r="G296" s="41">
        <f ca="1">IF(ISERROR(OFFSET('HARGA SATUAN'!$I$6,MATCH(C296,'HARGA SATUAN'!$C$7:$C$1507,0),0)),"",OFFSET('HARGA SATUAN'!$I$6,MATCH(C296,'HARGA SATUAN'!$C$7:$C$1507,0),0))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SATUAN'!$C$7:$C$1507,0),0)),"",OFFSET('HARGA SATUAN'!$D$6,MATCH(C297,'HARGA SATUAN'!$C$7:$C$1507,0),0))</f>
        <v/>
      </c>
      <c r="E297" s="101">
        <f ca="1">IF(B297="+","Unit",IF(ISERROR(OFFSET('HARGA SATUAN'!$E$6,MATCH(C297,'HARGA SATUAN'!$C$7:$C$1507,0),0)),"",OFFSET('HARGA SATUAN'!$E$6,MATCH(C297,'HARGA SATUAN'!$C$7:$C$1507,0),0)))</f>
        <v>0</v>
      </c>
      <c r="F297" s="138" t="str">
        <f t="shared" ca="1" si="14"/>
        <v/>
      </c>
      <c r="G297" s="41">
        <f ca="1">IF(ISERROR(OFFSET('HARGA SATUAN'!$I$6,MATCH(C297,'HARGA SATUAN'!$C$7:$C$1507,0),0)),"",OFFSET('HARGA SATUAN'!$I$6,MATCH(C297,'HARGA SATUAN'!$C$7:$C$1507,0),0))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SATUAN'!$C$7:$C$1507,0),0)),"",OFFSET('HARGA SATUAN'!$D$6,MATCH(C298,'HARGA SATUAN'!$C$7:$C$1507,0),0))</f>
        <v/>
      </c>
      <c r="E298" s="101">
        <f ca="1">IF(B298="+","Unit",IF(ISERROR(OFFSET('HARGA SATUAN'!$E$6,MATCH(C298,'HARGA SATUAN'!$C$7:$C$1507,0),0)),"",OFFSET('HARGA SATUAN'!$E$6,MATCH(C298,'HARGA SATUAN'!$C$7:$C$1507,0),0)))</f>
        <v>0</v>
      </c>
      <c r="F298" s="138" t="str">
        <f t="shared" ca="1" si="14"/>
        <v/>
      </c>
      <c r="G298" s="41">
        <f ca="1">IF(ISERROR(OFFSET('HARGA SATUAN'!$I$6,MATCH(C298,'HARGA SATUAN'!$C$7:$C$1507,0),0)),"",OFFSET('HARGA SATUAN'!$I$6,MATCH(C298,'HARGA SATUAN'!$C$7:$C$1507,0),0))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SATUAN'!$C$7:$C$1507,0),0)),"",OFFSET('HARGA SATUAN'!$D$6,MATCH(C299,'HARGA SATUAN'!$C$7:$C$1507,0),0))</f>
        <v/>
      </c>
      <c r="E299" s="101">
        <f ca="1">IF(B299="+","Unit",IF(ISERROR(OFFSET('HARGA SATUAN'!$E$6,MATCH(C299,'HARGA SATUAN'!$C$7:$C$1507,0),0)),"",OFFSET('HARGA SATUAN'!$E$6,MATCH(C299,'HARGA SATUAN'!$C$7:$C$1507,0),0)))</f>
        <v>0</v>
      </c>
      <c r="F299" s="138" t="str">
        <f t="shared" ca="1" si="14"/>
        <v/>
      </c>
      <c r="G299" s="41">
        <f ca="1">IF(ISERROR(OFFSET('HARGA SATUAN'!$I$6,MATCH(C299,'HARGA SATUAN'!$C$7:$C$1507,0),0)),"",OFFSET('HARGA SATUAN'!$I$6,MATCH(C299,'HARGA SATUAN'!$C$7:$C$1507,0),0))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SATUAN'!$C$7:$C$1507,0),0)),"",OFFSET('HARGA SATUAN'!$D$6,MATCH(C300,'HARGA SATUAN'!$C$7:$C$1507,0),0))</f>
        <v/>
      </c>
      <c r="E300" s="101">
        <f ca="1">IF(B300="+","Unit",IF(ISERROR(OFFSET('HARGA SATUAN'!$E$6,MATCH(C300,'HARGA SATUAN'!$C$7:$C$1507,0),0)),"",OFFSET('HARGA SATUAN'!$E$6,MATCH(C300,'HARGA SATUAN'!$C$7:$C$1507,0),0)))</f>
        <v>0</v>
      </c>
      <c r="F300" s="138" t="str">
        <f t="shared" ca="1" si="14"/>
        <v/>
      </c>
      <c r="G300" s="41">
        <f ca="1">IF(ISERROR(OFFSET('HARGA SATUAN'!$I$6,MATCH(C300,'HARGA SATUAN'!$C$7:$C$1507,0),0)),"",OFFSET('HARGA SATUAN'!$I$6,MATCH(C300,'HARGA SATUAN'!$C$7:$C$1507,0),0))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SATUAN'!$C$7:$C$1507,0),0)),"",OFFSET('HARGA SATUAN'!$D$6,MATCH(C301,'HARGA SATUAN'!$C$7:$C$1507,0),0))</f>
        <v/>
      </c>
      <c r="E301" s="101">
        <f ca="1">IF(B301="+","Unit",IF(ISERROR(OFFSET('HARGA SATUAN'!$E$6,MATCH(C301,'HARGA SATUAN'!$C$7:$C$1507,0),0)),"",OFFSET('HARGA SATUAN'!$E$6,MATCH(C301,'HARGA SATUAN'!$C$7:$C$1507,0),0)))</f>
        <v>0</v>
      </c>
      <c r="F301" s="138" t="str">
        <f t="shared" ca="1" si="14"/>
        <v/>
      </c>
      <c r="G301" s="41">
        <f ca="1">IF(ISERROR(OFFSET('HARGA SATUAN'!$I$6,MATCH(C301,'HARGA SATUAN'!$C$7:$C$1507,0),0)),"",OFFSET('HARGA SATUAN'!$I$6,MATCH(C301,'HARGA SATUAN'!$C$7:$C$1507,0),0))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SATUAN'!$C$7:$C$1507,0),0)),"",OFFSET('HARGA SATUAN'!$D$6,MATCH(C302,'HARGA SATUAN'!$C$7:$C$1507,0),0))</f>
        <v/>
      </c>
      <c r="E302" s="101">
        <f ca="1">IF(B302="+","Unit",IF(ISERROR(OFFSET('HARGA SATUAN'!$E$6,MATCH(C302,'HARGA SATUAN'!$C$7:$C$1507,0),0)),"",OFFSET('HARGA SATUAN'!$E$6,MATCH(C302,'HARGA SATUAN'!$C$7:$C$1507,0),0)))</f>
        <v>0</v>
      </c>
      <c r="F302" s="138" t="str">
        <f t="shared" ca="1" si="14"/>
        <v/>
      </c>
      <c r="G302" s="41">
        <f ca="1">IF(ISERROR(OFFSET('HARGA SATUAN'!$I$6,MATCH(C302,'HARGA SATUAN'!$C$7:$C$1507,0),0)),"",OFFSET('HARGA SATUAN'!$I$6,MATCH(C302,'HARGA SATUAN'!$C$7:$C$1507,0),0))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SATUAN'!$C$7:$C$1507,0),0)),"",OFFSET('HARGA SATUAN'!$D$6,MATCH(C303,'HARGA SATUAN'!$C$7:$C$1507,0),0))</f>
        <v/>
      </c>
      <c r="E303" s="101">
        <f ca="1">IF(B303="+","Unit",IF(ISERROR(OFFSET('HARGA SATUAN'!$E$6,MATCH(C303,'HARGA SATUAN'!$C$7:$C$1507,0),0)),"",OFFSET('HARGA SATUAN'!$E$6,MATCH(C303,'HARGA SATUAN'!$C$7:$C$1507,0),0)))</f>
        <v>0</v>
      </c>
      <c r="F303" s="138" t="str">
        <f t="shared" ca="1" si="14"/>
        <v/>
      </c>
      <c r="G303" s="41">
        <f ca="1">IF(ISERROR(OFFSET('HARGA SATUAN'!$I$6,MATCH(C303,'HARGA SATUAN'!$C$7:$C$1507,0),0)),"",OFFSET('HARGA SATUAN'!$I$6,MATCH(C303,'HARGA SATUAN'!$C$7:$C$1507,0),0))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SATUAN'!$C$7:$C$1507,0),0)),"",OFFSET('HARGA SATUAN'!$D$6,MATCH(C304,'HARGA SATUAN'!$C$7:$C$1507,0),0))</f>
        <v/>
      </c>
      <c r="E304" s="101">
        <f ca="1">IF(B304="+","Unit",IF(ISERROR(OFFSET('HARGA SATUAN'!$E$6,MATCH(C304,'HARGA SATUAN'!$C$7:$C$1507,0),0)),"",OFFSET('HARGA SATUAN'!$E$6,MATCH(C304,'HARGA SATUAN'!$C$7:$C$1507,0),0)))</f>
        <v>0</v>
      </c>
      <c r="F304" s="138" t="str">
        <f t="shared" ca="1" si="14"/>
        <v/>
      </c>
      <c r="G304" s="41">
        <f ca="1">IF(ISERROR(OFFSET('HARGA SATUAN'!$I$6,MATCH(C304,'HARGA SATUAN'!$C$7:$C$1507,0),0)),"",OFFSET('HARGA SATUAN'!$I$6,MATCH(C304,'HARGA SATUAN'!$C$7:$C$1507,0),0))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SATUAN'!$C$7:$C$1507,0),0)),"",OFFSET('HARGA SATUAN'!$D$6,MATCH(C305,'HARGA SATUAN'!$C$7:$C$1507,0),0))</f>
        <v/>
      </c>
      <c r="E305" s="101">
        <f ca="1">IF(B305="+","Unit",IF(ISERROR(OFFSET('HARGA SATUAN'!$E$6,MATCH(C305,'HARGA SATUAN'!$C$7:$C$1507,0),0)),"",OFFSET('HARGA SATUAN'!$E$6,MATCH(C305,'HARGA SATUAN'!$C$7:$C$1507,0),0)))</f>
        <v>0</v>
      </c>
      <c r="F305" s="138" t="str">
        <f t="shared" ca="1" si="14"/>
        <v/>
      </c>
      <c r="G305" s="41">
        <f ca="1">IF(ISERROR(OFFSET('HARGA SATUAN'!$I$6,MATCH(C305,'HARGA SATUAN'!$C$7:$C$1507,0),0)),"",OFFSET('HARGA SATUAN'!$I$6,MATCH(C305,'HARGA SATUAN'!$C$7:$C$1507,0),0))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SATUAN'!$C$7:$C$1507,0),0)),"",OFFSET('HARGA SATUAN'!$D$6,MATCH(C306,'HARGA SATUAN'!$C$7:$C$1507,0),0))</f>
        <v/>
      </c>
      <c r="E306" s="101">
        <f ca="1">IF(B306="+","Unit",IF(ISERROR(OFFSET('HARGA SATUAN'!$E$6,MATCH(C306,'HARGA SATUAN'!$C$7:$C$1507,0),0)),"",OFFSET('HARGA SATUAN'!$E$6,MATCH(C306,'HARGA SATUAN'!$C$7:$C$1507,0),0)))</f>
        <v>0</v>
      </c>
      <c r="F306" s="138" t="str">
        <f t="shared" ca="1" si="14"/>
        <v/>
      </c>
      <c r="G306" s="41">
        <f ca="1">IF(ISERROR(OFFSET('HARGA SATUAN'!$I$6,MATCH(C306,'HARGA SATUAN'!$C$7:$C$1507,0),0)),"",OFFSET('HARGA SATUAN'!$I$6,MATCH(C306,'HARGA SATUAN'!$C$7:$C$1507,0),0))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SATUAN'!$C$7:$C$1507,0),0)),"",OFFSET('HARGA SATUAN'!$D$6,MATCH(C307,'HARGA SATUAN'!$C$7:$C$1507,0),0))</f>
        <v/>
      </c>
      <c r="E307" s="101">
        <f ca="1">IF(B307="+","Unit",IF(ISERROR(OFFSET('HARGA SATUAN'!$E$6,MATCH(C307,'HARGA SATUAN'!$C$7:$C$1507,0),0)),"",OFFSET('HARGA SATUAN'!$E$6,MATCH(C307,'HARGA SATUAN'!$C$7:$C$1507,0),0)))</f>
        <v>0</v>
      </c>
      <c r="F307" s="138" t="str">
        <f t="shared" ca="1" si="14"/>
        <v/>
      </c>
      <c r="G307" s="41">
        <f ca="1">IF(ISERROR(OFFSET('HARGA SATUAN'!$I$6,MATCH(C307,'HARGA SATUAN'!$C$7:$C$1507,0),0)),"",OFFSET('HARGA SATUAN'!$I$6,MATCH(C307,'HARGA SATUAN'!$C$7:$C$1507,0),0))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SATUAN'!$C$7:$C$1507,0),0)),"",OFFSET('HARGA SATUAN'!$D$6,MATCH(C308,'HARGA SATUAN'!$C$7:$C$1507,0),0))</f>
        <v/>
      </c>
      <c r="E308" s="101">
        <f ca="1">IF(B308="+","Unit",IF(ISERROR(OFFSET('HARGA SATUAN'!$E$6,MATCH(C308,'HARGA SATUAN'!$C$7:$C$1507,0),0)),"",OFFSET('HARGA SATUAN'!$E$6,MATCH(C308,'HARGA SATUAN'!$C$7:$C$1507,0),0)))</f>
        <v>0</v>
      </c>
      <c r="F308" s="138" t="str">
        <f t="shared" ca="1" si="14"/>
        <v/>
      </c>
      <c r="G308" s="41">
        <f ca="1">IF(ISERROR(OFFSET('HARGA SATUAN'!$I$6,MATCH(C308,'HARGA SATUAN'!$C$7:$C$1507,0),0)),"",OFFSET('HARGA SATUAN'!$I$6,MATCH(C308,'HARGA SATUAN'!$C$7:$C$1507,0),0))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SATUAN'!$C$7:$C$1507,0),0)),"",OFFSET('HARGA SATUAN'!$D$6,MATCH(C309,'HARGA SATUAN'!$C$7:$C$1507,0),0))</f>
        <v/>
      </c>
      <c r="E309" s="101">
        <f ca="1">IF(B309="+","Unit",IF(ISERROR(OFFSET('HARGA SATUAN'!$E$6,MATCH(C309,'HARGA SATUAN'!$C$7:$C$1507,0),0)),"",OFFSET('HARGA SATUAN'!$E$6,MATCH(C309,'HARGA SATUAN'!$C$7:$C$1507,0),0)))</f>
        <v>0</v>
      </c>
      <c r="F309" s="138" t="str">
        <f t="shared" ca="1" si="14"/>
        <v/>
      </c>
      <c r="G309" s="41">
        <f ca="1">IF(ISERROR(OFFSET('HARGA SATUAN'!$I$6,MATCH(C309,'HARGA SATUAN'!$C$7:$C$1507,0),0)),"",OFFSET('HARGA SATUAN'!$I$6,MATCH(C309,'HARGA SATUAN'!$C$7:$C$1507,0),0))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SATUAN'!$C$7:$C$1507,0),0)),"",OFFSET('HARGA SATUAN'!$D$6,MATCH(C310,'HARGA SATUAN'!$C$7:$C$1507,0),0))</f>
        <v/>
      </c>
      <c r="E310" s="101">
        <f ca="1">IF(B310="+","Unit",IF(ISERROR(OFFSET('HARGA SATUAN'!$E$6,MATCH(C310,'HARGA SATUAN'!$C$7:$C$1507,0),0)),"",OFFSET('HARGA SATUAN'!$E$6,MATCH(C310,'HARGA SATUAN'!$C$7:$C$1507,0),0)))</f>
        <v>0</v>
      </c>
      <c r="F310" s="138" t="str">
        <f t="shared" ca="1" si="14"/>
        <v/>
      </c>
      <c r="G310" s="41">
        <f ca="1">IF(ISERROR(OFFSET('HARGA SATUAN'!$I$6,MATCH(C310,'HARGA SATUAN'!$C$7:$C$1507,0),0)),"",OFFSET('HARGA SATUAN'!$I$6,MATCH(C310,'HARGA SATUAN'!$C$7:$C$1507,0),0))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SATUAN'!$C$7:$C$1507,0),0)),"",OFFSET('HARGA SATUAN'!$D$6,MATCH(C311,'HARGA SATUAN'!$C$7:$C$1507,0),0))</f>
        <v/>
      </c>
      <c r="E311" s="101">
        <f ca="1">IF(B311="+","Unit",IF(ISERROR(OFFSET('HARGA SATUAN'!$E$6,MATCH(C311,'HARGA SATUAN'!$C$7:$C$1507,0),0)),"",OFFSET('HARGA SATUAN'!$E$6,MATCH(C311,'HARGA SATUAN'!$C$7:$C$1507,0),0)))</f>
        <v>0</v>
      </c>
      <c r="F311" s="138" t="str">
        <f t="shared" ca="1" si="14"/>
        <v/>
      </c>
      <c r="G311" s="41">
        <f ca="1">IF(ISERROR(OFFSET('HARGA SATUAN'!$I$6,MATCH(C311,'HARGA SATUAN'!$C$7:$C$1507,0),0)),"",OFFSET('HARGA SATUAN'!$I$6,MATCH(C311,'HARGA SATUAN'!$C$7:$C$1507,0),0))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SATUAN'!$C$7:$C$1507,0),0)),"",OFFSET('HARGA SATUAN'!$D$6,MATCH(C312,'HARGA SATUAN'!$C$7:$C$1507,0),0))</f>
        <v/>
      </c>
      <c r="E312" s="101">
        <f ca="1">IF(B312="+","Unit",IF(ISERROR(OFFSET('HARGA SATUAN'!$E$6,MATCH(C312,'HARGA SATUAN'!$C$7:$C$1507,0),0)),"",OFFSET('HARGA SATUAN'!$E$6,MATCH(C312,'HARGA SATUAN'!$C$7:$C$1507,0),0)))</f>
        <v>0</v>
      </c>
      <c r="F312" s="138" t="str">
        <f t="shared" ca="1" si="14"/>
        <v/>
      </c>
      <c r="G312" s="41">
        <f ca="1">IF(ISERROR(OFFSET('HARGA SATUAN'!$I$6,MATCH(C312,'HARGA SATUAN'!$C$7:$C$1507,0),0)),"",OFFSET('HARGA SATUAN'!$I$6,MATCH(C312,'HARGA SATUAN'!$C$7:$C$1507,0),0))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SATUAN'!$C$7:$C$1507,0),0)),"",OFFSET('HARGA SATUAN'!$D$6,MATCH(C313,'HARGA SATUAN'!$C$7:$C$1507,0),0))</f>
        <v/>
      </c>
      <c r="E313" s="101">
        <f ca="1">IF(B313="+","Unit",IF(ISERROR(OFFSET('HARGA SATUAN'!$E$6,MATCH(C313,'HARGA SATUAN'!$C$7:$C$1507,0),0)),"",OFFSET('HARGA SATUAN'!$E$6,MATCH(C313,'HARGA SATUAN'!$C$7:$C$1507,0),0)))</f>
        <v>0</v>
      </c>
      <c r="F313" s="138" t="str">
        <f t="shared" ca="1" si="14"/>
        <v/>
      </c>
      <c r="G313" s="41">
        <f ca="1">IF(ISERROR(OFFSET('HARGA SATUAN'!$I$6,MATCH(C313,'HARGA SATUAN'!$C$7:$C$1507,0),0)),"",OFFSET('HARGA SATUAN'!$I$6,MATCH(C313,'HARGA SATUAN'!$C$7:$C$1507,0),0))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SATUAN'!$C$7:$C$1507,0),0)),"",OFFSET('HARGA SATUAN'!$D$6,MATCH(C314,'HARGA SATUAN'!$C$7:$C$1507,0),0))</f>
        <v/>
      </c>
      <c r="E314" s="101">
        <f ca="1">IF(B314="+","Unit",IF(ISERROR(OFFSET('HARGA SATUAN'!$E$6,MATCH(C314,'HARGA SATUAN'!$C$7:$C$1507,0),0)),"",OFFSET('HARGA SATUAN'!$E$6,MATCH(C314,'HARGA SATUAN'!$C$7:$C$1507,0),0)))</f>
        <v>0</v>
      </c>
      <c r="F314" s="138" t="str">
        <f t="shared" ca="1" si="14"/>
        <v/>
      </c>
      <c r="G314" s="41">
        <f ca="1">IF(ISERROR(OFFSET('HARGA SATUAN'!$I$6,MATCH(C314,'HARGA SATUAN'!$C$7:$C$1507,0),0)),"",OFFSET('HARGA SATUAN'!$I$6,MATCH(C314,'HARGA SATUAN'!$C$7:$C$1507,0),0))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SATUAN'!$C$7:$C$1507,0),0)),"",OFFSET('HARGA SATUAN'!$D$6,MATCH(C315,'HARGA SATUAN'!$C$7:$C$1507,0),0))</f>
        <v/>
      </c>
      <c r="E315" s="101">
        <f ca="1">IF(B315="+","Unit",IF(ISERROR(OFFSET('HARGA SATUAN'!$E$6,MATCH(C315,'HARGA SATUAN'!$C$7:$C$1507,0),0)),"",OFFSET('HARGA SATUAN'!$E$6,MATCH(C315,'HARGA SATUAN'!$C$7:$C$1507,0),0)))</f>
        <v>0</v>
      </c>
      <c r="F315" s="138" t="str">
        <f t="shared" ca="1" si="14"/>
        <v/>
      </c>
      <c r="G315" s="41">
        <f ca="1">IF(ISERROR(OFFSET('HARGA SATUAN'!$I$6,MATCH(C315,'HARGA SATUAN'!$C$7:$C$1507,0),0)),"",OFFSET('HARGA SATUAN'!$I$6,MATCH(C315,'HARGA SATUAN'!$C$7:$C$1507,0),0))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SATUAN'!$C$7:$C$1507,0),0)),"",OFFSET('HARGA SATUAN'!$D$6,MATCH(C316,'HARGA SATUAN'!$C$7:$C$1507,0),0))</f>
        <v/>
      </c>
      <c r="E316" s="101">
        <f ca="1">IF(B316="+","Unit",IF(ISERROR(OFFSET('HARGA SATUAN'!$E$6,MATCH(C316,'HARGA SATUAN'!$C$7:$C$1507,0),0)),"",OFFSET('HARGA SATUAN'!$E$6,MATCH(C316,'HARGA SATUAN'!$C$7:$C$1507,0),0)))</f>
        <v>0</v>
      </c>
      <c r="F316" s="138" t="str">
        <f t="shared" ca="1" si="14"/>
        <v/>
      </c>
      <c r="G316" s="41">
        <f ca="1">IF(ISERROR(OFFSET('HARGA SATUAN'!$I$6,MATCH(C316,'HARGA SATUAN'!$C$7:$C$1507,0),0)),"",OFFSET('HARGA SATUAN'!$I$6,MATCH(C316,'HARGA SATUAN'!$C$7:$C$1507,0),0))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SATUAN'!$C$7:$C$1507,0),0)),"",OFFSET('HARGA SATUAN'!$D$6,MATCH(C317,'HARGA SATUAN'!$C$7:$C$1507,0),0))</f>
        <v/>
      </c>
      <c r="E317" s="101">
        <f ca="1">IF(B317="+","Unit",IF(ISERROR(OFFSET('HARGA SATUAN'!$E$6,MATCH(C317,'HARGA SATUAN'!$C$7:$C$1507,0),0)),"",OFFSET('HARGA SATUAN'!$E$6,MATCH(C317,'HARGA SATUAN'!$C$7:$C$1507,0),0)))</f>
        <v>0</v>
      </c>
      <c r="F317" s="138" t="str">
        <f t="shared" ca="1" si="14"/>
        <v/>
      </c>
      <c r="G317" s="41">
        <f ca="1">IF(ISERROR(OFFSET('HARGA SATUAN'!$I$6,MATCH(C317,'HARGA SATUAN'!$C$7:$C$1507,0),0)),"",OFFSET('HARGA SATUAN'!$I$6,MATCH(C317,'HARGA SATUAN'!$C$7:$C$1507,0),0))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SATUAN'!$C$7:$C$1507,0),0)),"",OFFSET('HARGA SATUAN'!$D$6,MATCH(C318,'HARGA SATUAN'!$C$7:$C$1507,0),0))</f>
        <v/>
      </c>
      <c r="E318" s="101">
        <f ca="1">IF(B318="+","Unit",IF(ISERROR(OFFSET('HARGA SATUAN'!$E$6,MATCH(C318,'HARGA SATUAN'!$C$7:$C$1507,0),0)),"",OFFSET('HARGA SATUAN'!$E$6,MATCH(C318,'HARGA SATUAN'!$C$7:$C$1507,0),0)))</f>
        <v>0</v>
      </c>
      <c r="F318" s="138" t="str">
        <f t="shared" ca="1" si="14"/>
        <v/>
      </c>
      <c r="G318" s="41">
        <f ca="1">IF(ISERROR(OFFSET('HARGA SATUAN'!$I$6,MATCH(C318,'HARGA SATUAN'!$C$7:$C$1507,0),0)),"",OFFSET('HARGA SATUAN'!$I$6,MATCH(C318,'HARGA SATUAN'!$C$7:$C$1507,0),0))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SATUAN'!$C$7:$C$1507,0),0)),"",OFFSET('HARGA SATUAN'!$D$6,MATCH(C319,'HARGA SATUAN'!$C$7:$C$1507,0),0))</f>
        <v/>
      </c>
      <c r="E319" s="101">
        <f ca="1">IF(B319="+","Unit",IF(ISERROR(OFFSET('HARGA SATUAN'!$E$6,MATCH(C319,'HARGA SATUAN'!$C$7:$C$1507,0),0)),"",OFFSET('HARGA SATUAN'!$E$6,MATCH(C319,'HARGA SATUAN'!$C$7:$C$1507,0),0)))</f>
        <v>0</v>
      </c>
      <c r="F319" s="138" t="str">
        <f t="shared" ca="1" si="14"/>
        <v/>
      </c>
      <c r="G319" s="41">
        <f ca="1">IF(ISERROR(OFFSET('HARGA SATUAN'!$I$6,MATCH(C319,'HARGA SATUAN'!$C$7:$C$1507,0),0)),"",OFFSET('HARGA SATUAN'!$I$6,MATCH(C319,'HARGA SATUAN'!$C$7:$C$1507,0),0))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SATUAN'!$C$7:$C$1507,0),0)),"",OFFSET('HARGA SATUAN'!$D$6,MATCH(C320,'HARGA SATUAN'!$C$7:$C$1507,0),0))</f>
        <v/>
      </c>
      <c r="E320" s="101">
        <f ca="1">IF(B320="+","Unit",IF(ISERROR(OFFSET('HARGA SATUAN'!$E$6,MATCH(C320,'HARGA SATUAN'!$C$7:$C$1507,0),0)),"",OFFSET('HARGA SATUAN'!$E$6,MATCH(C320,'HARGA SATUAN'!$C$7:$C$1507,0),0)))</f>
        <v>0</v>
      </c>
      <c r="F320" s="138" t="str">
        <f t="shared" ca="1" si="14"/>
        <v/>
      </c>
      <c r="G320" s="41">
        <f ca="1">IF(ISERROR(OFFSET('HARGA SATUAN'!$I$6,MATCH(C320,'HARGA SATUAN'!$C$7:$C$1507,0),0)),"",OFFSET('HARGA SATUAN'!$I$6,MATCH(C320,'HARGA SATUAN'!$C$7:$C$1507,0),0))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SATUAN'!$C$7:$C$1507,0),0)),"",OFFSET('HARGA SATUAN'!$D$6,MATCH(C321,'HARGA SATUAN'!$C$7:$C$1507,0),0))</f>
        <v/>
      </c>
      <c r="E321" s="101">
        <f ca="1">IF(B321="+","Unit",IF(ISERROR(OFFSET('HARGA SATUAN'!$E$6,MATCH(C321,'HARGA SATUAN'!$C$7:$C$1507,0),0)),"",OFFSET('HARGA SATUAN'!$E$6,MATCH(C321,'HARGA SATUAN'!$C$7:$C$1507,0),0)))</f>
        <v>0</v>
      </c>
      <c r="F321" s="138" t="str">
        <f t="shared" ca="1" si="14"/>
        <v/>
      </c>
      <c r="G321" s="41">
        <f ca="1">IF(ISERROR(OFFSET('HARGA SATUAN'!$I$6,MATCH(C321,'HARGA SATUAN'!$C$7:$C$1507,0),0)),"",OFFSET('HARGA SATUAN'!$I$6,MATCH(C321,'HARGA SATUAN'!$C$7:$C$1507,0),0))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SATUAN'!$C$7:$C$1507,0),0)),"",OFFSET('HARGA SATUAN'!$D$6,MATCH(C322,'HARGA SATUAN'!$C$7:$C$1507,0),0))</f>
        <v/>
      </c>
      <c r="E322" s="101">
        <f ca="1">IF(B322="+","Unit",IF(ISERROR(OFFSET('HARGA SATUAN'!$E$6,MATCH(C322,'HARGA SATUAN'!$C$7:$C$1507,0),0)),"",OFFSET('HARGA SATUAN'!$E$6,MATCH(C322,'HARGA SATUAN'!$C$7:$C$1507,0),0)))</f>
        <v>0</v>
      </c>
      <c r="F322" s="138" t="str">
        <f t="shared" ca="1" si="14"/>
        <v/>
      </c>
      <c r="G322" s="41">
        <f ca="1">IF(ISERROR(OFFSET('HARGA SATUAN'!$I$6,MATCH(C322,'HARGA SATUAN'!$C$7:$C$1507,0),0)),"",OFFSET('HARGA SATUAN'!$I$6,MATCH(C322,'HARGA SATUAN'!$C$7:$C$1507,0),0))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SATUAN'!$C$7:$C$1507,0),0)),"",OFFSET('HARGA SATUAN'!$D$6,MATCH(C323,'HARGA SATUAN'!$C$7:$C$1507,0),0))</f>
        <v/>
      </c>
      <c r="E323" s="101">
        <f ca="1">IF(B323="+","Unit",IF(ISERROR(OFFSET('HARGA SATUAN'!$E$6,MATCH(C323,'HARGA SATUAN'!$C$7:$C$1507,0),0)),"",OFFSET('HARGA SATUAN'!$E$6,MATCH(C323,'HARGA SATUAN'!$C$7:$C$1507,0),0)))</f>
        <v>0</v>
      </c>
      <c r="F323" s="138" t="str">
        <f t="shared" ca="1" si="14"/>
        <v/>
      </c>
      <c r="G323" s="41">
        <f ca="1">IF(ISERROR(OFFSET('HARGA SATUAN'!$I$6,MATCH(C323,'HARGA SATUAN'!$C$7:$C$1507,0),0)),"",OFFSET('HARGA SATUAN'!$I$6,MATCH(C323,'HARGA SATUAN'!$C$7:$C$1507,0),0))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SATUAN'!$C$7:$C$1507,0),0)),"",OFFSET('HARGA SATUAN'!$D$6,MATCH(C324,'HARGA SATUAN'!$C$7:$C$1507,0),0))</f>
        <v/>
      </c>
      <c r="E324" s="101">
        <f ca="1">IF(B324="+","Unit",IF(ISERROR(OFFSET('HARGA SATUAN'!$E$6,MATCH(C324,'HARGA SATUAN'!$C$7:$C$1507,0),0)),"",OFFSET('HARGA SATUAN'!$E$6,MATCH(C324,'HARGA SATUAN'!$C$7:$C$1507,0),0)))</f>
        <v>0</v>
      </c>
      <c r="F324" s="138" t="str">
        <f t="shared" ca="1" si="14"/>
        <v/>
      </c>
      <c r="G324" s="41">
        <f ca="1">IF(ISERROR(OFFSET('HARGA SATUAN'!$I$6,MATCH(C324,'HARGA SATUAN'!$C$7:$C$1507,0),0)),"",OFFSET('HARGA SATUAN'!$I$6,MATCH(C324,'HARGA SATUAN'!$C$7:$C$1507,0),0))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SATUAN'!$C$7:$C$1507,0),0)),"",OFFSET('HARGA SATUAN'!$D$6,MATCH(C325,'HARGA SATUAN'!$C$7:$C$1507,0),0))</f>
        <v/>
      </c>
      <c r="E325" s="101">
        <f ca="1">IF(B325="+","Unit",IF(ISERROR(OFFSET('HARGA SATUAN'!$E$6,MATCH(C325,'HARGA SATUAN'!$C$7:$C$1507,0),0)),"",OFFSET('HARGA SATUAN'!$E$6,MATCH(C325,'HARGA SATUAN'!$C$7:$C$1507,0),0)))</f>
        <v>0</v>
      </c>
      <c r="F325" s="138" t="str">
        <f t="shared" ca="1" si="14"/>
        <v/>
      </c>
      <c r="G325" s="41">
        <f ca="1">IF(ISERROR(OFFSET('HARGA SATUAN'!$I$6,MATCH(C325,'HARGA SATUAN'!$C$7:$C$1507,0),0)),"",OFFSET('HARGA SATUAN'!$I$6,MATCH(C325,'HARGA SATUAN'!$C$7:$C$1507,0),0))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SATUAN'!$C$7:$C$1507,0),0)),"",OFFSET('HARGA SATUAN'!$D$6,MATCH(C326,'HARGA SATUAN'!$C$7:$C$1507,0),0))</f>
        <v/>
      </c>
      <c r="E326" s="101">
        <f ca="1">IF(B326="+","Unit",IF(ISERROR(OFFSET('HARGA SATUAN'!$E$6,MATCH(C326,'HARGA SATUAN'!$C$7:$C$1507,0),0)),"",OFFSET('HARGA SATUAN'!$E$6,MATCH(C326,'HARGA SATUAN'!$C$7:$C$1507,0),0)))</f>
        <v>0</v>
      </c>
      <c r="F326" s="138" t="str">
        <f t="shared" ca="1" si="14"/>
        <v/>
      </c>
      <c r="G326" s="41">
        <f ca="1">IF(ISERROR(OFFSET('HARGA SATUAN'!$I$6,MATCH(C326,'HARGA SATUAN'!$C$7:$C$1507,0),0)),"",OFFSET('HARGA SATUAN'!$I$6,MATCH(C326,'HARGA SATUAN'!$C$7:$C$1507,0),0))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SATUAN'!$C$7:$C$1507,0),0)),"",OFFSET('HARGA SATUAN'!$D$6,MATCH(C327,'HARGA SATUAN'!$C$7:$C$1507,0),0))</f>
        <v/>
      </c>
      <c r="E327" s="101">
        <f ca="1">IF(B327="+","Unit",IF(ISERROR(OFFSET('HARGA SATUAN'!$E$6,MATCH(C327,'HARGA SATUAN'!$C$7:$C$1507,0),0)),"",OFFSET('HARGA SATUAN'!$E$6,MATCH(C327,'HARGA SATUAN'!$C$7:$C$1507,0),0)))</f>
        <v>0</v>
      </c>
      <c r="F327" s="138" t="str">
        <f t="shared" ca="1" si="14"/>
        <v/>
      </c>
      <c r="G327" s="41">
        <f ca="1">IF(ISERROR(OFFSET('HARGA SATUAN'!$I$6,MATCH(C327,'HARGA SATUAN'!$C$7:$C$1507,0),0)),"",OFFSET('HARGA SATUAN'!$I$6,MATCH(C327,'HARGA SATUAN'!$C$7:$C$1507,0),0))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SATUAN'!$C$7:$C$1507,0),0)),"",OFFSET('HARGA SATUAN'!$D$6,MATCH(C328,'HARGA SATUAN'!$C$7:$C$1507,0),0))</f>
        <v/>
      </c>
      <c r="E328" s="101">
        <f ca="1">IF(B328="+","Unit",IF(ISERROR(OFFSET('HARGA SATUAN'!$E$6,MATCH(C328,'HARGA SATUAN'!$C$7:$C$1507,0),0)),"",OFFSET('HARGA SATUAN'!$E$6,MATCH(C328,'HARGA SATUAN'!$C$7:$C$1507,0),0)))</f>
        <v>0</v>
      </c>
      <c r="F328" s="138" t="str">
        <f t="shared" ca="1" si="14"/>
        <v/>
      </c>
      <c r="G328" s="41">
        <f ca="1">IF(ISERROR(OFFSET('HARGA SATUAN'!$I$6,MATCH(C328,'HARGA SATUAN'!$C$7:$C$1507,0),0)),"",OFFSET('HARGA SATUAN'!$I$6,MATCH(C328,'HARGA SATUAN'!$C$7:$C$1507,0),0))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SATUAN'!$C$7:$C$1507,0),0)),"",OFFSET('HARGA SATUAN'!$D$6,MATCH(C329,'HARGA SATUAN'!$C$7:$C$1507,0),0))</f>
        <v/>
      </c>
      <c r="E329" s="101">
        <f ca="1">IF(B329="+","Unit",IF(ISERROR(OFFSET('HARGA SATUAN'!$E$6,MATCH(C329,'HARGA SATUAN'!$C$7:$C$1507,0),0)),"",OFFSET('HARGA SATUAN'!$E$6,MATCH(C329,'HARGA SATUAN'!$C$7:$C$1507,0),0)))</f>
        <v>0</v>
      </c>
      <c r="F329" s="138" t="str">
        <f t="shared" ca="1" si="14"/>
        <v/>
      </c>
      <c r="G329" s="41">
        <f ca="1">IF(ISERROR(OFFSET('HARGA SATUAN'!$I$6,MATCH(C329,'HARGA SATUAN'!$C$7:$C$1507,0),0)),"",OFFSET('HARGA SATUAN'!$I$6,MATCH(C329,'HARGA SATUAN'!$C$7:$C$1507,0),0))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SATUAN'!$C$7:$C$1507,0),0)),"",OFFSET('HARGA SATUAN'!$D$6,MATCH(C330,'HARGA SATUAN'!$C$7:$C$1507,0),0))</f>
        <v/>
      </c>
      <c r="E330" s="101">
        <f ca="1">IF(B330="+","Unit",IF(ISERROR(OFFSET('HARGA SATUAN'!$E$6,MATCH(C330,'HARGA SATUAN'!$C$7:$C$1507,0),0)),"",OFFSET('HARGA SATUAN'!$E$6,MATCH(C330,'HARGA SATUAN'!$C$7:$C$1507,0),0)))</f>
        <v>0</v>
      </c>
      <c r="F330" s="138" t="str">
        <f t="shared" ca="1" si="14"/>
        <v/>
      </c>
      <c r="G330" s="41">
        <f ca="1">IF(ISERROR(OFFSET('HARGA SATUAN'!$I$6,MATCH(C330,'HARGA SATUAN'!$C$7:$C$1507,0),0)),"",OFFSET('HARGA SATUAN'!$I$6,MATCH(C330,'HARGA SATUAN'!$C$7:$C$1507,0),0))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SATUAN'!$C$7:$C$1507,0),0)),"",OFFSET('HARGA SATUAN'!$D$6,MATCH(C331,'HARGA SATUAN'!$C$7:$C$1507,0),0))</f>
        <v/>
      </c>
      <c r="E331" s="101">
        <f ca="1">IF(B331="+","Unit",IF(ISERROR(OFFSET('HARGA SATUAN'!$E$6,MATCH(C331,'HARGA SATUAN'!$C$7:$C$1507,0),0)),"",OFFSET('HARGA SATUAN'!$E$6,MATCH(C331,'HARGA SATUAN'!$C$7:$C$1507,0),0)))</f>
        <v>0</v>
      </c>
      <c r="F331" s="138" t="str">
        <f t="shared" ca="1" si="14"/>
        <v/>
      </c>
      <c r="G331" s="41">
        <f ca="1">IF(ISERROR(OFFSET('HARGA SATUAN'!$I$6,MATCH(C331,'HARGA SATUAN'!$C$7:$C$1507,0),0)),"",OFFSET('HARGA SATUAN'!$I$6,MATCH(C331,'HARGA SATUAN'!$C$7:$C$1507,0),0))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SATUAN'!$C$7:$C$1507,0),0)),"",OFFSET('HARGA SATUAN'!$D$6,MATCH(C332,'HARGA SATUAN'!$C$7:$C$1507,0),0))</f>
        <v/>
      </c>
      <c r="E332" s="101">
        <f ca="1">IF(B332="+","Unit",IF(ISERROR(OFFSET('HARGA SATUAN'!$E$6,MATCH(C332,'HARGA SATUAN'!$C$7:$C$1507,0),0)),"",OFFSET('HARGA SATUAN'!$E$6,MATCH(C332,'HARGA SATUAN'!$C$7:$C$1507,0),0)))</f>
        <v>0</v>
      </c>
      <c r="F332" s="138" t="str">
        <f t="shared" ca="1" si="14"/>
        <v/>
      </c>
      <c r="G332" s="41">
        <f ca="1">IF(ISERROR(OFFSET('HARGA SATUAN'!$I$6,MATCH(C332,'HARGA SATUAN'!$C$7:$C$1507,0),0)),"",OFFSET('HARGA SATUAN'!$I$6,MATCH(C332,'HARGA SATUAN'!$C$7:$C$1507,0),0))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SATUAN'!$C$7:$C$1507,0),0)),"",OFFSET('HARGA SATUAN'!$D$6,MATCH(C333,'HARGA SATUAN'!$C$7:$C$1507,0),0))</f>
        <v/>
      </c>
      <c r="E333" s="101">
        <f ca="1">IF(B333="+","Unit",IF(ISERROR(OFFSET('HARGA SATUAN'!$E$6,MATCH(C333,'HARGA SATUAN'!$C$7:$C$1507,0),0)),"",OFFSET('HARGA SATUAN'!$E$6,MATCH(C333,'HARGA SATUAN'!$C$7:$C$1507,0),0)))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SATUAN'!$C$7:$C$1507,0),0)),"",OFFSET('HARGA SATUAN'!$I$6,MATCH(C333,'HARGA SATUAN'!$C$7:$C$1507,0),0))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SATUAN'!$C$7:$C$1507,0),0)),"",OFFSET('HARGA SATUAN'!$D$6,MATCH(C334,'HARGA SATUAN'!$C$7:$C$1507,0),0))</f>
        <v/>
      </c>
      <c r="E334" s="101">
        <f ca="1">IF(B334="+","Unit",IF(ISERROR(OFFSET('HARGA SATUAN'!$E$6,MATCH(C334,'HARGA SATUAN'!$C$7:$C$1507,0),0)),"",OFFSET('HARGA SATUAN'!$E$6,MATCH(C334,'HARGA SATUAN'!$C$7:$C$1507,0),0)))</f>
        <v>0</v>
      </c>
      <c r="F334" s="138" t="str">
        <f t="shared" ca="1" si="17"/>
        <v/>
      </c>
      <c r="G334" s="41">
        <f ca="1">IF(ISERROR(OFFSET('HARGA SATUAN'!$I$6,MATCH(C334,'HARGA SATUAN'!$C$7:$C$1507,0),0)),"",OFFSET('HARGA SATUAN'!$I$6,MATCH(C334,'HARGA SATUAN'!$C$7:$C$1507,0),0))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SATUAN'!$C$7:$C$1507,0),0)),"",OFFSET('HARGA SATUAN'!$D$6,MATCH(C335,'HARGA SATUAN'!$C$7:$C$1507,0),0))</f>
        <v/>
      </c>
      <c r="E335" s="101">
        <f ca="1">IF(B335="+","Unit",IF(ISERROR(OFFSET('HARGA SATUAN'!$E$6,MATCH(C335,'HARGA SATUAN'!$C$7:$C$1507,0),0)),"",OFFSET('HARGA SATUAN'!$E$6,MATCH(C335,'HARGA SATUAN'!$C$7:$C$1507,0),0)))</f>
        <v>0</v>
      </c>
      <c r="F335" s="138" t="str">
        <f t="shared" ca="1" si="17"/>
        <v/>
      </c>
      <c r="G335" s="41">
        <f ca="1">IF(ISERROR(OFFSET('HARGA SATUAN'!$I$6,MATCH(C335,'HARGA SATUAN'!$C$7:$C$1507,0),0)),"",OFFSET('HARGA SATUAN'!$I$6,MATCH(C335,'HARGA SATUAN'!$C$7:$C$1507,0),0))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SATUAN'!$C$7:$C$1507,0),0)),"",OFFSET('HARGA SATUAN'!$D$6,MATCH(C336,'HARGA SATUAN'!$C$7:$C$1507,0),0))</f>
        <v/>
      </c>
      <c r="E336" s="101">
        <f ca="1">IF(B336="+","Unit",IF(ISERROR(OFFSET('HARGA SATUAN'!$E$6,MATCH(C336,'HARGA SATUAN'!$C$7:$C$1507,0),0)),"",OFFSET('HARGA SATUAN'!$E$6,MATCH(C336,'HARGA SATUAN'!$C$7:$C$1507,0),0)))</f>
        <v>0</v>
      </c>
      <c r="F336" s="138" t="str">
        <f t="shared" ca="1" si="17"/>
        <v/>
      </c>
      <c r="G336" s="41">
        <f ca="1">IF(ISERROR(OFFSET('HARGA SATUAN'!$I$6,MATCH(C336,'HARGA SATUAN'!$C$7:$C$1507,0),0)),"",OFFSET('HARGA SATUAN'!$I$6,MATCH(C336,'HARGA SATUAN'!$C$7:$C$1507,0),0))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SATUAN'!$C$7:$C$1507,0),0)),"",OFFSET('HARGA SATUAN'!$D$6,MATCH(C337,'HARGA SATUAN'!$C$7:$C$1507,0),0))</f>
        <v/>
      </c>
      <c r="E337" s="101">
        <f ca="1">IF(B337="+","Unit",IF(ISERROR(OFFSET('HARGA SATUAN'!$E$6,MATCH(C337,'HARGA SATUAN'!$C$7:$C$1507,0),0)),"",OFFSET('HARGA SATUAN'!$E$6,MATCH(C337,'HARGA SATUAN'!$C$7:$C$1507,0),0)))</f>
        <v>0</v>
      </c>
      <c r="F337" s="138" t="str">
        <f t="shared" ca="1" si="17"/>
        <v/>
      </c>
      <c r="G337" s="41">
        <f ca="1">IF(ISERROR(OFFSET('HARGA SATUAN'!$I$6,MATCH(C337,'HARGA SATUAN'!$C$7:$C$1507,0),0)),"",OFFSET('HARGA SATUAN'!$I$6,MATCH(C337,'HARGA SATUAN'!$C$7:$C$1507,0),0))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SATUAN'!$C$7:$C$1507,0),0)),"",OFFSET('HARGA SATUAN'!$D$6,MATCH(C338,'HARGA SATUAN'!$C$7:$C$1507,0),0))</f>
        <v/>
      </c>
      <c r="E338" s="101">
        <f ca="1">IF(B338="+","Unit",IF(ISERROR(OFFSET('HARGA SATUAN'!$E$6,MATCH(C338,'HARGA SATUAN'!$C$7:$C$1507,0),0)),"",OFFSET('HARGA SATUAN'!$E$6,MATCH(C338,'HARGA SATUAN'!$C$7:$C$1507,0),0)))</f>
        <v>0</v>
      </c>
      <c r="F338" s="138" t="str">
        <f t="shared" ca="1" si="17"/>
        <v/>
      </c>
      <c r="G338" s="41">
        <f ca="1">IF(ISERROR(OFFSET('HARGA SATUAN'!$I$6,MATCH(C338,'HARGA SATUAN'!$C$7:$C$1507,0),0)),"",OFFSET('HARGA SATUAN'!$I$6,MATCH(C338,'HARGA SATUAN'!$C$7:$C$1507,0),0))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SATUAN'!$C$7:$C$1507,0),0)),"",OFFSET('HARGA SATUAN'!$D$6,MATCH(C339,'HARGA SATUAN'!$C$7:$C$1507,0),0))</f>
        <v/>
      </c>
      <c r="E339" s="101">
        <f ca="1">IF(B339="+","Unit",IF(ISERROR(OFFSET('HARGA SATUAN'!$E$6,MATCH(C339,'HARGA SATUAN'!$C$7:$C$1507,0),0)),"",OFFSET('HARGA SATUAN'!$E$6,MATCH(C339,'HARGA SATUAN'!$C$7:$C$1507,0),0)))</f>
        <v>0</v>
      </c>
      <c r="F339" s="138" t="str">
        <f t="shared" ca="1" si="17"/>
        <v/>
      </c>
      <c r="G339" s="41">
        <f ca="1">IF(ISERROR(OFFSET('HARGA SATUAN'!$I$6,MATCH(C339,'HARGA SATUAN'!$C$7:$C$1507,0),0)),"",OFFSET('HARGA SATUAN'!$I$6,MATCH(C339,'HARGA SATUAN'!$C$7:$C$1507,0),0))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SATUAN'!$C$7:$C$1507,0),0)),"",OFFSET('HARGA SATUAN'!$D$6,MATCH(C340,'HARGA SATUAN'!$C$7:$C$1507,0),0))</f>
        <v/>
      </c>
      <c r="E340" s="101">
        <f ca="1">IF(B340="+","Unit",IF(ISERROR(OFFSET('HARGA SATUAN'!$E$6,MATCH(C340,'HARGA SATUAN'!$C$7:$C$1507,0),0)),"",OFFSET('HARGA SATUAN'!$E$6,MATCH(C340,'HARGA SATUAN'!$C$7:$C$1507,0),0)))</f>
        <v>0</v>
      </c>
      <c r="F340" s="138" t="str">
        <f t="shared" ca="1" si="17"/>
        <v/>
      </c>
      <c r="G340" s="41">
        <f ca="1">IF(ISERROR(OFFSET('HARGA SATUAN'!$I$6,MATCH(C340,'HARGA SATUAN'!$C$7:$C$1507,0),0)),"",OFFSET('HARGA SATUAN'!$I$6,MATCH(C340,'HARGA SATUAN'!$C$7:$C$1507,0),0))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SATUAN'!$C$7:$C$1507,0),0)),"",OFFSET('HARGA SATUAN'!$D$6,MATCH(C341,'HARGA SATUAN'!$C$7:$C$1507,0),0))</f>
        <v/>
      </c>
      <c r="E341" s="101">
        <f ca="1">IF(B341="+","Unit",IF(ISERROR(OFFSET('HARGA SATUAN'!$E$6,MATCH(C341,'HARGA SATUAN'!$C$7:$C$1507,0),0)),"",OFFSET('HARGA SATUAN'!$E$6,MATCH(C341,'HARGA SATUAN'!$C$7:$C$1507,0),0)))</f>
        <v>0</v>
      </c>
      <c r="F341" s="138" t="str">
        <f t="shared" ca="1" si="17"/>
        <v/>
      </c>
      <c r="G341" s="41">
        <f ca="1">IF(ISERROR(OFFSET('HARGA SATUAN'!$I$6,MATCH(C341,'HARGA SATUAN'!$C$7:$C$1507,0),0)),"",OFFSET('HARGA SATUAN'!$I$6,MATCH(C341,'HARGA SATUAN'!$C$7:$C$1507,0),0))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SATUAN'!$C$7:$C$1507,0),0)),"",OFFSET('HARGA SATUAN'!$D$6,MATCH(C342,'HARGA SATUAN'!$C$7:$C$1507,0),0))</f>
        <v/>
      </c>
      <c r="E342" s="101">
        <f ca="1">IF(B342="+","Unit",IF(ISERROR(OFFSET('HARGA SATUAN'!$E$6,MATCH(C342,'HARGA SATUAN'!$C$7:$C$1507,0),0)),"",OFFSET('HARGA SATUAN'!$E$6,MATCH(C342,'HARGA SATUAN'!$C$7:$C$1507,0),0)))</f>
        <v>0</v>
      </c>
      <c r="F342" s="138" t="str">
        <f t="shared" ca="1" si="17"/>
        <v/>
      </c>
      <c r="G342" s="41">
        <f ca="1">IF(ISERROR(OFFSET('HARGA SATUAN'!$I$6,MATCH(C342,'HARGA SATUAN'!$C$7:$C$1507,0),0)),"",OFFSET('HARGA SATUAN'!$I$6,MATCH(C342,'HARGA SATUAN'!$C$7:$C$1507,0),0))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SATUAN'!$C$7:$C$1507,0),0)),"",OFFSET('HARGA SATUAN'!$D$6,MATCH(C343,'HARGA SATUAN'!$C$7:$C$1507,0),0))</f>
        <v/>
      </c>
      <c r="E343" s="101">
        <f ca="1">IF(B343="+","Unit",IF(ISERROR(OFFSET('HARGA SATUAN'!$E$6,MATCH(C343,'HARGA SATUAN'!$C$7:$C$1507,0),0)),"",OFFSET('HARGA SATUAN'!$E$6,MATCH(C343,'HARGA SATUAN'!$C$7:$C$1507,0),0)))</f>
        <v>0</v>
      </c>
      <c r="F343" s="138" t="str">
        <f t="shared" ca="1" si="17"/>
        <v/>
      </c>
      <c r="G343" s="41">
        <f ca="1">IF(ISERROR(OFFSET('HARGA SATUAN'!$I$6,MATCH(C343,'HARGA SATUAN'!$C$7:$C$1507,0),0)),"",OFFSET('HARGA SATUAN'!$I$6,MATCH(C343,'HARGA SATUAN'!$C$7:$C$1507,0),0))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SATUAN'!$C$7:$C$1507,0),0)),"",OFFSET('HARGA SATUAN'!$D$6,MATCH(C344,'HARGA SATUAN'!$C$7:$C$1507,0),0))</f>
        <v/>
      </c>
      <c r="E344" s="101">
        <f ca="1">IF(B344="+","Unit",IF(ISERROR(OFFSET('HARGA SATUAN'!$E$6,MATCH(C344,'HARGA SATUAN'!$C$7:$C$1507,0),0)),"",OFFSET('HARGA SATUAN'!$E$6,MATCH(C344,'HARGA SATUAN'!$C$7:$C$1507,0),0)))</f>
        <v>0</v>
      </c>
      <c r="F344" s="138" t="str">
        <f t="shared" ca="1" si="17"/>
        <v/>
      </c>
      <c r="G344" s="41">
        <f ca="1">IF(ISERROR(OFFSET('HARGA SATUAN'!$I$6,MATCH(C344,'HARGA SATUAN'!$C$7:$C$1507,0),0)),"",OFFSET('HARGA SATUAN'!$I$6,MATCH(C344,'HARGA SATUAN'!$C$7:$C$1507,0),0))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SATUAN'!$C$7:$C$1507,0),0)),"",OFFSET('HARGA SATUAN'!$D$6,MATCH(C345,'HARGA SATUAN'!$C$7:$C$1507,0),0))</f>
        <v/>
      </c>
      <c r="E345" s="101">
        <f ca="1">IF(B345="+","Unit",IF(ISERROR(OFFSET('HARGA SATUAN'!$E$6,MATCH(C345,'HARGA SATUAN'!$C$7:$C$1507,0),0)),"",OFFSET('HARGA SATUAN'!$E$6,MATCH(C345,'HARGA SATUAN'!$C$7:$C$1507,0),0)))</f>
        <v>0</v>
      </c>
      <c r="F345" s="138" t="str">
        <f t="shared" ca="1" si="17"/>
        <v/>
      </c>
      <c r="G345" s="41">
        <f ca="1">IF(ISERROR(OFFSET('HARGA SATUAN'!$I$6,MATCH(C345,'HARGA SATUAN'!$C$7:$C$1507,0),0)),"",OFFSET('HARGA SATUAN'!$I$6,MATCH(C345,'HARGA SATUAN'!$C$7:$C$1507,0),0))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SATUAN'!$C$7:$C$1507,0),0)),"",OFFSET('HARGA SATUAN'!$D$6,MATCH(C346,'HARGA SATUAN'!$C$7:$C$1507,0),0))</f>
        <v/>
      </c>
      <c r="E346" s="101">
        <f ca="1">IF(B346="+","Unit",IF(ISERROR(OFFSET('HARGA SATUAN'!$E$6,MATCH(C346,'HARGA SATUAN'!$C$7:$C$1507,0),0)),"",OFFSET('HARGA SATUAN'!$E$6,MATCH(C346,'HARGA SATUAN'!$C$7:$C$1507,0),0)))</f>
        <v>0</v>
      </c>
      <c r="F346" s="138" t="str">
        <f t="shared" ca="1" si="17"/>
        <v/>
      </c>
      <c r="G346" s="41">
        <f ca="1">IF(ISERROR(OFFSET('HARGA SATUAN'!$I$6,MATCH(C346,'HARGA SATUAN'!$C$7:$C$1507,0),0)),"",OFFSET('HARGA SATUAN'!$I$6,MATCH(C346,'HARGA SATUAN'!$C$7:$C$1507,0),0))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SATUAN'!$C$7:$C$1507,0),0)),"",OFFSET('HARGA SATUAN'!$D$6,MATCH(C347,'HARGA SATUAN'!$C$7:$C$1507,0),0))</f>
        <v/>
      </c>
      <c r="E347" s="101">
        <f ca="1">IF(B347="+","Unit",IF(ISERROR(OFFSET('HARGA SATUAN'!$E$6,MATCH(C347,'HARGA SATUAN'!$C$7:$C$1507,0),0)),"",OFFSET('HARGA SATUAN'!$E$6,MATCH(C347,'HARGA SATUAN'!$C$7:$C$1507,0),0)))</f>
        <v>0</v>
      </c>
      <c r="F347" s="138" t="str">
        <f t="shared" ca="1" si="17"/>
        <v/>
      </c>
      <c r="G347" s="41">
        <f ca="1">IF(ISERROR(OFFSET('HARGA SATUAN'!$I$6,MATCH(C347,'HARGA SATUAN'!$C$7:$C$1507,0),0)),"",OFFSET('HARGA SATUAN'!$I$6,MATCH(C347,'HARGA SATUAN'!$C$7:$C$1507,0),0))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SATUAN'!$C$7:$C$1507,0),0)),"",OFFSET('HARGA SATUAN'!$D$6,MATCH(C348,'HARGA SATUAN'!$C$7:$C$1507,0),0))</f>
        <v/>
      </c>
      <c r="E348" s="101">
        <f ca="1">IF(B348="+","Unit",IF(ISERROR(OFFSET('HARGA SATUAN'!$E$6,MATCH(C348,'HARGA SATUAN'!$C$7:$C$1507,0),0)),"",OFFSET('HARGA SATUAN'!$E$6,MATCH(C348,'HARGA SATUAN'!$C$7:$C$1507,0),0)))</f>
        <v>0</v>
      </c>
      <c r="F348" s="138" t="str">
        <f t="shared" ca="1" si="17"/>
        <v/>
      </c>
      <c r="G348" s="41">
        <f ca="1">IF(ISERROR(OFFSET('HARGA SATUAN'!$I$6,MATCH(C348,'HARGA SATUAN'!$C$7:$C$1507,0),0)),"",OFFSET('HARGA SATUAN'!$I$6,MATCH(C348,'HARGA SATUAN'!$C$7:$C$1507,0),0))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SATUAN'!$C$7:$C$1507,0),0)),"",OFFSET('HARGA SATUAN'!$D$6,MATCH(C349,'HARGA SATUAN'!$C$7:$C$1507,0),0))</f>
        <v/>
      </c>
      <c r="E349" s="101">
        <f ca="1">IF(B349="+","Unit",IF(ISERROR(OFFSET('HARGA SATUAN'!$E$6,MATCH(C349,'HARGA SATUAN'!$C$7:$C$1507,0),0)),"",OFFSET('HARGA SATUAN'!$E$6,MATCH(C349,'HARGA SATUAN'!$C$7:$C$1507,0),0)))</f>
        <v>0</v>
      </c>
      <c r="F349" s="138" t="str">
        <f t="shared" ca="1" si="17"/>
        <v/>
      </c>
      <c r="G349" s="41">
        <f ca="1">IF(ISERROR(OFFSET('HARGA SATUAN'!$I$6,MATCH(C349,'HARGA SATUAN'!$C$7:$C$1507,0),0)),"",OFFSET('HARGA SATUAN'!$I$6,MATCH(C349,'HARGA SATUAN'!$C$7:$C$1507,0),0))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SATUAN'!$C$7:$C$1507,0),0)),"",OFFSET('HARGA SATUAN'!$D$6,MATCH(C350,'HARGA SATUAN'!$C$7:$C$1507,0),0))</f>
        <v/>
      </c>
      <c r="E350" s="101">
        <f ca="1">IF(B350="+","Unit",IF(ISERROR(OFFSET('HARGA SATUAN'!$E$6,MATCH(C350,'HARGA SATUAN'!$C$7:$C$1507,0),0)),"",OFFSET('HARGA SATUAN'!$E$6,MATCH(C350,'HARGA SATUAN'!$C$7:$C$1507,0),0)))</f>
        <v>0</v>
      </c>
      <c r="F350" s="138" t="str">
        <f t="shared" ca="1" si="17"/>
        <v/>
      </c>
      <c r="G350" s="41">
        <f ca="1">IF(ISERROR(OFFSET('HARGA SATUAN'!$I$6,MATCH(C350,'HARGA SATUAN'!$C$7:$C$1507,0),0)),"",OFFSET('HARGA SATUAN'!$I$6,MATCH(C350,'HARGA SATUAN'!$C$7:$C$1507,0),0))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SATUAN'!$C$7:$C$1507,0),0)),"",OFFSET('HARGA SATUAN'!$D$6,MATCH(C351,'HARGA SATUAN'!$C$7:$C$1507,0),0))</f>
        <v/>
      </c>
      <c r="E351" s="101">
        <f ca="1">IF(B351="+","Unit",IF(ISERROR(OFFSET('HARGA SATUAN'!$E$6,MATCH(C351,'HARGA SATUAN'!$C$7:$C$1507,0),0)),"",OFFSET('HARGA SATUAN'!$E$6,MATCH(C351,'HARGA SATUAN'!$C$7:$C$1507,0),0)))</f>
        <v>0</v>
      </c>
      <c r="F351" s="138" t="str">
        <f t="shared" ca="1" si="17"/>
        <v/>
      </c>
      <c r="G351" s="41">
        <f ca="1">IF(ISERROR(OFFSET('HARGA SATUAN'!$I$6,MATCH(C351,'HARGA SATUAN'!$C$7:$C$1507,0),0)),"",OFFSET('HARGA SATUAN'!$I$6,MATCH(C351,'HARGA SATUAN'!$C$7:$C$1507,0),0))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SATUAN'!$C$7:$C$1507,0),0)),"",OFFSET('HARGA SATUAN'!$D$6,MATCH(C352,'HARGA SATUAN'!$C$7:$C$1507,0),0))</f>
        <v/>
      </c>
      <c r="E352" s="101">
        <f ca="1">IF(B352="+","Unit",IF(ISERROR(OFFSET('HARGA SATUAN'!$E$6,MATCH(C352,'HARGA SATUAN'!$C$7:$C$1507,0),0)),"",OFFSET('HARGA SATUAN'!$E$6,MATCH(C352,'HARGA SATUAN'!$C$7:$C$1507,0),0)))</f>
        <v>0</v>
      </c>
      <c r="F352" s="138" t="str">
        <f t="shared" ca="1" si="17"/>
        <v/>
      </c>
      <c r="G352" s="41">
        <f ca="1">IF(ISERROR(OFFSET('HARGA SATUAN'!$I$6,MATCH(C352,'HARGA SATUAN'!$C$7:$C$1507,0),0)),"",OFFSET('HARGA SATUAN'!$I$6,MATCH(C352,'HARGA SATUAN'!$C$7:$C$1507,0),0))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SATUAN'!$C$7:$C$1507,0),0)),"",OFFSET('HARGA SATUAN'!$D$6,MATCH(C353,'HARGA SATUAN'!$C$7:$C$1507,0),0))</f>
        <v/>
      </c>
      <c r="E353" s="101">
        <f ca="1">IF(B353="+","Unit",IF(ISERROR(OFFSET('HARGA SATUAN'!$E$6,MATCH(C353,'HARGA SATUAN'!$C$7:$C$1507,0),0)),"",OFFSET('HARGA SATUAN'!$E$6,MATCH(C353,'HARGA SATUAN'!$C$7:$C$1507,0),0)))</f>
        <v>0</v>
      </c>
      <c r="F353" s="138" t="str">
        <f t="shared" ca="1" si="17"/>
        <v/>
      </c>
      <c r="G353" s="41">
        <f ca="1">IF(ISERROR(OFFSET('HARGA SATUAN'!$I$6,MATCH(C353,'HARGA SATUAN'!$C$7:$C$1507,0),0)),"",OFFSET('HARGA SATUAN'!$I$6,MATCH(C353,'HARGA SATUAN'!$C$7:$C$1507,0),0))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SATUAN'!$C$7:$C$1507,0),0)),"",OFFSET('HARGA SATUAN'!$D$6,MATCH(C354,'HARGA SATUAN'!$C$7:$C$1507,0),0))</f>
        <v/>
      </c>
      <c r="E354" s="101">
        <f ca="1">IF(B354="+","Unit",IF(ISERROR(OFFSET('HARGA SATUAN'!$E$6,MATCH(C354,'HARGA SATUAN'!$C$7:$C$1507,0),0)),"",OFFSET('HARGA SATUAN'!$E$6,MATCH(C354,'HARGA SATUAN'!$C$7:$C$1507,0),0)))</f>
        <v>0</v>
      </c>
      <c r="F354" s="138" t="str">
        <f t="shared" ca="1" si="17"/>
        <v/>
      </c>
      <c r="G354" s="41">
        <f ca="1">IF(ISERROR(OFFSET('HARGA SATUAN'!$I$6,MATCH(C354,'HARGA SATUAN'!$C$7:$C$1507,0),0)),"",OFFSET('HARGA SATUAN'!$I$6,MATCH(C354,'HARGA SATUAN'!$C$7:$C$1507,0),0))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SATUAN'!$C$7:$C$1507,0),0)),"",OFFSET('HARGA SATUAN'!$D$6,MATCH(C355,'HARGA SATUAN'!$C$7:$C$1507,0),0))</f>
        <v/>
      </c>
      <c r="E355" s="101">
        <f ca="1">IF(B355="+","Unit",IF(ISERROR(OFFSET('HARGA SATUAN'!$E$6,MATCH(C355,'HARGA SATUAN'!$C$7:$C$1507,0),0)),"",OFFSET('HARGA SATUAN'!$E$6,MATCH(C355,'HARGA SATUAN'!$C$7:$C$1507,0),0)))</f>
        <v>0</v>
      </c>
      <c r="F355" s="138" t="str">
        <f t="shared" ca="1" si="17"/>
        <v/>
      </c>
      <c r="G355" s="41">
        <f ca="1">IF(ISERROR(OFFSET('HARGA SATUAN'!$I$6,MATCH(C355,'HARGA SATUAN'!$C$7:$C$1507,0),0)),"",OFFSET('HARGA SATUAN'!$I$6,MATCH(C355,'HARGA SATUAN'!$C$7:$C$1507,0),0))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SATUAN'!$C$7:$C$1507,0),0)),"",OFFSET('HARGA SATUAN'!$D$6,MATCH(C356,'HARGA SATUAN'!$C$7:$C$1507,0),0))</f>
        <v/>
      </c>
      <c r="E356" s="101">
        <f ca="1">IF(B356="+","Unit",IF(ISERROR(OFFSET('HARGA SATUAN'!$E$6,MATCH(C356,'HARGA SATUAN'!$C$7:$C$1507,0),0)),"",OFFSET('HARGA SATUAN'!$E$6,MATCH(C356,'HARGA SATUAN'!$C$7:$C$1507,0),0)))</f>
        <v>0</v>
      </c>
      <c r="F356" s="138" t="str">
        <f t="shared" ca="1" si="17"/>
        <v/>
      </c>
      <c r="G356" s="41">
        <f ca="1">IF(ISERROR(OFFSET('HARGA SATUAN'!$I$6,MATCH(C356,'HARGA SATUAN'!$C$7:$C$1507,0),0)),"",OFFSET('HARGA SATUAN'!$I$6,MATCH(C356,'HARGA SATUAN'!$C$7:$C$1507,0),0))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SATUAN'!$C$7:$C$1507,0),0)),"",OFFSET('HARGA SATUAN'!$D$6,MATCH(C357,'HARGA SATUAN'!$C$7:$C$1507,0),0))</f>
        <v/>
      </c>
      <c r="E357" s="101">
        <f ca="1">IF(B357="+","Unit",IF(ISERROR(OFFSET('HARGA SATUAN'!$E$6,MATCH(C357,'HARGA SATUAN'!$C$7:$C$1507,0),0)),"",OFFSET('HARGA SATUAN'!$E$6,MATCH(C357,'HARGA SATUAN'!$C$7:$C$1507,0),0)))</f>
        <v>0</v>
      </c>
      <c r="F357" s="138" t="str">
        <f t="shared" ca="1" si="17"/>
        <v/>
      </c>
      <c r="G357" s="41">
        <f ca="1">IF(ISERROR(OFFSET('HARGA SATUAN'!$I$6,MATCH(C357,'HARGA SATUAN'!$C$7:$C$1507,0),0)),"",OFFSET('HARGA SATUAN'!$I$6,MATCH(C357,'HARGA SATUAN'!$C$7:$C$1507,0),0))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SATUAN'!$C$7:$C$1507,0),0)),"",OFFSET('HARGA SATUAN'!$D$6,MATCH(C358,'HARGA SATUAN'!$C$7:$C$1507,0),0))</f>
        <v/>
      </c>
      <c r="E358" s="101">
        <f ca="1">IF(B358="+","Unit",IF(ISERROR(OFFSET('HARGA SATUAN'!$E$6,MATCH(C358,'HARGA SATUAN'!$C$7:$C$1507,0),0)),"",OFFSET('HARGA SATUAN'!$E$6,MATCH(C358,'HARGA SATUAN'!$C$7:$C$1507,0),0)))</f>
        <v>0</v>
      </c>
      <c r="F358" s="138" t="str">
        <f t="shared" ca="1" si="17"/>
        <v/>
      </c>
      <c r="G358" s="41">
        <f ca="1">IF(ISERROR(OFFSET('HARGA SATUAN'!$I$6,MATCH(C358,'HARGA SATUAN'!$C$7:$C$1507,0),0)),"",OFFSET('HARGA SATUAN'!$I$6,MATCH(C358,'HARGA SATUAN'!$C$7:$C$1507,0),0))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SATUAN'!$C$7:$C$1507,0),0)),"",OFFSET('HARGA SATUAN'!$D$6,MATCH(C359,'HARGA SATUAN'!$C$7:$C$1507,0),0))</f>
        <v/>
      </c>
      <c r="E359" s="101">
        <f ca="1">IF(B359="+","Unit",IF(ISERROR(OFFSET('HARGA SATUAN'!$E$6,MATCH(C359,'HARGA SATUAN'!$C$7:$C$1507,0),0)),"",OFFSET('HARGA SATUAN'!$E$6,MATCH(C359,'HARGA SATUAN'!$C$7:$C$1507,0),0)))</f>
        <v>0</v>
      </c>
      <c r="F359" s="138" t="str">
        <f t="shared" ca="1" si="17"/>
        <v/>
      </c>
      <c r="G359" s="41">
        <f ca="1">IF(ISERROR(OFFSET('HARGA SATUAN'!$I$6,MATCH(C359,'HARGA SATUAN'!$C$7:$C$1507,0),0)),"",OFFSET('HARGA SATUAN'!$I$6,MATCH(C359,'HARGA SATUAN'!$C$7:$C$1507,0),0))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SATUAN'!$C$7:$C$1507,0),0)),"",OFFSET('HARGA SATUAN'!$D$6,MATCH(C360,'HARGA SATUAN'!$C$7:$C$1507,0),0))</f>
        <v/>
      </c>
      <c r="E360" s="101">
        <f ca="1">IF(B360="+","Unit",IF(ISERROR(OFFSET('HARGA SATUAN'!$E$6,MATCH(C360,'HARGA SATUAN'!$C$7:$C$1507,0),0)),"",OFFSET('HARGA SATUAN'!$E$6,MATCH(C360,'HARGA SATUAN'!$C$7:$C$1507,0),0)))</f>
        <v>0</v>
      </c>
      <c r="F360" s="138" t="str">
        <f t="shared" ca="1" si="17"/>
        <v/>
      </c>
      <c r="G360" s="41">
        <f ca="1">IF(ISERROR(OFFSET('HARGA SATUAN'!$I$6,MATCH(C360,'HARGA SATUAN'!$C$7:$C$1507,0),0)),"",OFFSET('HARGA SATUAN'!$I$6,MATCH(C360,'HARGA SATUAN'!$C$7:$C$1507,0),0))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SATUAN'!$C$7:$C$1507,0),0)),"",OFFSET('HARGA SATUAN'!$D$6,MATCH(C361,'HARGA SATUAN'!$C$7:$C$1507,0),0))</f>
        <v/>
      </c>
      <c r="E361" s="101">
        <f ca="1">IF(B361="+","Unit",IF(ISERROR(OFFSET('HARGA SATUAN'!$E$6,MATCH(C361,'HARGA SATUAN'!$C$7:$C$1507,0),0)),"",OFFSET('HARGA SATUAN'!$E$6,MATCH(C361,'HARGA SATUAN'!$C$7:$C$1507,0),0)))</f>
        <v>0</v>
      </c>
      <c r="F361" s="138" t="str">
        <f t="shared" ca="1" si="17"/>
        <v/>
      </c>
      <c r="G361" s="41">
        <f ca="1">IF(ISERROR(OFFSET('HARGA SATUAN'!$I$6,MATCH(C361,'HARGA SATUAN'!$C$7:$C$1507,0),0)),"",OFFSET('HARGA SATUAN'!$I$6,MATCH(C361,'HARGA SATUAN'!$C$7:$C$1507,0),0))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SATUAN'!$C$7:$C$1507,0),0)),"",OFFSET('HARGA SATUAN'!$D$6,MATCH(C362,'HARGA SATUAN'!$C$7:$C$1507,0),0))</f>
        <v/>
      </c>
      <c r="E362" s="101">
        <f ca="1">IF(B362="+","Unit",IF(ISERROR(OFFSET('HARGA SATUAN'!$E$6,MATCH(C362,'HARGA SATUAN'!$C$7:$C$1507,0),0)),"",OFFSET('HARGA SATUAN'!$E$6,MATCH(C362,'HARGA SATUAN'!$C$7:$C$1507,0),0)))</f>
        <v>0</v>
      </c>
      <c r="F362" s="138" t="str">
        <f t="shared" ca="1" si="17"/>
        <v/>
      </c>
      <c r="G362" s="41">
        <f ca="1">IF(ISERROR(OFFSET('HARGA SATUAN'!$I$6,MATCH(C362,'HARGA SATUAN'!$C$7:$C$1507,0),0)),"",OFFSET('HARGA SATUAN'!$I$6,MATCH(C362,'HARGA SATUAN'!$C$7:$C$1507,0),0))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SATUAN'!$C$7:$C$1507,0),0)),"",OFFSET('HARGA SATUAN'!$D$6,MATCH(C363,'HARGA SATUAN'!$C$7:$C$1507,0),0))</f>
        <v/>
      </c>
      <c r="E363" s="101">
        <f ca="1">IF(B363="+","Unit",IF(ISERROR(OFFSET('HARGA SATUAN'!$E$6,MATCH(C363,'HARGA SATUAN'!$C$7:$C$1507,0),0)),"",OFFSET('HARGA SATUAN'!$E$6,MATCH(C363,'HARGA SATUAN'!$C$7:$C$1507,0),0)))</f>
        <v>0</v>
      </c>
      <c r="F363" s="138" t="str">
        <f t="shared" ca="1" si="17"/>
        <v/>
      </c>
      <c r="G363" s="41">
        <f ca="1">IF(ISERROR(OFFSET('HARGA SATUAN'!$I$6,MATCH(C363,'HARGA SATUAN'!$C$7:$C$1507,0),0)),"",OFFSET('HARGA SATUAN'!$I$6,MATCH(C363,'HARGA SATUAN'!$C$7:$C$1507,0),0))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SATUAN'!$C$7:$C$1507,0),0)),"",OFFSET('HARGA SATUAN'!$D$6,MATCH(C364,'HARGA SATUAN'!$C$7:$C$1507,0),0))</f>
        <v/>
      </c>
      <c r="E364" s="101">
        <f ca="1">IF(B364="+","Unit",IF(ISERROR(OFFSET('HARGA SATUAN'!$E$6,MATCH(C364,'HARGA SATUAN'!$C$7:$C$1507,0),0)),"",OFFSET('HARGA SATUAN'!$E$6,MATCH(C364,'HARGA SATUAN'!$C$7:$C$1507,0),0)))</f>
        <v>0</v>
      </c>
      <c r="F364" s="138" t="str">
        <f t="shared" ca="1" si="17"/>
        <v/>
      </c>
      <c r="G364" s="41">
        <f ca="1">IF(ISERROR(OFFSET('HARGA SATUAN'!$I$6,MATCH(C364,'HARGA SATUAN'!$C$7:$C$1507,0),0)),"",OFFSET('HARGA SATUAN'!$I$6,MATCH(C364,'HARGA SATUAN'!$C$7:$C$1507,0),0))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SATUAN'!$C$7:$C$1507,0),0)),"",OFFSET('HARGA SATUAN'!$D$6,MATCH(C365,'HARGA SATUAN'!$C$7:$C$1507,0),0))</f>
        <v/>
      </c>
      <c r="E365" s="101">
        <f ca="1">IF(B365="+","Unit",IF(ISERROR(OFFSET('HARGA SATUAN'!$E$6,MATCH(C365,'HARGA SATUAN'!$C$7:$C$1507,0),0)),"",OFFSET('HARGA SATUAN'!$E$6,MATCH(C365,'HARGA SATUAN'!$C$7:$C$1507,0),0)))</f>
        <v>0</v>
      </c>
      <c r="F365" s="138" t="str">
        <f t="shared" ca="1" si="17"/>
        <v/>
      </c>
      <c r="G365" s="41">
        <f ca="1">IF(ISERROR(OFFSET('HARGA SATUAN'!$I$6,MATCH(C365,'HARGA SATUAN'!$C$7:$C$1507,0),0)),"",OFFSET('HARGA SATUAN'!$I$6,MATCH(C365,'HARGA SATUAN'!$C$7:$C$1507,0),0))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SATUAN'!$C$7:$C$1507,0),0)),"",OFFSET('HARGA SATUAN'!$D$6,MATCH(C366,'HARGA SATUAN'!$C$7:$C$1507,0),0))</f>
        <v/>
      </c>
      <c r="E366" s="101">
        <f ca="1">IF(B366="+","Unit",IF(ISERROR(OFFSET('HARGA SATUAN'!$E$6,MATCH(C366,'HARGA SATUAN'!$C$7:$C$1507,0),0)),"",OFFSET('HARGA SATUAN'!$E$6,MATCH(C366,'HARGA SATUAN'!$C$7:$C$1507,0),0)))</f>
        <v>0</v>
      </c>
      <c r="F366" s="138" t="str">
        <f t="shared" ca="1" si="17"/>
        <v/>
      </c>
      <c r="G366" s="41">
        <f ca="1">IF(ISERROR(OFFSET('HARGA SATUAN'!$I$6,MATCH(C366,'HARGA SATUAN'!$C$7:$C$1507,0),0)),"",OFFSET('HARGA SATUAN'!$I$6,MATCH(C366,'HARGA SATUAN'!$C$7:$C$1507,0),0))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SATUAN'!$C$7:$C$1507,0),0)),"",OFFSET('HARGA SATUAN'!$D$6,MATCH(C367,'HARGA SATUAN'!$C$7:$C$1507,0),0))</f>
        <v/>
      </c>
      <c r="E367" s="101">
        <f ca="1">IF(B367="+","Unit",IF(ISERROR(OFFSET('HARGA SATUAN'!$E$6,MATCH(C367,'HARGA SATUAN'!$C$7:$C$1507,0),0)),"",OFFSET('HARGA SATUAN'!$E$6,MATCH(C367,'HARGA SATUAN'!$C$7:$C$1507,0),0)))</f>
        <v>0</v>
      </c>
      <c r="F367" s="138" t="str">
        <f t="shared" ca="1" si="17"/>
        <v/>
      </c>
      <c r="G367" s="41">
        <f ca="1">IF(ISERROR(OFFSET('HARGA SATUAN'!$I$6,MATCH(C367,'HARGA SATUAN'!$C$7:$C$1507,0),0)),"",OFFSET('HARGA SATUAN'!$I$6,MATCH(C367,'HARGA SATUAN'!$C$7:$C$1507,0),0))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SATUAN'!$C$7:$C$1507,0),0)),"",OFFSET('HARGA SATUAN'!$D$6,MATCH(C368,'HARGA SATUAN'!$C$7:$C$1507,0),0))</f>
        <v/>
      </c>
      <c r="E368" s="101">
        <f ca="1">IF(B368="+","Unit",IF(ISERROR(OFFSET('HARGA SATUAN'!$E$6,MATCH(C368,'HARGA SATUAN'!$C$7:$C$1507,0),0)),"",OFFSET('HARGA SATUAN'!$E$6,MATCH(C368,'HARGA SATUAN'!$C$7:$C$1507,0),0)))</f>
        <v>0</v>
      </c>
      <c r="F368" s="138" t="str">
        <f t="shared" ca="1" si="17"/>
        <v/>
      </c>
      <c r="G368" s="41">
        <f ca="1">IF(ISERROR(OFFSET('HARGA SATUAN'!$I$6,MATCH(C368,'HARGA SATUAN'!$C$7:$C$1507,0),0)),"",OFFSET('HARGA SATUAN'!$I$6,MATCH(C368,'HARGA SATUAN'!$C$7:$C$1507,0),0))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SATUAN'!$C$7:$C$1507,0),0)),"",OFFSET('HARGA SATUAN'!$D$6,MATCH(C369,'HARGA SATUAN'!$C$7:$C$1507,0),0))</f>
        <v/>
      </c>
      <c r="E369" s="101">
        <f ca="1">IF(B369="+","Unit",IF(ISERROR(OFFSET('HARGA SATUAN'!$E$6,MATCH(C369,'HARGA SATUAN'!$C$7:$C$1507,0),0)),"",OFFSET('HARGA SATUAN'!$E$6,MATCH(C369,'HARGA SATUAN'!$C$7:$C$1507,0),0)))</f>
        <v>0</v>
      </c>
      <c r="F369" s="138" t="str">
        <f t="shared" ca="1" si="17"/>
        <v/>
      </c>
      <c r="G369" s="41">
        <f ca="1">IF(ISERROR(OFFSET('HARGA SATUAN'!$I$6,MATCH(C369,'HARGA SATUAN'!$C$7:$C$1507,0),0)),"",OFFSET('HARGA SATUAN'!$I$6,MATCH(C369,'HARGA SATUAN'!$C$7:$C$1507,0),0))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SATUAN'!$C$7:$C$1507,0),0)),"",OFFSET('HARGA SATUAN'!$D$6,MATCH(C370,'HARGA SATUAN'!$C$7:$C$1507,0),0))</f>
        <v/>
      </c>
      <c r="E370" s="101">
        <f ca="1">IF(B370="+","Unit",IF(ISERROR(OFFSET('HARGA SATUAN'!$E$6,MATCH(C370,'HARGA SATUAN'!$C$7:$C$1507,0),0)),"",OFFSET('HARGA SATUAN'!$E$6,MATCH(C370,'HARGA SATUAN'!$C$7:$C$1507,0),0)))</f>
        <v>0</v>
      </c>
      <c r="F370" s="138" t="str">
        <f t="shared" ca="1" si="17"/>
        <v/>
      </c>
      <c r="G370" s="41">
        <f ca="1">IF(ISERROR(OFFSET('HARGA SATUAN'!$I$6,MATCH(C370,'HARGA SATUAN'!$C$7:$C$1507,0),0)),"",OFFSET('HARGA SATUAN'!$I$6,MATCH(C370,'HARGA SATUAN'!$C$7:$C$1507,0),0))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SATUAN'!$C$7:$C$1507,0),0)),"",OFFSET('HARGA SATUAN'!$D$6,MATCH(C371,'HARGA SATUAN'!$C$7:$C$1507,0),0))</f>
        <v/>
      </c>
      <c r="E371" s="101">
        <f ca="1">IF(B371="+","Unit",IF(ISERROR(OFFSET('HARGA SATUAN'!$E$6,MATCH(C371,'HARGA SATUAN'!$C$7:$C$1507,0),0)),"",OFFSET('HARGA SATUAN'!$E$6,MATCH(C371,'HARGA SATUAN'!$C$7:$C$1507,0),0)))</f>
        <v>0</v>
      </c>
      <c r="F371" s="138" t="str">
        <f t="shared" ca="1" si="17"/>
        <v/>
      </c>
      <c r="G371" s="41">
        <f ca="1">IF(ISERROR(OFFSET('HARGA SATUAN'!$I$6,MATCH(C371,'HARGA SATUAN'!$C$7:$C$1507,0),0)),"",OFFSET('HARGA SATUAN'!$I$6,MATCH(C371,'HARGA SATUAN'!$C$7:$C$1507,0),0))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SATUAN'!$C$7:$C$1507,0),0)),"",OFFSET('HARGA SATUAN'!$D$6,MATCH(C372,'HARGA SATUAN'!$C$7:$C$1507,0),0))</f>
        <v/>
      </c>
      <c r="E372" s="101">
        <f ca="1">IF(B372="+","Unit",IF(ISERROR(OFFSET('HARGA SATUAN'!$E$6,MATCH(C372,'HARGA SATUAN'!$C$7:$C$1507,0),0)),"",OFFSET('HARGA SATUAN'!$E$6,MATCH(C372,'HARGA SATUAN'!$C$7:$C$1507,0),0)))</f>
        <v>0</v>
      </c>
      <c r="F372" s="138" t="str">
        <f t="shared" ca="1" si="17"/>
        <v/>
      </c>
      <c r="G372" s="41">
        <f ca="1">IF(ISERROR(OFFSET('HARGA SATUAN'!$I$6,MATCH(C372,'HARGA SATUAN'!$C$7:$C$1507,0),0)),"",OFFSET('HARGA SATUAN'!$I$6,MATCH(C372,'HARGA SATUAN'!$C$7:$C$1507,0),0))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SATUAN'!$C$7:$C$1507,0),0)),"",OFFSET('HARGA SATUAN'!$D$6,MATCH(C373,'HARGA SATUAN'!$C$7:$C$1507,0),0))</f>
        <v/>
      </c>
      <c r="E373" s="101">
        <f ca="1">IF(B373="+","Unit",IF(ISERROR(OFFSET('HARGA SATUAN'!$E$6,MATCH(C373,'HARGA SATUAN'!$C$7:$C$1507,0),0)),"",OFFSET('HARGA SATUAN'!$E$6,MATCH(C373,'HARGA SATUAN'!$C$7:$C$1507,0),0)))</f>
        <v>0</v>
      </c>
      <c r="F373" s="138" t="str">
        <f t="shared" ca="1" si="17"/>
        <v/>
      </c>
      <c r="G373" s="41">
        <f ca="1">IF(ISERROR(OFFSET('HARGA SATUAN'!$I$6,MATCH(C373,'HARGA SATUAN'!$C$7:$C$1507,0),0)),"",OFFSET('HARGA SATUAN'!$I$6,MATCH(C373,'HARGA SATUAN'!$C$7:$C$1507,0),0))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SATUAN'!$C$7:$C$1507,0),0)),"",OFFSET('HARGA SATUAN'!$D$6,MATCH(C374,'HARGA SATUAN'!$C$7:$C$1507,0),0))</f>
        <v/>
      </c>
      <c r="E374" s="101">
        <f ca="1">IF(B374="+","Unit",IF(ISERROR(OFFSET('HARGA SATUAN'!$E$6,MATCH(C374,'HARGA SATUAN'!$C$7:$C$1507,0),0)),"",OFFSET('HARGA SATUAN'!$E$6,MATCH(C374,'HARGA SATUAN'!$C$7:$C$1507,0),0)))</f>
        <v>0</v>
      </c>
      <c r="F374" s="138" t="str">
        <f t="shared" ca="1" si="17"/>
        <v/>
      </c>
      <c r="G374" s="41">
        <f ca="1">IF(ISERROR(OFFSET('HARGA SATUAN'!$I$6,MATCH(C374,'HARGA SATUAN'!$C$7:$C$1507,0),0)),"",OFFSET('HARGA SATUAN'!$I$6,MATCH(C374,'HARGA SATUAN'!$C$7:$C$1507,0),0))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SATUAN'!$C$7:$C$1507,0),0)),"",OFFSET('HARGA SATUAN'!$D$6,MATCH(C375,'HARGA SATUAN'!$C$7:$C$1507,0),0))</f>
        <v/>
      </c>
      <c r="E375" s="101">
        <f ca="1">IF(B375="+","Unit",IF(ISERROR(OFFSET('HARGA SATUAN'!$E$6,MATCH(C375,'HARGA SATUAN'!$C$7:$C$1507,0),0)),"",OFFSET('HARGA SATUAN'!$E$6,MATCH(C375,'HARGA SATUAN'!$C$7:$C$1507,0),0)))</f>
        <v>0</v>
      </c>
      <c r="F375" s="138" t="str">
        <f t="shared" ca="1" si="17"/>
        <v/>
      </c>
      <c r="G375" s="41">
        <f ca="1">IF(ISERROR(OFFSET('HARGA SATUAN'!$I$6,MATCH(C375,'HARGA SATUAN'!$C$7:$C$1507,0),0)),"",OFFSET('HARGA SATUAN'!$I$6,MATCH(C375,'HARGA SATUAN'!$C$7:$C$1507,0),0))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SATUAN'!$C$7:$C$1507,0),0)),"",OFFSET('HARGA SATUAN'!$D$6,MATCH(C376,'HARGA SATUAN'!$C$7:$C$1507,0),0))</f>
        <v/>
      </c>
      <c r="E376" s="101">
        <f ca="1">IF(B376="+","Unit",IF(ISERROR(OFFSET('HARGA SATUAN'!$E$6,MATCH(C376,'HARGA SATUAN'!$C$7:$C$1507,0),0)),"",OFFSET('HARGA SATUAN'!$E$6,MATCH(C376,'HARGA SATUAN'!$C$7:$C$1507,0),0)))</f>
        <v>0</v>
      </c>
      <c r="F376" s="138" t="str">
        <f t="shared" ca="1" si="17"/>
        <v/>
      </c>
      <c r="G376" s="41">
        <f ca="1">IF(ISERROR(OFFSET('HARGA SATUAN'!$I$6,MATCH(C376,'HARGA SATUAN'!$C$7:$C$1507,0),0)),"",OFFSET('HARGA SATUAN'!$I$6,MATCH(C376,'HARGA SATUAN'!$C$7:$C$1507,0),0))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SATUAN'!$C$7:$C$1507,0),0)),"",OFFSET('HARGA SATUAN'!$D$6,MATCH(C377,'HARGA SATUAN'!$C$7:$C$1507,0),0))</f>
        <v/>
      </c>
      <c r="E377" s="101">
        <f ca="1">IF(B377="+","Unit",IF(ISERROR(OFFSET('HARGA SATUAN'!$E$6,MATCH(C377,'HARGA SATUAN'!$C$7:$C$1507,0),0)),"",OFFSET('HARGA SATUAN'!$E$6,MATCH(C377,'HARGA SATUAN'!$C$7:$C$1507,0),0)))</f>
        <v>0</v>
      </c>
      <c r="F377" s="138" t="str">
        <f t="shared" ca="1" si="17"/>
        <v/>
      </c>
      <c r="G377" s="41">
        <f ca="1">IF(ISERROR(OFFSET('HARGA SATUAN'!$I$6,MATCH(C377,'HARGA SATUAN'!$C$7:$C$1507,0),0)),"",OFFSET('HARGA SATUAN'!$I$6,MATCH(C377,'HARGA SATUAN'!$C$7:$C$1507,0),0))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SATUAN'!$C$7:$C$1507,0),0)),"",OFFSET('HARGA SATUAN'!$D$6,MATCH(C378,'HARGA SATUAN'!$C$7:$C$1507,0),0))</f>
        <v/>
      </c>
      <c r="E378" s="101">
        <f ca="1">IF(B378="+","Unit",IF(ISERROR(OFFSET('HARGA SATUAN'!$E$6,MATCH(C378,'HARGA SATUAN'!$C$7:$C$1507,0),0)),"",OFFSET('HARGA SATUAN'!$E$6,MATCH(C378,'HARGA SATUAN'!$C$7:$C$1507,0),0)))</f>
        <v>0</v>
      </c>
      <c r="F378" s="138" t="str">
        <f t="shared" ca="1" si="17"/>
        <v/>
      </c>
      <c r="G378" s="41">
        <f ca="1">IF(ISERROR(OFFSET('HARGA SATUAN'!$I$6,MATCH(C378,'HARGA SATUAN'!$C$7:$C$1507,0),0)),"",OFFSET('HARGA SATUAN'!$I$6,MATCH(C378,'HARGA SATUAN'!$C$7:$C$1507,0),0))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SATUAN'!$C$7:$C$1507,0),0)),"",OFFSET('HARGA SATUAN'!$D$6,MATCH(C379,'HARGA SATUAN'!$C$7:$C$1507,0),0))</f>
        <v/>
      </c>
      <c r="E379" s="101">
        <f ca="1">IF(B379="+","Unit",IF(ISERROR(OFFSET('HARGA SATUAN'!$E$6,MATCH(C379,'HARGA SATUAN'!$C$7:$C$1507,0),0)),"",OFFSET('HARGA SATUAN'!$E$6,MATCH(C379,'HARGA SATUAN'!$C$7:$C$1507,0),0)))</f>
        <v>0</v>
      </c>
      <c r="F379" s="138" t="str">
        <f t="shared" ca="1" si="17"/>
        <v/>
      </c>
      <c r="G379" s="41">
        <f ca="1">IF(ISERROR(OFFSET('HARGA SATUAN'!$I$6,MATCH(C379,'HARGA SATUAN'!$C$7:$C$1507,0),0)),"",OFFSET('HARGA SATUAN'!$I$6,MATCH(C379,'HARGA SATUAN'!$C$7:$C$1507,0),0))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SATUAN'!$C$7:$C$1507,0),0)),"",OFFSET('HARGA SATUAN'!$D$6,MATCH(C380,'HARGA SATUAN'!$C$7:$C$1507,0),0))</f>
        <v/>
      </c>
      <c r="E380" s="101">
        <f ca="1">IF(B380="+","Unit",IF(ISERROR(OFFSET('HARGA SATUAN'!$E$6,MATCH(C380,'HARGA SATUAN'!$C$7:$C$1507,0),0)),"",OFFSET('HARGA SATUAN'!$E$6,MATCH(C380,'HARGA SATUAN'!$C$7:$C$1507,0),0)))</f>
        <v>0</v>
      </c>
      <c r="F380" s="138" t="str">
        <f t="shared" ca="1" si="17"/>
        <v/>
      </c>
      <c r="G380" s="41">
        <f ca="1">IF(ISERROR(OFFSET('HARGA SATUAN'!$I$6,MATCH(C380,'HARGA SATUAN'!$C$7:$C$1507,0),0)),"",OFFSET('HARGA SATUAN'!$I$6,MATCH(C380,'HARGA SATUAN'!$C$7:$C$1507,0),0))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SATUAN'!$C$7:$C$1507,0),0)),"",OFFSET('HARGA SATUAN'!$D$6,MATCH(C381,'HARGA SATUAN'!$C$7:$C$1507,0),0))</f>
        <v/>
      </c>
      <c r="E381" s="101">
        <f ca="1">IF(B381="+","Unit",IF(ISERROR(OFFSET('HARGA SATUAN'!$E$6,MATCH(C381,'HARGA SATUAN'!$C$7:$C$1507,0),0)),"",OFFSET('HARGA SATUAN'!$E$6,MATCH(C381,'HARGA SATUAN'!$C$7:$C$1507,0),0)))</f>
        <v>0</v>
      </c>
      <c r="F381" s="138" t="str">
        <f t="shared" ca="1" si="17"/>
        <v/>
      </c>
      <c r="G381" s="41">
        <f ca="1">IF(ISERROR(OFFSET('HARGA SATUAN'!$I$6,MATCH(C381,'HARGA SATUAN'!$C$7:$C$1507,0),0)),"",OFFSET('HARGA SATUAN'!$I$6,MATCH(C381,'HARGA SATUAN'!$C$7:$C$1507,0),0))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SATUAN'!$C$7:$C$1507,0),0)),"",OFFSET('HARGA SATUAN'!$D$6,MATCH(C382,'HARGA SATUAN'!$C$7:$C$1507,0),0))</f>
        <v/>
      </c>
      <c r="E382" s="101">
        <f ca="1">IF(B382="+","Unit",IF(ISERROR(OFFSET('HARGA SATUAN'!$E$6,MATCH(C382,'HARGA SATUAN'!$C$7:$C$1507,0),0)),"",OFFSET('HARGA SATUAN'!$E$6,MATCH(C382,'HARGA SATUAN'!$C$7:$C$1507,0),0)))</f>
        <v>0</v>
      </c>
      <c r="F382" s="138" t="str">
        <f t="shared" ca="1" si="17"/>
        <v/>
      </c>
      <c r="G382" s="41">
        <f ca="1">IF(ISERROR(OFFSET('HARGA SATUAN'!$I$6,MATCH(C382,'HARGA SATUAN'!$C$7:$C$1507,0),0)),"",OFFSET('HARGA SATUAN'!$I$6,MATCH(C382,'HARGA SATUAN'!$C$7:$C$1507,0),0))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SATUAN'!$C$7:$C$1507,0),0)),"",OFFSET('HARGA SATUAN'!$D$6,MATCH(C383,'HARGA SATUAN'!$C$7:$C$1507,0),0))</f>
        <v/>
      </c>
      <c r="E383" s="101">
        <f ca="1">IF(B383="+","Unit",IF(ISERROR(OFFSET('HARGA SATUAN'!$E$6,MATCH(C383,'HARGA SATUAN'!$C$7:$C$1507,0),0)),"",OFFSET('HARGA SATUAN'!$E$6,MATCH(C383,'HARGA SATUAN'!$C$7:$C$1507,0),0)))</f>
        <v>0</v>
      </c>
      <c r="F383" s="138" t="str">
        <f t="shared" ca="1" si="17"/>
        <v/>
      </c>
      <c r="G383" s="41">
        <f ca="1">IF(ISERROR(OFFSET('HARGA SATUAN'!$I$6,MATCH(C383,'HARGA SATUAN'!$C$7:$C$1507,0),0)),"",OFFSET('HARGA SATUAN'!$I$6,MATCH(C383,'HARGA SATUAN'!$C$7:$C$1507,0),0))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SATUAN'!$C$7:$C$1507,0),0)),"",OFFSET('HARGA SATUAN'!$D$6,MATCH(C384,'HARGA SATUAN'!$C$7:$C$1507,0),0))</f>
        <v/>
      </c>
      <c r="E384" s="101">
        <f ca="1">IF(B384="+","Unit",IF(ISERROR(OFFSET('HARGA SATUAN'!$E$6,MATCH(C384,'HARGA SATUAN'!$C$7:$C$1507,0),0)),"",OFFSET('HARGA SATUAN'!$E$6,MATCH(C384,'HARGA SATUAN'!$C$7:$C$1507,0),0)))</f>
        <v>0</v>
      </c>
      <c r="F384" s="138" t="str">
        <f t="shared" ca="1" si="17"/>
        <v/>
      </c>
      <c r="G384" s="41">
        <f ca="1">IF(ISERROR(OFFSET('HARGA SATUAN'!$I$6,MATCH(C384,'HARGA SATUAN'!$C$7:$C$1507,0),0)),"",OFFSET('HARGA SATUAN'!$I$6,MATCH(C384,'HARGA SATUAN'!$C$7:$C$1507,0),0))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SATUAN'!$C$7:$C$1507,0),0)),"",OFFSET('HARGA SATUAN'!$D$6,MATCH(C385,'HARGA SATUAN'!$C$7:$C$1507,0),0))</f>
        <v/>
      </c>
      <c r="E385" s="101">
        <f ca="1">IF(B385="+","Unit",IF(ISERROR(OFFSET('HARGA SATUAN'!$E$6,MATCH(C385,'HARGA SATUAN'!$C$7:$C$1507,0),0)),"",OFFSET('HARGA SATUAN'!$E$6,MATCH(C385,'HARGA SATUAN'!$C$7:$C$1507,0),0)))</f>
        <v>0</v>
      </c>
      <c r="F385" s="138" t="str">
        <f t="shared" ca="1" si="17"/>
        <v/>
      </c>
      <c r="G385" s="41">
        <f ca="1">IF(ISERROR(OFFSET('HARGA SATUAN'!$I$6,MATCH(C385,'HARGA SATUAN'!$C$7:$C$1507,0),0)),"",OFFSET('HARGA SATUAN'!$I$6,MATCH(C385,'HARGA SATUAN'!$C$7:$C$1507,0),0))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SATUAN'!$C$7:$C$1507,0),0)),"",OFFSET('HARGA SATUAN'!$D$6,MATCH(C386,'HARGA SATUAN'!$C$7:$C$1507,0),0))</f>
        <v/>
      </c>
      <c r="E386" s="101">
        <f ca="1">IF(B386="+","Unit",IF(ISERROR(OFFSET('HARGA SATUAN'!$E$6,MATCH(C386,'HARGA SATUAN'!$C$7:$C$1507,0),0)),"",OFFSET('HARGA SATUAN'!$E$6,MATCH(C386,'HARGA SATUAN'!$C$7:$C$1507,0),0)))</f>
        <v>0</v>
      </c>
      <c r="F386" s="138" t="str">
        <f t="shared" ca="1" si="17"/>
        <v/>
      </c>
      <c r="G386" s="41">
        <f ca="1">IF(ISERROR(OFFSET('HARGA SATUAN'!$I$6,MATCH(C386,'HARGA SATUAN'!$C$7:$C$1507,0),0)),"",OFFSET('HARGA SATUAN'!$I$6,MATCH(C386,'HARGA SATUAN'!$C$7:$C$1507,0),0))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SATUAN'!$C$7:$C$1507,0),0)),"",OFFSET('HARGA SATUAN'!$D$6,MATCH(C387,'HARGA SATUAN'!$C$7:$C$1507,0),0))</f>
        <v/>
      </c>
      <c r="E387" s="101">
        <f ca="1">IF(B387="+","Unit",IF(ISERROR(OFFSET('HARGA SATUAN'!$E$6,MATCH(C387,'HARGA SATUAN'!$C$7:$C$1507,0),0)),"",OFFSET('HARGA SATUAN'!$E$6,MATCH(C387,'HARGA SATUAN'!$C$7:$C$1507,0),0)))</f>
        <v>0</v>
      </c>
      <c r="F387" s="138" t="str">
        <f t="shared" ca="1" si="17"/>
        <v/>
      </c>
      <c r="G387" s="41">
        <f ca="1">IF(ISERROR(OFFSET('HARGA SATUAN'!$I$6,MATCH(C387,'HARGA SATUAN'!$C$7:$C$1507,0),0)),"",OFFSET('HARGA SATUAN'!$I$6,MATCH(C387,'HARGA SATUAN'!$C$7:$C$1507,0),0))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SATUAN'!$C$7:$C$1507,0),0)),"",OFFSET('HARGA SATUAN'!$D$6,MATCH(C388,'HARGA SATUAN'!$C$7:$C$1507,0),0))</f>
        <v/>
      </c>
      <c r="E388" s="101">
        <f ca="1">IF(B388="+","Unit",IF(ISERROR(OFFSET('HARGA SATUAN'!$E$6,MATCH(C388,'HARGA SATUAN'!$C$7:$C$1507,0),0)),"",OFFSET('HARGA SATUAN'!$E$6,MATCH(C388,'HARGA SATUAN'!$C$7:$C$1507,0),0)))</f>
        <v>0</v>
      </c>
      <c r="F388" s="138" t="str">
        <f t="shared" ca="1" si="17"/>
        <v/>
      </c>
      <c r="G388" s="41">
        <f ca="1">IF(ISERROR(OFFSET('HARGA SATUAN'!$I$6,MATCH(C388,'HARGA SATUAN'!$C$7:$C$1507,0),0)),"",OFFSET('HARGA SATUAN'!$I$6,MATCH(C388,'HARGA SATUAN'!$C$7:$C$1507,0),0))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SATUAN'!$C$7:$C$1507,0),0)),"",OFFSET('HARGA SATUAN'!$D$6,MATCH(C389,'HARGA SATUAN'!$C$7:$C$1507,0),0))</f>
        <v/>
      </c>
      <c r="E389" s="101">
        <f ca="1">IF(B389="+","Unit",IF(ISERROR(OFFSET('HARGA SATUAN'!$E$6,MATCH(C389,'HARGA SATUAN'!$C$7:$C$1507,0),0)),"",OFFSET('HARGA SATUAN'!$E$6,MATCH(C389,'HARGA SATUAN'!$C$7:$C$1507,0),0)))</f>
        <v>0</v>
      </c>
      <c r="F389" s="138" t="str">
        <f t="shared" ca="1" si="17"/>
        <v/>
      </c>
      <c r="G389" s="41">
        <f ca="1">IF(ISERROR(OFFSET('HARGA SATUAN'!$I$6,MATCH(C389,'HARGA SATUAN'!$C$7:$C$1507,0),0)),"",OFFSET('HARGA SATUAN'!$I$6,MATCH(C389,'HARGA SATUAN'!$C$7:$C$1507,0),0))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SATUAN'!$C$7:$C$1507,0),0)),"",OFFSET('HARGA SATUAN'!$D$6,MATCH(C390,'HARGA SATUAN'!$C$7:$C$1507,0),0))</f>
        <v/>
      </c>
      <c r="E390" s="101">
        <f ca="1">IF(B390="+","Unit",IF(ISERROR(OFFSET('HARGA SATUAN'!$E$6,MATCH(C390,'HARGA SATUAN'!$C$7:$C$1507,0),0)),"",OFFSET('HARGA SATUAN'!$E$6,MATCH(C390,'HARGA SATUAN'!$C$7:$C$1507,0),0)))</f>
        <v>0</v>
      </c>
      <c r="F390" s="138" t="str">
        <f t="shared" ca="1" si="17"/>
        <v/>
      </c>
      <c r="G390" s="41">
        <f ca="1">IF(ISERROR(OFFSET('HARGA SATUAN'!$I$6,MATCH(C390,'HARGA SATUAN'!$C$7:$C$1507,0),0)),"",OFFSET('HARGA SATUAN'!$I$6,MATCH(C390,'HARGA SATUAN'!$C$7:$C$1507,0),0))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SATUAN'!$C$7:$C$1507,0),0)),"",OFFSET('HARGA SATUAN'!$D$6,MATCH(C391,'HARGA SATUAN'!$C$7:$C$1507,0),0))</f>
        <v/>
      </c>
      <c r="E391" s="101">
        <f ca="1">IF(B391="+","Unit",IF(ISERROR(OFFSET('HARGA SATUAN'!$E$6,MATCH(C391,'HARGA SATUAN'!$C$7:$C$1507,0),0)),"",OFFSET('HARGA SATUAN'!$E$6,MATCH(C391,'HARGA SATUAN'!$C$7:$C$1507,0),0)))</f>
        <v>0</v>
      </c>
      <c r="F391" s="138" t="str">
        <f t="shared" ca="1" si="17"/>
        <v/>
      </c>
      <c r="G391" s="41">
        <f ca="1">IF(ISERROR(OFFSET('HARGA SATUAN'!$I$6,MATCH(C391,'HARGA SATUAN'!$C$7:$C$1507,0),0)),"",OFFSET('HARGA SATUAN'!$I$6,MATCH(C391,'HARGA SATUAN'!$C$7:$C$1507,0),0))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SATUAN'!$C$7:$C$1507,0),0)),"",OFFSET('HARGA SATUAN'!$D$6,MATCH(C392,'HARGA SATUAN'!$C$7:$C$1507,0),0))</f>
        <v/>
      </c>
      <c r="E392" s="101">
        <f ca="1">IF(B392="+","Unit",IF(ISERROR(OFFSET('HARGA SATUAN'!$E$6,MATCH(C392,'HARGA SATUAN'!$C$7:$C$1507,0),0)),"",OFFSET('HARGA SATUAN'!$E$6,MATCH(C392,'HARGA SATUAN'!$C$7:$C$1507,0),0)))</f>
        <v>0</v>
      </c>
      <c r="F392" s="138" t="str">
        <f t="shared" ca="1" si="17"/>
        <v/>
      </c>
      <c r="G392" s="41">
        <f ca="1">IF(ISERROR(OFFSET('HARGA SATUAN'!$I$6,MATCH(C392,'HARGA SATUAN'!$C$7:$C$1507,0),0)),"",OFFSET('HARGA SATUAN'!$I$6,MATCH(C392,'HARGA SATUAN'!$C$7:$C$1507,0),0))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SATUAN'!$C$7:$C$1507,0),0)),"",OFFSET('HARGA SATUAN'!$D$6,MATCH(C393,'HARGA SATUAN'!$C$7:$C$1507,0),0))</f>
        <v/>
      </c>
      <c r="E393" s="101">
        <f ca="1">IF(B393="+","Unit",IF(ISERROR(OFFSET('HARGA SATUAN'!$E$6,MATCH(C393,'HARGA SATUAN'!$C$7:$C$1507,0),0)),"",OFFSET('HARGA SATUAN'!$E$6,MATCH(C393,'HARGA SATUAN'!$C$7:$C$1507,0),0)))</f>
        <v>0</v>
      </c>
      <c r="F393" s="138" t="str">
        <f t="shared" ca="1" si="17"/>
        <v/>
      </c>
      <c r="G393" s="41">
        <f ca="1">IF(ISERROR(OFFSET('HARGA SATUAN'!$I$6,MATCH(C393,'HARGA SATUAN'!$C$7:$C$1507,0),0)),"",OFFSET('HARGA SATUAN'!$I$6,MATCH(C393,'HARGA SATUAN'!$C$7:$C$1507,0),0))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SATUAN'!$C$7:$C$1507,0),0)),"",OFFSET('HARGA SATUAN'!$D$6,MATCH(C394,'HARGA SATUAN'!$C$7:$C$1507,0),0))</f>
        <v/>
      </c>
      <c r="E394" s="101">
        <f ca="1">IF(B394="+","Unit",IF(ISERROR(OFFSET('HARGA SATUAN'!$E$6,MATCH(C394,'HARGA SATUAN'!$C$7:$C$1507,0),0)),"",OFFSET('HARGA SATUAN'!$E$6,MATCH(C394,'HARGA SATUAN'!$C$7:$C$1507,0),0)))</f>
        <v>0</v>
      </c>
      <c r="F394" s="138" t="str">
        <f t="shared" ca="1" si="17"/>
        <v/>
      </c>
      <c r="G394" s="41">
        <f ca="1">IF(ISERROR(OFFSET('HARGA SATUAN'!$I$6,MATCH(C394,'HARGA SATUAN'!$C$7:$C$1507,0),0)),"",OFFSET('HARGA SATUAN'!$I$6,MATCH(C394,'HARGA SATUAN'!$C$7:$C$1507,0),0))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SATUAN'!$C$7:$C$1507,0),0)),"",OFFSET('HARGA SATUAN'!$D$6,MATCH(C395,'HARGA SATUAN'!$C$7:$C$1507,0),0))</f>
        <v/>
      </c>
      <c r="E395" s="101">
        <f ca="1">IF(B395="+","Unit",IF(ISERROR(OFFSET('HARGA SATUAN'!$E$6,MATCH(C395,'HARGA SATUAN'!$C$7:$C$1507,0),0)),"",OFFSET('HARGA SATUAN'!$E$6,MATCH(C395,'HARGA SATUAN'!$C$7:$C$1507,0),0)))</f>
        <v>0</v>
      </c>
      <c r="F395" s="138" t="str">
        <f t="shared" ca="1" si="17"/>
        <v/>
      </c>
      <c r="G395" s="41">
        <f ca="1">IF(ISERROR(OFFSET('HARGA SATUAN'!$I$6,MATCH(C395,'HARGA SATUAN'!$C$7:$C$1507,0),0)),"",OFFSET('HARGA SATUAN'!$I$6,MATCH(C395,'HARGA SATUAN'!$C$7:$C$1507,0),0))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SATUAN'!$C$7:$C$1507,0),0)),"",OFFSET('HARGA SATUAN'!$D$6,MATCH(C396,'HARGA SATUAN'!$C$7:$C$1507,0),0))</f>
        <v/>
      </c>
      <c r="E396" s="101">
        <f ca="1">IF(B396="+","Unit",IF(ISERROR(OFFSET('HARGA SATUAN'!$E$6,MATCH(C396,'HARGA SATUAN'!$C$7:$C$1507,0),0)),"",OFFSET('HARGA SATUAN'!$E$6,MATCH(C396,'HARGA SATUAN'!$C$7:$C$1507,0),0)))</f>
        <v>0</v>
      </c>
      <c r="F396" s="138" t="str">
        <f t="shared" ca="1" si="17"/>
        <v/>
      </c>
      <c r="G396" s="41">
        <f ca="1">IF(ISERROR(OFFSET('HARGA SATUAN'!$I$6,MATCH(C396,'HARGA SATUAN'!$C$7:$C$1507,0),0)),"",OFFSET('HARGA SATUAN'!$I$6,MATCH(C396,'HARGA SATUAN'!$C$7:$C$1507,0),0))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SATUAN'!$C$7:$C$1507,0),0)),"",OFFSET('HARGA SATUAN'!$D$6,MATCH(C397,'HARGA SATUAN'!$C$7:$C$1507,0),0))</f>
        <v/>
      </c>
      <c r="E397" s="101">
        <f ca="1">IF(B397="+","Unit",IF(ISERROR(OFFSET('HARGA SATUAN'!$E$6,MATCH(C397,'HARGA SATUAN'!$C$7:$C$1507,0),0)),"",OFFSET('HARGA SATUAN'!$E$6,MATCH(C397,'HARGA SATUAN'!$C$7:$C$1507,0),0)))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SATUAN'!$C$7:$C$1507,0),0)),"",OFFSET('HARGA SATUAN'!$I$6,MATCH(C397,'HARGA SATUAN'!$C$7:$C$1507,0),0))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SATUAN'!$C$7:$C$1507,0),0)),"",OFFSET('HARGA SATUAN'!$D$6,MATCH(C398,'HARGA SATUAN'!$C$7:$C$1507,0),0))</f>
        <v/>
      </c>
      <c r="E398" s="101">
        <f ca="1">IF(B398="+","Unit",IF(ISERROR(OFFSET('HARGA SATUAN'!$E$6,MATCH(C398,'HARGA SATUAN'!$C$7:$C$1507,0),0)),"",OFFSET('HARGA SATUAN'!$E$6,MATCH(C398,'HARGA SATUAN'!$C$7:$C$1507,0),0)))</f>
        <v>0</v>
      </c>
      <c r="F398" s="138" t="str">
        <f t="shared" ca="1" si="20"/>
        <v/>
      </c>
      <c r="G398" s="41">
        <f ca="1">IF(ISERROR(OFFSET('HARGA SATUAN'!$I$6,MATCH(C398,'HARGA SATUAN'!$C$7:$C$1507,0),0)),"",OFFSET('HARGA SATUAN'!$I$6,MATCH(C398,'HARGA SATUAN'!$C$7:$C$1507,0),0))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SATUAN'!$C$7:$C$1507,0),0)),"",OFFSET('HARGA SATUAN'!$D$6,MATCH(C399,'HARGA SATUAN'!$C$7:$C$1507,0),0))</f>
        <v/>
      </c>
      <c r="E399" s="101">
        <f ca="1">IF(B399="+","Unit",IF(ISERROR(OFFSET('HARGA SATUAN'!$E$6,MATCH(C399,'HARGA SATUAN'!$C$7:$C$1507,0),0)),"",OFFSET('HARGA SATUAN'!$E$6,MATCH(C399,'HARGA SATUAN'!$C$7:$C$1507,0),0)))</f>
        <v>0</v>
      </c>
      <c r="F399" s="138" t="str">
        <f t="shared" ca="1" si="20"/>
        <v/>
      </c>
      <c r="G399" s="41">
        <f ca="1">IF(ISERROR(OFFSET('HARGA SATUAN'!$I$6,MATCH(C399,'HARGA SATUAN'!$C$7:$C$1507,0),0)),"",OFFSET('HARGA SATUAN'!$I$6,MATCH(C399,'HARGA SATUAN'!$C$7:$C$1507,0),0))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SATUAN'!$C$7:$C$1507,0),0)),"",OFFSET('HARGA SATUAN'!$D$6,MATCH(C400,'HARGA SATUAN'!$C$7:$C$1507,0),0))</f>
        <v/>
      </c>
      <c r="E400" s="101">
        <f ca="1">IF(B400="+","Unit",IF(ISERROR(OFFSET('HARGA SATUAN'!$E$6,MATCH(C400,'HARGA SATUAN'!$C$7:$C$1507,0),0)),"",OFFSET('HARGA SATUAN'!$E$6,MATCH(C400,'HARGA SATUAN'!$C$7:$C$1507,0),0)))</f>
        <v>0</v>
      </c>
      <c r="F400" s="138" t="str">
        <f t="shared" ca="1" si="20"/>
        <v/>
      </c>
      <c r="G400" s="41">
        <f ca="1">IF(ISERROR(OFFSET('HARGA SATUAN'!$I$6,MATCH(C400,'HARGA SATUAN'!$C$7:$C$1507,0),0)),"",OFFSET('HARGA SATUAN'!$I$6,MATCH(C400,'HARGA SATUAN'!$C$7:$C$1507,0),0))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SATUAN'!$C$7:$C$1507,0),0)),"",OFFSET('HARGA SATUAN'!$D$6,MATCH(C401,'HARGA SATUAN'!$C$7:$C$1507,0),0))</f>
        <v/>
      </c>
      <c r="E401" s="101">
        <f ca="1">IF(B401="+","Unit",IF(ISERROR(OFFSET('HARGA SATUAN'!$E$6,MATCH(C401,'HARGA SATUAN'!$C$7:$C$1507,0),0)),"",OFFSET('HARGA SATUAN'!$E$6,MATCH(C401,'HARGA SATUAN'!$C$7:$C$1507,0),0)))</f>
        <v>0</v>
      </c>
      <c r="F401" s="138" t="str">
        <f t="shared" ca="1" si="20"/>
        <v/>
      </c>
      <c r="G401" s="41">
        <f ca="1">IF(ISERROR(OFFSET('HARGA SATUAN'!$I$6,MATCH(C401,'HARGA SATUAN'!$C$7:$C$1507,0),0)),"",OFFSET('HARGA SATUAN'!$I$6,MATCH(C401,'HARGA SATUAN'!$C$7:$C$1507,0),0))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SATUAN'!$C$7:$C$1507,0),0)),"",OFFSET('HARGA SATUAN'!$D$6,MATCH(C402,'HARGA SATUAN'!$C$7:$C$1507,0),0))</f>
        <v/>
      </c>
      <c r="E402" s="101">
        <f ca="1">IF(B402="+","Unit",IF(ISERROR(OFFSET('HARGA SATUAN'!$E$6,MATCH(C402,'HARGA SATUAN'!$C$7:$C$1507,0),0)),"",OFFSET('HARGA SATUAN'!$E$6,MATCH(C402,'HARGA SATUAN'!$C$7:$C$1507,0),0)))</f>
        <v>0</v>
      </c>
      <c r="F402" s="138" t="str">
        <f t="shared" ca="1" si="20"/>
        <v/>
      </c>
      <c r="G402" s="41">
        <f ca="1">IF(ISERROR(OFFSET('HARGA SATUAN'!$I$6,MATCH(C402,'HARGA SATUAN'!$C$7:$C$1507,0),0)),"",OFFSET('HARGA SATUAN'!$I$6,MATCH(C402,'HARGA SATUAN'!$C$7:$C$1507,0),0))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SATUAN'!$C$7:$C$1507,0),0)),"",OFFSET('HARGA SATUAN'!$D$6,MATCH(C403,'HARGA SATUAN'!$C$7:$C$1507,0),0))</f>
        <v/>
      </c>
      <c r="E403" s="101">
        <f ca="1">IF(B403="+","Unit",IF(ISERROR(OFFSET('HARGA SATUAN'!$E$6,MATCH(C403,'HARGA SATUAN'!$C$7:$C$1507,0),0)),"",OFFSET('HARGA SATUAN'!$E$6,MATCH(C403,'HARGA SATUAN'!$C$7:$C$1507,0),0)))</f>
        <v>0</v>
      </c>
      <c r="F403" s="138" t="str">
        <f t="shared" ca="1" si="20"/>
        <v/>
      </c>
      <c r="G403" s="41">
        <f ca="1">IF(ISERROR(OFFSET('HARGA SATUAN'!$I$6,MATCH(C403,'HARGA SATUAN'!$C$7:$C$1507,0),0)),"",OFFSET('HARGA SATUAN'!$I$6,MATCH(C403,'HARGA SATUAN'!$C$7:$C$1507,0),0))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SATUAN'!$C$7:$C$1507,0),0)),"",OFFSET('HARGA SATUAN'!$D$6,MATCH(C404,'HARGA SATUAN'!$C$7:$C$1507,0),0))</f>
        <v/>
      </c>
      <c r="E404" s="101">
        <f ca="1">IF(B404="+","Unit",IF(ISERROR(OFFSET('HARGA SATUAN'!$E$6,MATCH(C404,'HARGA SATUAN'!$C$7:$C$1507,0),0)),"",OFFSET('HARGA SATUAN'!$E$6,MATCH(C404,'HARGA SATUAN'!$C$7:$C$1507,0),0)))</f>
        <v>0</v>
      </c>
      <c r="F404" s="138" t="str">
        <f t="shared" ca="1" si="20"/>
        <v/>
      </c>
      <c r="G404" s="41">
        <f ca="1">IF(ISERROR(OFFSET('HARGA SATUAN'!$I$6,MATCH(C404,'HARGA SATUAN'!$C$7:$C$1507,0),0)),"",OFFSET('HARGA SATUAN'!$I$6,MATCH(C404,'HARGA SATUAN'!$C$7:$C$1507,0),0))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SATUAN'!$C$7:$C$1507,0),0)),"",OFFSET('HARGA SATUAN'!$D$6,MATCH(C405,'HARGA SATUAN'!$C$7:$C$1507,0),0))</f>
        <v/>
      </c>
      <c r="E405" s="101">
        <f ca="1">IF(B405="+","Unit",IF(ISERROR(OFFSET('HARGA SATUAN'!$E$6,MATCH(C405,'HARGA SATUAN'!$C$7:$C$1507,0),0)),"",OFFSET('HARGA SATUAN'!$E$6,MATCH(C405,'HARGA SATUAN'!$C$7:$C$1507,0),0)))</f>
        <v>0</v>
      </c>
      <c r="F405" s="138" t="str">
        <f t="shared" ca="1" si="20"/>
        <v/>
      </c>
      <c r="G405" s="41">
        <f ca="1">IF(ISERROR(OFFSET('HARGA SATUAN'!$I$6,MATCH(C405,'HARGA SATUAN'!$C$7:$C$1507,0),0)),"",OFFSET('HARGA SATUAN'!$I$6,MATCH(C405,'HARGA SATUAN'!$C$7:$C$1507,0),0))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SATUAN'!$C$7:$C$1507,0),0)),"",OFFSET('HARGA SATUAN'!$D$6,MATCH(C406,'HARGA SATUAN'!$C$7:$C$1507,0),0))</f>
        <v/>
      </c>
      <c r="E406" s="101">
        <f ca="1">IF(B406="+","Unit",IF(ISERROR(OFFSET('HARGA SATUAN'!$E$6,MATCH(C406,'HARGA SATUAN'!$C$7:$C$1507,0),0)),"",OFFSET('HARGA SATUAN'!$E$6,MATCH(C406,'HARGA SATUAN'!$C$7:$C$1507,0),0)))</f>
        <v>0</v>
      </c>
      <c r="F406" s="138" t="str">
        <f t="shared" ca="1" si="20"/>
        <v/>
      </c>
      <c r="G406" s="41">
        <f ca="1">IF(ISERROR(OFFSET('HARGA SATUAN'!$I$6,MATCH(C406,'HARGA SATUAN'!$C$7:$C$1507,0),0)),"",OFFSET('HARGA SATUAN'!$I$6,MATCH(C406,'HARGA SATUAN'!$C$7:$C$1507,0),0))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SATUAN'!$C$7:$C$1507,0),0)),"",OFFSET('HARGA SATUAN'!$D$6,MATCH(C407,'HARGA SATUAN'!$C$7:$C$1507,0),0))</f>
        <v/>
      </c>
      <c r="E407" s="101">
        <f ca="1">IF(B407="+","Unit",IF(ISERROR(OFFSET('HARGA SATUAN'!$E$6,MATCH(C407,'HARGA SATUAN'!$C$7:$C$1507,0),0)),"",OFFSET('HARGA SATUAN'!$E$6,MATCH(C407,'HARGA SATUAN'!$C$7:$C$1507,0),0)))</f>
        <v>0</v>
      </c>
      <c r="F407" s="138" t="str">
        <f t="shared" ca="1" si="20"/>
        <v/>
      </c>
      <c r="G407" s="41">
        <f ca="1">IF(ISERROR(OFFSET('HARGA SATUAN'!$I$6,MATCH(C407,'HARGA SATUAN'!$C$7:$C$1507,0),0)),"",OFFSET('HARGA SATUAN'!$I$6,MATCH(C407,'HARGA SATUAN'!$C$7:$C$1507,0),0))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SATUAN'!$C$7:$C$1507,0),0)),"",OFFSET('HARGA SATUAN'!$D$6,MATCH(C408,'HARGA SATUAN'!$C$7:$C$1507,0),0))</f>
        <v/>
      </c>
      <c r="E408" s="101">
        <f ca="1">IF(B408="+","Unit",IF(ISERROR(OFFSET('HARGA SATUAN'!$E$6,MATCH(C408,'HARGA SATUAN'!$C$7:$C$1507,0),0)),"",OFFSET('HARGA SATUAN'!$E$6,MATCH(C408,'HARGA SATUAN'!$C$7:$C$1507,0),0)))</f>
        <v>0</v>
      </c>
      <c r="F408" s="138" t="str">
        <f t="shared" ca="1" si="20"/>
        <v/>
      </c>
      <c r="G408" s="41">
        <f ca="1">IF(ISERROR(OFFSET('HARGA SATUAN'!$I$6,MATCH(C408,'HARGA SATUAN'!$C$7:$C$1507,0),0)),"",OFFSET('HARGA SATUAN'!$I$6,MATCH(C408,'HARGA SATUAN'!$C$7:$C$1507,0),0))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SATUAN'!$C$7:$C$1507,0),0)),"",OFFSET('HARGA SATUAN'!$D$6,MATCH(C409,'HARGA SATUAN'!$C$7:$C$1507,0),0))</f>
        <v/>
      </c>
      <c r="E409" s="101">
        <f ca="1">IF(B409="+","Unit",IF(ISERROR(OFFSET('HARGA SATUAN'!$E$6,MATCH(C409,'HARGA SATUAN'!$C$7:$C$1507,0),0)),"",OFFSET('HARGA SATUAN'!$E$6,MATCH(C409,'HARGA SATUAN'!$C$7:$C$1507,0),0)))</f>
        <v>0</v>
      </c>
      <c r="F409" s="138" t="str">
        <f t="shared" ca="1" si="20"/>
        <v/>
      </c>
      <c r="G409" s="41">
        <f ca="1">IF(ISERROR(OFFSET('HARGA SATUAN'!$I$6,MATCH(C409,'HARGA SATUAN'!$C$7:$C$1507,0),0)),"",OFFSET('HARGA SATUAN'!$I$6,MATCH(C409,'HARGA SATUAN'!$C$7:$C$1507,0),0))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SATUAN'!$C$7:$C$1507,0),0)),"",OFFSET('HARGA SATUAN'!$D$6,MATCH(C410,'HARGA SATUAN'!$C$7:$C$1507,0),0))</f>
        <v/>
      </c>
      <c r="E410" s="101">
        <f ca="1">IF(B410="+","Unit",IF(ISERROR(OFFSET('HARGA SATUAN'!$E$6,MATCH(C410,'HARGA SATUAN'!$C$7:$C$1507,0),0)),"",OFFSET('HARGA SATUAN'!$E$6,MATCH(C410,'HARGA SATUAN'!$C$7:$C$1507,0),0)))</f>
        <v>0</v>
      </c>
      <c r="F410" s="138" t="str">
        <f t="shared" ca="1" si="20"/>
        <v/>
      </c>
      <c r="G410" s="41">
        <f ca="1">IF(ISERROR(OFFSET('HARGA SATUAN'!$I$6,MATCH(C410,'HARGA SATUAN'!$C$7:$C$1507,0),0)),"",OFFSET('HARGA SATUAN'!$I$6,MATCH(C410,'HARGA SATUAN'!$C$7:$C$1507,0),0))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SATUAN'!$C$7:$C$1507,0),0)),"",OFFSET('HARGA SATUAN'!$D$6,MATCH(C411,'HARGA SATUAN'!$C$7:$C$1507,0),0))</f>
        <v/>
      </c>
      <c r="E411" s="101">
        <f ca="1">IF(B411="+","Unit",IF(ISERROR(OFFSET('HARGA SATUAN'!$E$6,MATCH(C411,'HARGA SATUAN'!$C$7:$C$1507,0),0)),"",OFFSET('HARGA SATUAN'!$E$6,MATCH(C411,'HARGA SATUAN'!$C$7:$C$1507,0),0)))</f>
        <v>0</v>
      </c>
      <c r="F411" s="138" t="str">
        <f t="shared" ca="1" si="20"/>
        <v/>
      </c>
      <c r="G411" s="41">
        <f ca="1">IF(ISERROR(OFFSET('HARGA SATUAN'!$I$6,MATCH(C411,'HARGA SATUAN'!$C$7:$C$1507,0),0)),"",OFFSET('HARGA SATUAN'!$I$6,MATCH(C411,'HARGA SATUAN'!$C$7:$C$1507,0),0))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SATUAN'!$C$7:$C$1507,0),0)),"",OFFSET('HARGA SATUAN'!$D$6,MATCH(C412,'HARGA SATUAN'!$C$7:$C$1507,0),0))</f>
        <v/>
      </c>
      <c r="E412" s="101">
        <f ca="1">IF(B412="+","Unit",IF(ISERROR(OFFSET('HARGA SATUAN'!$E$6,MATCH(C412,'HARGA SATUAN'!$C$7:$C$1507,0),0)),"",OFFSET('HARGA SATUAN'!$E$6,MATCH(C412,'HARGA SATUAN'!$C$7:$C$1507,0),0)))</f>
        <v>0</v>
      </c>
      <c r="F412" s="138" t="str">
        <f t="shared" ca="1" si="20"/>
        <v/>
      </c>
      <c r="G412" s="41">
        <f ca="1">IF(ISERROR(OFFSET('HARGA SATUAN'!$I$6,MATCH(C412,'HARGA SATUAN'!$C$7:$C$1507,0),0)),"",OFFSET('HARGA SATUAN'!$I$6,MATCH(C412,'HARGA SATUAN'!$C$7:$C$1507,0),0))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SATUAN'!$C$7:$C$1507,0),0)),"",OFFSET('HARGA SATUAN'!$D$6,MATCH(C413,'HARGA SATUAN'!$C$7:$C$1507,0),0))</f>
        <v/>
      </c>
      <c r="E413" s="101">
        <f ca="1">IF(B413="+","Unit",IF(ISERROR(OFFSET('HARGA SATUAN'!$E$6,MATCH(C413,'HARGA SATUAN'!$C$7:$C$1507,0),0)),"",OFFSET('HARGA SATUAN'!$E$6,MATCH(C413,'HARGA SATUAN'!$C$7:$C$1507,0),0)))</f>
        <v>0</v>
      </c>
      <c r="F413" s="138" t="str">
        <f t="shared" ca="1" si="20"/>
        <v/>
      </c>
      <c r="G413" s="41">
        <f ca="1">IF(ISERROR(OFFSET('HARGA SATUAN'!$I$6,MATCH(C413,'HARGA SATUAN'!$C$7:$C$1507,0),0)),"",OFFSET('HARGA SATUAN'!$I$6,MATCH(C413,'HARGA SATUAN'!$C$7:$C$1507,0),0))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SATUAN'!$C$7:$C$1507,0),0)),"",OFFSET('HARGA SATUAN'!$D$6,MATCH(C414,'HARGA SATUAN'!$C$7:$C$1507,0),0))</f>
        <v/>
      </c>
      <c r="E414" s="101">
        <f ca="1">IF(B414="+","Unit",IF(ISERROR(OFFSET('HARGA SATUAN'!$E$6,MATCH(C414,'HARGA SATUAN'!$C$7:$C$1507,0),0)),"",OFFSET('HARGA SATUAN'!$E$6,MATCH(C414,'HARGA SATUAN'!$C$7:$C$1507,0),0)))</f>
        <v>0</v>
      </c>
      <c r="F414" s="138" t="str">
        <f t="shared" ca="1" si="20"/>
        <v/>
      </c>
      <c r="G414" s="41">
        <f ca="1">IF(ISERROR(OFFSET('HARGA SATUAN'!$I$6,MATCH(C414,'HARGA SATUAN'!$C$7:$C$1507,0),0)),"",OFFSET('HARGA SATUAN'!$I$6,MATCH(C414,'HARGA SATUAN'!$C$7:$C$1507,0),0))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SATUAN'!$C$7:$C$1507,0),0)),"",OFFSET('HARGA SATUAN'!$D$6,MATCH(C415,'HARGA SATUAN'!$C$7:$C$1507,0),0))</f>
        <v/>
      </c>
      <c r="E415" s="101">
        <f ca="1">IF(B415="+","Unit",IF(ISERROR(OFFSET('HARGA SATUAN'!$E$6,MATCH(C415,'HARGA SATUAN'!$C$7:$C$1507,0),0)),"",OFFSET('HARGA SATUAN'!$E$6,MATCH(C415,'HARGA SATUAN'!$C$7:$C$1507,0),0)))</f>
        <v>0</v>
      </c>
      <c r="F415" s="138" t="str">
        <f t="shared" ca="1" si="20"/>
        <v/>
      </c>
      <c r="G415" s="41">
        <f ca="1">IF(ISERROR(OFFSET('HARGA SATUAN'!$I$6,MATCH(C415,'HARGA SATUAN'!$C$7:$C$1507,0),0)),"",OFFSET('HARGA SATUAN'!$I$6,MATCH(C415,'HARGA SATUAN'!$C$7:$C$1507,0),0))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SATUAN'!$C$7:$C$1507,0),0)),"",OFFSET('HARGA SATUAN'!$D$6,MATCH(C416,'HARGA SATUAN'!$C$7:$C$1507,0),0))</f>
        <v/>
      </c>
      <c r="E416" s="101">
        <f ca="1">IF(B416="+","Unit",IF(ISERROR(OFFSET('HARGA SATUAN'!$E$6,MATCH(C416,'HARGA SATUAN'!$C$7:$C$1507,0),0)),"",OFFSET('HARGA SATUAN'!$E$6,MATCH(C416,'HARGA SATUAN'!$C$7:$C$1507,0),0)))</f>
        <v>0</v>
      </c>
      <c r="F416" s="138" t="str">
        <f t="shared" ca="1" si="20"/>
        <v/>
      </c>
      <c r="G416" s="41">
        <f ca="1">IF(ISERROR(OFFSET('HARGA SATUAN'!$I$6,MATCH(C416,'HARGA SATUAN'!$C$7:$C$1507,0),0)),"",OFFSET('HARGA SATUAN'!$I$6,MATCH(C416,'HARGA SATUAN'!$C$7:$C$1507,0),0))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SATUAN'!$C$7:$C$1507,0),0)),"",OFFSET('HARGA SATUAN'!$D$6,MATCH(C417,'HARGA SATUAN'!$C$7:$C$1507,0),0))</f>
        <v/>
      </c>
      <c r="E417" s="101">
        <f ca="1">IF(B417="+","Unit",IF(ISERROR(OFFSET('HARGA SATUAN'!$E$6,MATCH(C417,'HARGA SATUAN'!$C$7:$C$1507,0),0)),"",OFFSET('HARGA SATUAN'!$E$6,MATCH(C417,'HARGA SATUAN'!$C$7:$C$1507,0),0)))</f>
        <v>0</v>
      </c>
      <c r="F417" s="138" t="str">
        <f t="shared" ca="1" si="20"/>
        <v/>
      </c>
      <c r="G417" s="41">
        <f ca="1">IF(ISERROR(OFFSET('HARGA SATUAN'!$I$6,MATCH(C417,'HARGA SATUAN'!$C$7:$C$1507,0),0)),"",OFFSET('HARGA SATUAN'!$I$6,MATCH(C417,'HARGA SATUAN'!$C$7:$C$1507,0),0))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SATUAN'!$C$7:$C$1507,0),0)),"",OFFSET('HARGA SATUAN'!$D$6,MATCH(C418,'HARGA SATUAN'!$C$7:$C$1507,0),0))</f>
        <v/>
      </c>
      <c r="E418" s="101">
        <f ca="1">IF(B418="+","Unit",IF(ISERROR(OFFSET('HARGA SATUAN'!$E$6,MATCH(C418,'HARGA SATUAN'!$C$7:$C$1507,0),0)),"",OFFSET('HARGA SATUAN'!$E$6,MATCH(C418,'HARGA SATUAN'!$C$7:$C$1507,0),0)))</f>
        <v>0</v>
      </c>
      <c r="F418" s="138" t="str">
        <f t="shared" ca="1" si="20"/>
        <v/>
      </c>
      <c r="G418" s="41">
        <f ca="1">IF(ISERROR(OFFSET('HARGA SATUAN'!$I$6,MATCH(C418,'HARGA SATUAN'!$C$7:$C$1507,0),0)),"",OFFSET('HARGA SATUAN'!$I$6,MATCH(C418,'HARGA SATUAN'!$C$7:$C$1507,0),0))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SATUAN'!$C$7:$C$1507,0),0)),"",OFFSET('HARGA SATUAN'!$D$6,MATCH(C419,'HARGA SATUAN'!$C$7:$C$1507,0),0))</f>
        <v/>
      </c>
      <c r="E419" s="101">
        <f ca="1">IF(B419="+","Unit",IF(ISERROR(OFFSET('HARGA SATUAN'!$E$6,MATCH(C419,'HARGA SATUAN'!$C$7:$C$1507,0),0)),"",OFFSET('HARGA SATUAN'!$E$6,MATCH(C419,'HARGA SATUAN'!$C$7:$C$1507,0),0)))</f>
        <v>0</v>
      </c>
      <c r="F419" s="138" t="str">
        <f t="shared" ca="1" si="20"/>
        <v/>
      </c>
      <c r="G419" s="41">
        <f ca="1">IF(ISERROR(OFFSET('HARGA SATUAN'!$I$6,MATCH(C419,'HARGA SATUAN'!$C$7:$C$1507,0),0)),"",OFFSET('HARGA SATUAN'!$I$6,MATCH(C419,'HARGA SATUAN'!$C$7:$C$1507,0),0))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SATUAN'!$C$7:$C$1507,0),0)),"",OFFSET('HARGA SATUAN'!$D$6,MATCH(C420,'HARGA SATUAN'!$C$7:$C$1507,0),0))</f>
        <v/>
      </c>
      <c r="E420" s="101">
        <f ca="1">IF(B420="+","Unit",IF(ISERROR(OFFSET('HARGA SATUAN'!$E$6,MATCH(C420,'HARGA SATUAN'!$C$7:$C$1507,0),0)),"",OFFSET('HARGA SATUAN'!$E$6,MATCH(C420,'HARGA SATUAN'!$C$7:$C$1507,0),0)))</f>
        <v>0</v>
      </c>
      <c r="F420" s="138" t="str">
        <f t="shared" ca="1" si="20"/>
        <v/>
      </c>
      <c r="G420" s="41">
        <f ca="1">IF(ISERROR(OFFSET('HARGA SATUAN'!$I$6,MATCH(C420,'HARGA SATUAN'!$C$7:$C$1507,0),0)),"",OFFSET('HARGA SATUAN'!$I$6,MATCH(C420,'HARGA SATUAN'!$C$7:$C$1507,0),0))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SATUAN'!$C$7:$C$1507,0),0)),"",OFFSET('HARGA SATUAN'!$D$6,MATCH(C421,'HARGA SATUAN'!$C$7:$C$1507,0),0))</f>
        <v/>
      </c>
      <c r="E421" s="101">
        <f ca="1">IF(B421="+","Unit",IF(ISERROR(OFFSET('HARGA SATUAN'!$E$6,MATCH(C421,'HARGA SATUAN'!$C$7:$C$1507,0),0)),"",OFFSET('HARGA SATUAN'!$E$6,MATCH(C421,'HARGA SATUAN'!$C$7:$C$1507,0),0)))</f>
        <v>0</v>
      </c>
      <c r="F421" s="138" t="str">
        <f t="shared" ca="1" si="20"/>
        <v/>
      </c>
      <c r="G421" s="41">
        <f ca="1">IF(ISERROR(OFFSET('HARGA SATUAN'!$I$6,MATCH(C421,'HARGA SATUAN'!$C$7:$C$1507,0),0)),"",OFFSET('HARGA SATUAN'!$I$6,MATCH(C421,'HARGA SATUAN'!$C$7:$C$1507,0),0))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SATUAN'!$C$7:$C$1507,0),0)),"",OFFSET('HARGA SATUAN'!$D$6,MATCH(C422,'HARGA SATUAN'!$C$7:$C$1507,0),0))</f>
        <v/>
      </c>
      <c r="E422" s="101">
        <f ca="1">IF(B422="+","Unit",IF(ISERROR(OFFSET('HARGA SATUAN'!$E$6,MATCH(C422,'HARGA SATUAN'!$C$7:$C$1507,0),0)),"",OFFSET('HARGA SATUAN'!$E$6,MATCH(C422,'HARGA SATUAN'!$C$7:$C$1507,0),0)))</f>
        <v>0</v>
      </c>
      <c r="F422" s="138" t="str">
        <f t="shared" ca="1" si="20"/>
        <v/>
      </c>
      <c r="G422" s="41">
        <f ca="1">IF(ISERROR(OFFSET('HARGA SATUAN'!$I$6,MATCH(C422,'HARGA SATUAN'!$C$7:$C$1507,0),0)),"",OFFSET('HARGA SATUAN'!$I$6,MATCH(C422,'HARGA SATUAN'!$C$7:$C$1507,0),0))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SATUAN'!$C$7:$C$1507,0),0)),"",OFFSET('HARGA SATUAN'!$D$6,MATCH(C423,'HARGA SATUAN'!$C$7:$C$1507,0),0))</f>
        <v/>
      </c>
      <c r="E423" s="101">
        <f ca="1">IF(B423="+","Unit",IF(ISERROR(OFFSET('HARGA SATUAN'!$E$6,MATCH(C423,'HARGA SATUAN'!$C$7:$C$1507,0),0)),"",OFFSET('HARGA SATUAN'!$E$6,MATCH(C423,'HARGA SATUAN'!$C$7:$C$1507,0),0)))</f>
        <v>0</v>
      </c>
      <c r="F423" s="138" t="str">
        <f t="shared" ca="1" si="20"/>
        <v/>
      </c>
      <c r="G423" s="41">
        <f ca="1">IF(ISERROR(OFFSET('HARGA SATUAN'!$I$6,MATCH(C423,'HARGA SATUAN'!$C$7:$C$1507,0),0)),"",OFFSET('HARGA SATUAN'!$I$6,MATCH(C423,'HARGA SATUAN'!$C$7:$C$1507,0),0))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SATUAN'!$C$7:$C$1507,0),0)),"",OFFSET('HARGA SATUAN'!$D$6,MATCH(C424,'HARGA SATUAN'!$C$7:$C$1507,0),0))</f>
        <v/>
      </c>
      <c r="E424" s="101">
        <f ca="1">IF(B424="+","Unit",IF(ISERROR(OFFSET('HARGA SATUAN'!$E$6,MATCH(C424,'HARGA SATUAN'!$C$7:$C$1507,0),0)),"",OFFSET('HARGA SATUAN'!$E$6,MATCH(C424,'HARGA SATUAN'!$C$7:$C$1507,0),0)))</f>
        <v>0</v>
      </c>
      <c r="F424" s="138" t="str">
        <f t="shared" ca="1" si="20"/>
        <v/>
      </c>
      <c r="G424" s="41">
        <f ca="1">IF(ISERROR(OFFSET('HARGA SATUAN'!$I$6,MATCH(C424,'HARGA SATUAN'!$C$7:$C$1507,0),0)),"",OFFSET('HARGA SATUAN'!$I$6,MATCH(C424,'HARGA SATUAN'!$C$7:$C$1507,0),0))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SATUAN'!$C$7:$C$1507,0),0)),"",OFFSET('HARGA SATUAN'!$D$6,MATCH(C425,'HARGA SATUAN'!$C$7:$C$1507,0),0))</f>
        <v/>
      </c>
      <c r="E425" s="101">
        <f ca="1">IF(B425="+","Unit",IF(ISERROR(OFFSET('HARGA SATUAN'!$E$6,MATCH(C425,'HARGA SATUAN'!$C$7:$C$1507,0),0)),"",OFFSET('HARGA SATUAN'!$E$6,MATCH(C425,'HARGA SATUAN'!$C$7:$C$1507,0),0)))</f>
        <v>0</v>
      </c>
      <c r="F425" s="138" t="str">
        <f t="shared" ca="1" si="20"/>
        <v/>
      </c>
      <c r="G425" s="41">
        <f ca="1">IF(ISERROR(OFFSET('HARGA SATUAN'!$I$6,MATCH(C425,'HARGA SATUAN'!$C$7:$C$1507,0),0)),"",OFFSET('HARGA SATUAN'!$I$6,MATCH(C425,'HARGA SATUAN'!$C$7:$C$1507,0),0))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SATUAN'!$C$7:$C$1507,0),0)),"",OFFSET('HARGA SATUAN'!$D$6,MATCH(C426,'HARGA SATUAN'!$C$7:$C$1507,0),0))</f>
        <v/>
      </c>
      <c r="E426" s="101">
        <f ca="1">IF(B426="+","Unit",IF(ISERROR(OFFSET('HARGA SATUAN'!$E$6,MATCH(C426,'HARGA SATUAN'!$C$7:$C$1507,0),0)),"",OFFSET('HARGA SATUAN'!$E$6,MATCH(C426,'HARGA SATUAN'!$C$7:$C$1507,0),0)))</f>
        <v>0</v>
      </c>
      <c r="F426" s="138" t="str">
        <f t="shared" ca="1" si="20"/>
        <v/>
      </c>
      <c r="G426" s="41">
        <f ca="1">IF(ISERROR(OFFSET('HARGA SATUAN'!$I$6,MATCH(C426,'HARGA SATUAN'!$C$7:$C$1507,0),0)),"",OFFSET('HARGA SATUAN'!$I$6,MATCH(C426,'HARGA SATUAN'!$C$7:$C$1507,0),0))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SATUAN'!$C$7:$C$1507,0),0)),"",OFFSET('HARGA SATUAN'!$D$6,MATCH(C427,'HARGA SATUAN'!$C$7:$C$1507,0),0))</f>
        <v/>
      </c>
      <c r="E427" s="101">
        <f ca="1">IF(B427="+","Unit",IF(ISERROR(OFFSET('HARGA SATUAN'!$E$6,MATCH(C427,'HARGA SATUAN'!$C$7:$C$1507,0),0)),"",OFFSET('HARGA SATUAN'!$E$6,MATCH(C427,'HARGA SATUAN'!$C$7:$C$1507,0),0)))</f>
        <v>0</v>
      </c>
      <c r="F427" s="138" t="str">
        <f t="shared" ca="1" si="20"/>
        <v/>
      </c>
      <c r="G427" s="41">
        <f ca="1">IF(ISERROR(OFFSET('HARGA SATUAN'!$I$6,MATCH(C427,'HARGA SATUAN'!$C$7:$C$1507,0),0)),"",OFFSET('HARGA SATUAN'!$I$6,MATCH(C427,'HARGA SATUAN'!$C$7:$C$1507,0),0))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SATUAN'!$C$7:$C$1507,0),0)),"",OFFSET('HARGA SATUAN'!$D$6,MATCH(C428,'HARGA SATUAN'!$C$7:$C$1507,0),0))</f>
        <v/>
      </c>
      <c r="E428" s="101">
        <f ca="1">IF(B428="+","Unit",IF(ISERROR(OFFSET('HARGA SATUAN'!$E$6,MATCH(C428,'HARGA SATUAN'!$C$7:$C$1507,0),0)),"",OFFSET('HARGA SATUAN'!$E$6,MATCH(C428,'HARGA SATUAN'!$C$7:$C$1507,0),0)))</f>
        <v>0</v>
      </c>
      <c r="F428" s="138" t="str">
        <f t="shared" ca="1" si="20"/>
        <v/>
      </c>
      <c r="G428" s="41">
        <f ca="1">IF(ISERROR(OFFSET('HARGA SATUAN'!$I$6,MATCH(C428,'HARGA SATUAN'!$C$7:$C$1507,0),0)),"",OFFSET('HARGA SATUAN'!$I$6,MATCH(C428,'HARGA SATUAN'!$C$7:$C$1507,0),0))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SATUAN'!$C$7:$C$1507,0),0)),"",OFFSET('HARGA SATUAN'!$D$6,MATCH(C429,'HARGA SATUAN'!$C$7:$C$1507,0),0))</f>
        <v/>
      </c>
      <c r="E429" s="101">
        <f ca="1">IF(B429="+","Unit",IF(ISERROR(OFFSET('HARGA SATUAN'!$E$6,MATCH(C429,'HARGA SATUAN'!$C$7:$C$1507,0),0)),"",OFFSET('HARGA SATUAN'!$E$6,MATCH(C429,'HARGA SATUAN'!$C$7:$C$1507,0),0)))</f>
        <v>0</v>
      </c>
      <c r="F429" s="138" t="str">
        <f t="shared" ca="1" si="20"/>
        <v/>
      </c>
      <c r="G429" s="41">
        <f ca="1">IF(ISERROR(OFFSET('HARGA SATUAN'!$I$6,MATCH(C429,'HARGA SATUAN'!$C$7:$C$1507,0),0)),"",OFFSET('HARGA SATUAN'!$I$6,MATCH(C429,'HARGA SATUAN'!$C$7:$C$1507,0),0))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SATUAN'!$C$7:$C$1507,0),0)),"",OFFSET('HARGA SATUAN'!$D$6,MATCH(C430,'HARGA SATUAN'!$C$7:$C$1507,0),0))</f>
        <v/>
      </c>
      <c r="E430" s="101">
        <f ca="1">IF(B430="+","Unit",IF(ISERROR(OFFSET('HARGA SATUAN'!$E$6,MATCH(C430,'HARGA SATUAN'!$C$7:$C$1507,0),0)),"",OFFSET('HARGA SATUAN'!$E$6,MATCH(C430,'HARGA SATUAN'!$C$7:$C$1507,0),0)))</f>
        <v>0</v>
      </c>
      <c r="F430" s="138" t="str">
        <f t="shared" ca="1" si="20"/>
        <v/>
      </c>
      <c r="G430" s="41">
        <f ca="1">IF(ISERROR(OFFSET('HARGA SATUAN'!$I$6,MATCH(C430,'HARGA SATUAN'!$C$7:$C$1507,0),0)),"",OFFSET('HARGA SATUAN'!$I$6,MATCH(C430,'HARGA SATUAN'!$C$7:$C$1507,0),0))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SATUAN'!$C$7:$C$1507,0),0)),"",OFFSET('HARGA SATUAN'!$D$6,MATCH(C431,'HARGA SATUAN'!$C$7:$C$1507,0),0))</f>
        <v/>
      </c>
      <c r="E431" s="101">
        <f ca="1">IF(B431="+","Unit",IF(ISERROR(OFFSET('HARGA SATUAN'!$E$6,MATCH(C431,'HARGA SATUAN'!$C$7:$C$1507,0),0)),"",OFFSET('HARGA SATUAN'!$E$6,MATCH(C431,'HARGA SATUAN'!$C$7:$C$1507,0),0)))</f>
        <v>0</v>
      </c>
      <c r="F431" s="138" t="str">
        <f t="shared" ca="1" si="20"/>
        <v/>
      </c>
      <c r="G431" s="41">
        <f ca="1">IF(ISERROR(OFFSET('HARGA SATUAN'!$I$6,MATCH(C431,'HARGA SATUAN'!$C$7:$C$1507,0),0)),"",OFFSET('HARGA SATUAN'!$I$6,MATCH(C431,'HARGA SATUAN'!$C$7:$C$1507,0),0))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SATUAN'!$C$7:$C$1507,0),0)),"",OFFSET('HARGA SATUAN'!$D$6,MATCH(C432,'HARGA SATUAN'!$C$7:$C$1507,0),0))</f>
        <v/>
      </c>
      <c r="E432" s="101">
        <f ca="1">IF(B432="+","Unit",IF(ISERROR(OFFSET('HARGA SATUAN'!$E$6,MATCH(C432,'HARGA SATUAN'!$C$7:$C$1507,0),0)),"",OFFSET('HARGA SATUAN'!$E$6,MATCH(C432,'HARGA SATUAN'!$C$7:$C$1507,0),0)))</f>
        <v>0</v>
      </c>
      <c r="F432" s="138" t="str">
        <f t="shared" ca="1" si="20"/>
        <v/>
      </c>
      <c r="G432" s="41">
        <f ca="1">IF(ISERROR(OFFSET('HARGA SATUAN'!$I$6,MATCH(C432,'HARGA SATUAN'!$C$7:$C$1507,0),0)),"",OFFSET('HARGA SATUAN'!$I$6,MATCH(C432,'HARGA SATUAN'!$C$7:$C$1507,0),0))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SATUAN'!$C$7:$C$1507,0),0)),"",OFFSET('HARGA SATUAN'!$D$6,MATCH(C433,'HARGA SATUAN'!$C$7:$C$1507,0),0))</f>
        <v/>
      </c>
      <c r="E433" s="101">
        <f ca="1">IF(B433="+","Unit",IF(ISERROR(OFFSET('HARGA SATUAN'!$E$6,MATCH(C433,'HARGA SATUAN'!$C$7:$C$1507,0),0)),"",OFFSET('HARGA SATUAN'!$E$6,MATCH(C433,'HARGA SATUAN'!$C$7:$C$1507,0),0)))</f>
        <v>0</v>
      </c>
      <c r="F433" s="138" t="str">
        <f t="shared" ca="1" si="20"/>
        <v/>
      </c>
      <c r="G433" s="41">
        <f ca="1">IF(ISERROR(OFFSET('HARGA SATUAN'!$I$6,MATCH(C433,'HARGA SATUAN'!$C$7:$C$1507,0),0)),"",OFFSET('HARGA SATUAN'!$I$6,MATCH(C433,'HARGA SATUAN'!$C$7:$C$1507,0),0))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SATUAN'!$C$7:$C$1507,0),0)),"",OFFSET('HARGA SATUAN'!$D$6,MATCH(C434,'HARGA SATUAN'!$C$7:$C$1507,0),0))</f>
        <v/>
      </c>
      <c r="E434" s="101">
        <f ca="1">IF(B434="+","Unit",IF(ISERROR(OFFSET('HARGA SATUAN'!$E$6,MATCH(C434,'HARGA SATUAN'!$C$7:$C$1507,0),0)),"",OFFSET('HARGA SATUAN'!$E$6,MATCH(C434,'HARGA SATUAN'!$C$7:$C$1507,0),0)))</f>
        <v>0</v>
      </c>
      <c r="F434" s="138" t="str">
        <f t="shared" ca="1" si="20"/>
        <v/>
      </c>
      <c r="G434" s="41">
        <f ca="1">IF(ISERROR(OFFSET('HARGA SATUAN'!$I$6,MATCH(C434,'HARGA SATUAN'!$C$7:$C$1507,0),0)),"",OFFSET('HARGA SATUAN'!$I$6,MATCH(C434,'HARGA SATUAN'!$C$7:$C$1507,0),0))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SATUAN'!$C$7:$C$1507,0),0)),"",OFFSET('HARGA SATUAN'!$D$6,MATCH(C435,'HARGA SATUAN'!$C$7:$C$1507,0),0))</f>
        <v/>
      </c>
      <c r="E435" s="101">
        <f ca="1">IF(B435="+","Unit",IF(ISERROR(OFFSET('HARGA SATUAN'!$E$6,MATCH(C435,'HARGA SATUAN'!$C$7:$C$1507,0),0)),"",OFFSET('HARGA SATUAN'!$E$6,MATCH(C435,'HARGA SATUAN'!$C$7:$C$1507,0),0)))</f>
        <v>0</v>
      </c>
      <c r="F435" s="138" t="str">
        <f t="shared" ca="1" si="20"/>
        <v/>
      </c>
      <c r="G435" s="41">
        <f ca="1">IF(ISERROR(OFFSET('HARGA SATUAN'!$I$6,MATCH(C435,'HARGA SATUAN'!$C$7:$C$1507,0),0)),"",OFFSET('HARGA SATUAN'!$I$6,MATCH(C435,'HARGA SATUAN'!$C$7:$C$1507,0),0))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SATUAN'!$C$7:$C$1507,0),0)),"",OFFSET('HARGA SATUAN'!$D$6,MATCH(C436,'HARGA SATUAN'!$C$7:$C$1507,0),0))</f>
        <v/>
      </c>
      <c r="E436" s="101">
        <f ca="1">IF(B436="+","Unit",IF(ISERROR(OFFSET('HARGA SATUAN'!$E$6,MATCH(C436,'HARGA SATUAN'!$C$7:$C$1507,0),0)),"",OFFSET('HARGA SATUAN'!$E$6,MATCH(C436,'HARGA SATUAN'!$C$7:$C$1507,0),0)))</f>
        <v>0</v>
      </c>
      <c r="F436" s="138" t="str">
        <f t="shared" ca="1" si="20"/>
        <v/>
      </c>
      <c r="G436" s="41">
        <f ca="1">IF(ISERROR(OFFSET('HARGA SATUAN'!$I$6,MATCH(C436,'HARGA SATUAN'!$C$7:$C$1507,0),0)),"",OFFSET('HARGA SATUAN'!$I$6,MATCH(C436,'HARGA SATUAN'!$C$7:$C$1507,0),0))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SATUAN'!$C$7:$C$1507,0),0)),"",OFFSET('HARGA SATUAN'!$D$6,MATCH(C437,'HARGA SATUAN'!$C$7:$C$1507,0),0))</f>
        <v/>
      </c>
      <c r="E437" s="101">
        <f ca="1">IF(B437="+","Unit",IF(ISERROR(OFFSET('HARGA SATUAN'!$E$6,MATCH(C437,'HARGA SATUAN'!$C$7:$C$1507,0),0)),"",OFFSET('HARGA SATUAN'!$E$6,MATCH(C437,'HARGA SATUAN'!$C$7:$C$1507,0),0)))</f>
        <v>0</v>
      </c>
      <c r="F437" s="138" t="str">
        <f t="shared" ca="1" si="20"/>
        <v/>
      </c>
      <c r="G437" s="41">
        <f ca="1">IF(ISERROR(OFFSET('HARGA SATUAN'!$I$6,MATCH(C437,'HARGA SATUAN'!$C$7:$C$1507,0),0)),"",OFFSET('HARGA SATUAN'!$I$6,MATCH(C437,'HARGA SATUAN'!$C$7:$C$1507,0),0))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SATUAN'!$C$7:$C$1507,0),0)),"",OFFSET('HARGA SATUAN'!$D$6,MATCH(C438,'HARGA SATUAN'!$C$7:$C$1507,0),0))</f>
        <v/>
      </c>
      <c r="E438" s="101">
        <f ca="1">IF(B438="+","Unit",IF(ISERROR(OFFSET('HARGA SATUAN'!$E$6,MATCH(C438,'HARGA SATUAN'!$C$7:$C$1507,0),0)),"",OFFSET('HARGA SATUAN'!$E$6,MATCH(C438,'HARGA SATUAN'!$C$7:$C$1507,0),0)))</f>
        <v>0</v>
      </c>
      <c r="F438" s="138" t="str">
        <f t="shared" ca="1" si="20"/>
        <v/>
      </c>
      <c r="G438" s="41">
        <f ca="1">IF(ISERROR(OFFSET('HARGA SATUAN'!$I$6,MATCH(C438,'HARGA SATUAN'!$C$7:$C$1507,0),0)),"",OFFSET('HARGA SATUAN'!$I$6,MATCH(C438,'HARGA SATUAN'!$C$7:$C$1507,0),0))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SATUAN'!$C$7:$C$1507,0),0)),"",OFFSET('HARGA SATUAN'!$D$6,MATCH(C439,'HARGA SATUAN'!$C$7:$C$1507,0),0))</f>
        <v/>
      </c>
      <c r="E439" s="101">
        <f ca="1">IF(B439="+","Unit",IF(ISERROR(OFFSET('HARGA SATUAN'!$E$6,MATCH(C439,'HARGA SATUAN'!$C$7:$C$1507,0),0)),"",OFFSET('HARGA SATUAN'!$E$6,MATCH(C439,'HARGA SATUAN'!$C$7:$C$1507,0),0)))</f>
        <v>0</v>
      </c>
      <c r="F439" s="138" t="str">
        <f t="shared" ca="1" si="20"/>
        <v/>
      </c>
      <c r="G439" s="41">
        <f ca="1">IF(ISERROR(OFFSET('HARGA SATUAN'!$I$6,MATCH(C439,'HARGA SATUAN'!$C$7:$C$1507,0),0)),"",OFFSET('HARGA SATUAN'!$I$6,MATCH(C439,'HARGA SATUAN'!$C$7:$C$1507,0),0))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SATUAN'!$C$7:$C$1507,0),0)),"",OFFSET('HARGA SATUAN'!$D$6,MATCH(C440,'HARGA SATUAN'!$C$7:$C$1507,0),0))</f>
        <v/>
      </c>
      <c r="E440" s="101">
        <f ca="1">IF(B440="+","Unit",IF(ISERROR(OFFSET('HARGA SATUAN'!$E$6,MATCH(C440,'HARGA SATUAN'!$C$7:$C$1507,0),0)),"",OFFSET('HARGA SATUAN'!$E$6,MATCH(C440,'HARGA SATUAN'!$C$7:$C$1507,0),0)))</f>
        <v>0</v>
      </c>
      <c r="F440" s="138" t="str">
        <f t="shared" ca="1" si="20"/>
        <v/>
      </c>
      <c r="G440" s="41">
        <f ca="1">IF(ISERROR(OFFSET('HARGA SATUAN'!$I$6,MATCH(C440,'HARGA SATUAN'!$C$7:$C$1507,0),0)),"",OFFSET('HARGA SATUAN'!$I$6,MATCH(C440,'HARGA SATUAN'!$C$7:$C$1507,0),0))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SATUAN'!$C$7:$C$1507,0),0)),"",OFFSET('HARGA SATUAN'!$D$6,MATCH(C441,'HARGA SATUAN'!$C$7:$C$1507,0),0))</f>
        <v/>
      </c>
      <c r="E441" s="101">
        <f ca="1">IF(B441="+","Unit",IF(ISERROR(OFFSET('HARGA SATUAN'!$E$6,MATCH(C441,'HARGA SATUAN'!$C$7:$C$1507,0),0)),"",OFFSET('HARGA SATUAN'!$E$6,MATCH(C441,'HARGA SATUAN'!$C$7:$C$1507,0),0)))</f>
        <v>0</v>
      </c>
      <c r="F441" s="138" t="str">
        <f t="shared" ca="1" si="20"/>
        <v/>
      </c>
      <c r="G441" s="41">
        <f ca="1">IF(ISERROR(OFFSET('HARGA SATUAN'!$I$6,MATCH(C441,'HARGA SATUAN'!$C$7:$C$1507,0),0)),"",OFFSET('HARGA SATUAN'!$I$6,MATCH(C441,'HARGA SATUAN'!$C$7:$C$1507,0),0))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SATUAN'!$C$7:$C$1507,0),0)),"",OFFSET('HARGA SATUAN'!$D$6,MATCH(C442,'HARGA SATUAN'!$C$7:$C$1507,0),0))</f>
        <v/>
      </c>
      <c r="E442" s="101">
        <f ca="1">IF(B442="+","Unit",IF(ISERROR(OFFSET('HARGA SATUAN'!$E$6,MATCH(C442,'HARGA SATUAN'!$C$7:$C$1507,0),0)),"",OFFSET('HARGA SATUAN'!$E$6,MATCH(C442,'HARGA SATUAN'!$C$7:$C$1507,0),0)))</f>
        <v>0</v>
      </c>
      <c r="F442" s="138" t="str">
        <f t="shared" ca="1" si="20"/>
        <v/>
      </c>
      <c r="G442" s="41">
        <f ca="1">IF(ISERROR(OFFSET('HARGA SATUAN'!$I$6,MATCH(C442,'HARGA SATUAN'!$C$7:$C$1507,0),0)),"",OFFSET('HARGA SATUAN'!$I$6,MATCH(C442,'HARGA SATUAN'!$C$7:$C$1507,0),0))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SATUAN'!$C$7:$C$1507,0),0)),"",OFFSET('HARGA SATUAN'!$D$6,MATCH(C443,'HARGA SATUAN'!$C$7:$C$1507,0),0))</f>
        <v/>
      </c>
      <c r="E443" s="101">
        <f ca="1">IF(B443="+","Unit",IF(ISERROR(OFFSET('HARGA SATUAN'!$E$6,MATCH(C443,'HARGA SATUAN'!$C$7:$C$1507,0),0)),"",OFFSET('HARGA SATUAN'!$E$6,MATCH(C443,'HARGA SATUAN'!$C$7:$C$1507,0),0)))</f>
        <v>0</v>
      </c>
      <c r="F443" s="138" t="str">
        <f t="shared" ca="1" si="20"/>
        <v/>
      </c>
      <c r="G443" s="41">
        <f ca="1">IF(ISERROR(OFFSET('HARGA SATUAN'!$I$6,MATCH(C443,'HARGA SATUAN'!$C$7:$C$1507,0),0)),"",OFFSET('HARGA SATUAN'!$I$6,MATCH(C443,'HARGA SATUAN'!$C$7:$C$1507,0),0))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SATUAN'!$C$7:$C$1507,0),0)),"",OFFSET('HARGA SATUAN'!$D$6,MATCH(C444,'HARGA SATUAN'!$C$7:$C$1507,0),0))</f>
        <v/>
      </c>
      <c r="E444" s="101">
        <f ca="1">IF(B444="+","Unit",IF(ISERROR(OFFSET('HARGA SATUAN'!$E$6,MATCH(C444,'HARGA SATUAN'!$C$7:$C$1507,0),0)),"",OFFSET('HARGA SATUAN'!$E$6,MATCH(C444,'HARGA SATUAN'!$C$7:$C$1507,0),0)))</f>
        <v>0</v>
      </c>
      <c r="F444" s="138" t="str">
        <f t="shared" ca="1" si="20"/>
        <v/>
      </c>
      <c r="G444" s="41">
        <f ca="1">IF(ISERROR(OFFSET('HARGA SATUAN'!$I$6,MATCH(C444,'HARGA SATUAN'!$C$7:$C$1507,0),0)),"",OFFSET('HARGA SATUAN'!$I$6,MATCH(C444,'HARGA SATUAN'!$C$7:$C$1507,0),0))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SATUAN'!$C$7:$C$1507,0),0)),"",OFFSET('HARGA SATUAN'!$D$6,MATCH(C445,'HARGA SATUAN'!$C$7:$C$1507,0),0))</f>
        <v/>
      </c>
      <c r="E445" s="101">
        <f ca="1">IF(B445="+","Unit",IF(ISERROR(OFFSET('HARGA SATUAN'!$E$6,MATCH(C445,'HARGA SATUAN'!$C$7:$C$1507,0),0)),"",OFFSET('HARGA SATUAN'!$E$6,MATCH(C445,'HARGA SATUAN'!$C$7:$C$1507,0),0)))</f>
        <v>0</v>
      </c>
      <c r="F445" s="138" t="str">
        <f t="shared" ca="1" si="20"/>
        <v/>
      </c>
      <c r="G445" s="41">
        <f ca="1">IF(ISERROR(OFFSET('HARGA SATUAN'!$I$6,MATCH(C445,'HARGA SATUAN'!$C$7:$C$1507,0),0)),"",OFFSET('HARGA SATUAN'!$I$6,MATCH(C445,'HARGA SATUAN'!$C$7:$C$1507,0),0))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SATUAN'!$C$7:$C$1507,0),0)),"",OFFSET('HARGA SATUAN'!$D$6,MATCH(C446,'HARGA SATUAN'!$C$7:$C$1507,0),0))</f>
        <v/>
      </c>
      <c r="E446" s="101">
        <f ca="1">IF(B446="+","Unit",IF(ISERROR(OFFSET('HARGA SATUAN'!$E$6,MATCH(C446,'HARGA SATUAN'!$C$7:$C$1507,0),0)),"",OFFSET('HARGA SATUAN'!$E$6,MATCH(C446,'HARGA SATUAN'!$C$7:$C$1507,0),0)))</f>
        <v>0</v>
      </c>
      <c r="F446" s="138" t="str">
        <f t="shared" ca="1" si="20"/>
        <v/>
      </c>
      <c r="G446" s="41">
        <f ca="1">IF(ISERROR(OFFSET('HARGA SATUAN'!$I$6,MATCH(C446,'HARGA SATUAN'!$C$7:$C$1507,0),0)),"",OFFSET('HARGA SATUAN'!$I$6,MATCH(C446,'HARGA SATUAN'!$C$7:$C$1507,0),0))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SATUAN'!$C$7:$C$1507,0),0)),"",OFFSET('HARGA SATUAN'!$D$6,MATCH(C447,'HARGA SATUAN'!$C$7:$C$1507,0),0))</f>
        <v/>
      </c>
      <c r="E447" s="101">
        <f ca="1">IF(B447="+","Unit",IF(ISERROR(OFFSET('HARGA SATUAN'!$E$6,MATCH(C447,'HARGA SATUAN'!$C$7:$C$1507,0),0)),"",OFFSET('HARGA SATUAN'!$E$6,MATCH(C447,'HARGA SATUAN'!$C$7:$C$1507,0),0)))</f>
        <v>0</v>
      </c>
      <c r="F447" s="138" t="str">
        <f t="shared" ca="1" si="20"/>
        <v/>
      </c>
      <c r="G447" s="41">
        <f ca="1">IF(ISERROR(OFFSET('HARGA SATUAN'!$I$6,MATCH(C447,'HARGA SATUAN'!$C$7:$C$1507,0),0)),"",OFFSET('HARGA SATUAN'!$I$6,MATCH(C447,'HARGA SATUAN'!$C$7:$C$1507,0),0))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SATUAN'!$C$7:$C$1507,0),0)),"",OFFSET('HARGA SATUAN'!$D$6,MATCH(C448,'HARGA SATUAN'!$C$7:$C$1507,0),0))</f>
        <v/>
      </c>
      <c r="E448" s="101">
        <f ca="1">IF(B448="+","Unit",IF(ISERROR(OFFSET('HARGA SATUAN'!$E$6,MATCH(C448,'HARGA SATUAN'!$C$7:$C$1507,0),0)),"",OFFSET('HARGA SATUAN'!$E$6,MATCH(C448,'HARGA SATUAN'!$C$7:$C$1507,0),0)))</f>
        <v>0</v>
      </c>
      <c r="F448" s="138" t="str">
        <f t="shared" ca="1" si="20"/>
        <v/>
      </c>
      <c r="G448" s="41">
        <f ca="1">IF(ISERROR(OFFSET('HARGA SATUAN'!$I$6,MATCH(C448,'HARGA SATUAN'!$C$7:$C$1507,0),0)),"",OFFSET('HARGA SATUAN'!$I$6,MATCH(C448,'HARGA SATUAN'!$C$7:$C$1507,0),0))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SATUAN'!$C$7:$C$1507,0),0)),"",OFFSET('HARGA SATUAN'!$D$6,MATCH(C449,'HARGA SATUAN'!$C$7:$C$1507,0),0))</f>
        <v/>
      </c>
      <c r="E449" s="101">
        <f ca="1">IF(B449="+","Unit",IF(ISERROR(OFFSET('HARGA SATUAN'!$E$6,MATCH(C449,'HARGA SATUAN'!$C$7:$C$1507,0),0)),"",OFFSET('HARGA SATUAN'!$E$6,MATCH(C449,'HARGA SATUAN'!$C$7:$C$1507,0),0)))</f>
        <v>0</v>
      </c>
      <c r="F449" s="138" t="str">
        <f t="shared" ca="1" si="20"/>
        <v/>
      </c>
      <c r="G449" s="41">
        <f ca="1">IF(ISERROR(OFFSET('HARGA SATUAN'!$I$6,MATCH(C449,'HARGA SATUAN'!$C$7:$C$1507,0),0)),"",OFFSET('HARGA SATUAN'!$I$6,MATCH(C449,'HARGA SATUAN'!$C$7:$C$1507,0),0))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SATUAN'!$C$7:$C$1507,0),0)),"",OFFSET('HARGA SATUAN'!$D$6,MATCH(C450,'HARGA SATUAN'!$C$7:$C$1507,0),0))</f>
        <v/>
      </c>
      <c r="E450" s="101">
        <f ca="1">IF(B450="+","Unit",IF(ISERROR(OFFSET('HARGA SATUAN'!$E$6,MATCH(C450,'HARGA SATUAN'!$C$7:$C$1507,0),0)),"",OFFSET('HARGA SATUAN'!$E$6,MATCH(C450,'HARGA SATUAN'!$C$7:$C$1507,0),0)))</f>
        <v>0</v>
      </c>
      <c r="F450" s="138" t="str">
        <f t="shared" ca="1" si="20"/>
        <v/>
      </c>
      <c r="G450" s="41">
        <f ca="1">IF(ISERROR(OFFSET('HARGA SATUAN'!$I$6,MATCH(C450,'HARGA SATUAN'!$C$7:$C$1507,0),0)),"",OFFSET('HARGA SATUAN'!$I$6,MATCH(C450,'HARGA SATUAN'!$C$7:$C$1507,0),0))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SATUAN'!$C$7:$C$1507,0),0)),"",OFFSET('HARGA SATUAN'!$D$6,MATCH(C451,'HARGA SATUAN'!$C$7:$C$1507,0),0))</f>
        <v/>
      </c>
      <c r="E451" s="101">
        <f ca="1">IF(B451="+","Unit",IF(ISERROR(OFFSET('HARGA SATUAN'!$E$6,MATCH(C451,'HARGA SATUAN'!$C$7:$C$1507,0),0)),"",OFFSET('HARGA SATUAN'!$E$6,MATCH(C451,'HARGA SATUAN'!$C$7:$C$1507,0),0)))</f>
        <v>0</v>
      </c>
      <c r="F451" s="138" t="str">
        <f t="shared" ca="1" si="20"/>
        <v/>
      </c>
      <c r="G451" s="41">
        <f ca="1">IF(ISERROR(OFFSET('HARGA SATUAN'!$I$6,MATCH(C451,'HARGA SATUAN'!$C$7:$C$1507,0),0)),"",OFFSET('HARGA SATUAN'!$I$6,MATCH(C451,'HARGA SATUAN'!$C$7:$C$1507,0),0))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SATUAN'!$C$7:$C$1507,0),0)),"",OFFSET('HARGA SATUAN'!$D$6,MATCH(C452,'HARGA SATUAN'!$C$7:$C$1507,0),0))</f>
        <v/>
      </c>
      <c r="E452" s="101">
        <f ca="1">IF(B452="+","Unit",IF(ISERROR(OFFSET('HARGA SATUAN'!$E$6,MATCH(C452,'HARGA SATUAN'!$C$7:$C$1507,0),0)),"",OFFSET('HARGA SATUAN'!$E$6,MATCH(C452,'HARGA SATUAN'!$C$7:$C$1507,0),0)))</f>
        <v>0</v>
      </c>
      <c r="F452" s="138" t="str">
        <f t="shared" ca="1" si="20"/>
        <v/>
      </c>
      <c r="G452" s="41">
        <f ca="1">IF(ISERROR(OFFSET('HARGA SATUAN'!$I$6,MATCH(C452,'HARGA SATUAN'!$C$7:$C$1507,0),0)),"",OFFSET('HARGA SATUAN'!$I$6,MATCH(C452,'HARGA SATUAN'!$C$7:$C$1507,0),0))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SATUAN'!$C$7:$C$1507,0),0)),"",OFFSET('HARGA SATUAN'!$D$6,MATCH(C453,'HARGA SATUAN'!$C$7:$C$1507,0),0))</f>
        <v/>
      </c>
      <c r="E453" s="101">
        <f ca="1">IF(B453="+","Unit",IF(ISERROR(OFFSET('HARGA SATUAN'!$E$6,MATCH(C453,'HARGA SATUAN'!$C$7:$C$1507,0),0)),"",OFFSET('HARGA SATUAN'!$E$6,MATCH(C453,'HARGA SATUAN'!$C$7:$C$1507,0),0)))</f>
        <v>0</v>
      </c>
      <c r="F453" s="138" t="str">
        <f t="shared" ca="1" si="20"/>
        <v/>
      </c>
      <c r="G453" s="41">
        <f ca="1">IF(ISERROR(OFFSET('HARGA SATUAN'!$I$6,MATCH(C453,'HARGA SATUAN'!$C$7:$C$1507,0),0)),"",OFFSET('HARGA SATUAN'!$I$6,MATCH(C453,'HARGA SATUAN'!$C$7:$C$1507,0),0))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SATUAN'!$C$7:$C$1507,0),0)),"",OFFSET('HARGA SATUAN'!$D$6,MATCH(C454,'HARGA SATUAN'!$C$7:$C$1507,0),0))</f>
        <v/>
      </c>
      <c r="E454" s="101">
        <f ca="1">IF(B454="+","Unit",IF(ISERROR(OFFSET('HARGA SATUAN'!$E$6,MATCH(C454,'HARGA SATUAN'!$C$7:$C$1507,0),0)),"",OFFSET('HARGA SATUAN'!$E$6,MATCH(C454,'HARGA SATUAN'!$C$7:$C$1507,0),0)))</f>
        <v>0</v>
      </c>
      <c r="F454" s="138" t="str">
        <f t="shared" ca="1" si="20"/>
        <v/>
      </c>
      <c r="G454" s="41">
        <f ca="1">IF(ISERROR(OFFSET('HARGA SATUAN'!$I$6,MATCH(C454,'HARGA SATUAN'!$C$7:$C$1507,0),0)),"",OFFSET('HARGA SATUAN'!$I$6,MATCH(C454,'HARGA SATUAN'!$C$7:$C$1507,0),0))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SATUAN'!$C$7:$C$1507,0),0)),"",OFFSET('HARGA SATUAN'!$D$6,MATCH(C455,'HARGA SATUAN'!$C$7:$C$1507,0),0))</f>
        <v/>
      </c>
      <c r="E455" s="101">
        <f ca="1">IF(B455="+","Unit",IF(ISERROR(OFFSET('HARGA SATUAN'!$E$6,MATCH(C455,'HARGA SATUAN'!$C$7:$C$1507,0),0)),"",OFFSET('HARGA SATUAN'!$E$6,MATCH(C455,'HARGA SATUAN'!$C$7:$C$1507,0),0)))</f>
        <v>0</v>
      </c>
      <c r="F455" s="138" t="str">
        <f t="shared" ca="1" si="20"/>
        <v/>
      </c>
      <c r="G455" s="41">
        <f ca="1">IF(ISERROR(OFFSET('HARGA SATUAN'!$I$6,MATCH(C455,'HARGA SATUAN'!$C$7:$C$1507,0),0)),"",OFFSET('HARGA SATUAN'!$I$6,MATCH(C455,'HARGA SATUAN'!$C$7:$C$1507,0),0))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SATUAN'!$C$7:$C$1507,0),0)),"",OFFSET('HARGA SATUAN'!$D$6,MATCH(C456,'HARGA SATUAN'!$C$7:$C$1507,0),0))</f>
        <v/>
      </c>
      <c r="E456" s="101">
        <f ca="1">IF(B456="+","Unit",IF(ISERROR(OFFSET('HARGA SATUAN'!$E$6,MATCH(C456,'HARGA SATUAN'!$C$7:$C$1507,0),0)),"",OFFSET('HARGA SATUAN'!$E$6,MATCH(C456,'HARGA SATUAN'!$C$7:$C$1507,0),0)))</f>
        <v>0</v>
      </c>
      <c r="F456" s="138" t="str">
        <f t="shared" ca="1" si="20"/>
        <v/>
      </c>
      <c r="G456" s="41">
        <f ca="1">IF(ISERROR(OFFSET('HARGA SATUAN'!$I$6,MATCH(C456,'HARGA SATUAN'!$C$7:$C$1507,0),0)),"",OFFSET('HARGA SATUAN'!$I$6,MATCH(C456,'HARGA SATUAN'!$C$7:$C$1507,0),0))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SATUAN'!$C$7:$C$1507,0),0)),"",OFFSET('HARGA SATUAN'!$D$6,MATCH(C457,'HARGA SATUAN'!$C$7:$C$1507,0),0))</f>
        <v/>
      </c>
      <c r="E457" s="101">
        <f ca="1">IF(B457="+","Unit",IF(ISERROR(OFFSET('HARGA SATUAN'!$E$6,MATCH(C457,'HARGA SATUAN'!$C$7:$C$1507,0),0)),"",OFFSET('HARGA SATUAN'!$E$6,MATCH(C457,'HARGA SATUAN'!$C$7:$C$1507,0),0)))</f>
        <v>0</v>
      </c>
      <c r="F457" s="138" t="str">
        <f t="shared" ca="1" si="20"/>
        <v/>
      </c>
      <c r="G457" s="41">
        <f ca="1">IF(ISERROR(OFFSET('HARGA SATUAN'!$I$6,MATCH(C457,'HARGA SATUAN'!$C$7:$C$1507,0),0)),"",OFFSET('HARGA SATUAN'!$I$6,MATCH(C457,'HARGA SATUAN'!$C$7:$C$1507,0),0))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SATUAN'!$C$7:$C$1507,0),0)),"",OFFSET('HARGA SATUAN'!$D$6,MATCH(C458,'HARGA SATUAN'!$C$7:$C$1507,0),0))</f>
        <v/>
      </c>
      <c r="E458" s="101">
        <f ca="1">IF(B458="+","Unit",IF(ISERROR(OFFSET('HARGA SATUAN'!$E$6,MATCH(C458,'HARGA SATUAN'!$C$7:$C$1507,0),0)),"",OFFSET('HARGA SATUAN'!$E$6,MATCH(C458,'HARGA SATUAN'!$C$7:$C$1507,0),0)))</f>
        <v>0</v>
      </c>
      <c r="F458" s="138" t="str">
        <f t="shared" ca="1" si="20"/>
        <v/>
      </c>
      <c r="G458" s="41">
        <f ca="1">IF(ISERROR(OFFSET('HARGA SATUAN'!$I$6,MATCH(C458,'HARGA SATUAN'!$C$7:$C$1507,0),0)),"",OFFSET('HARGA SATUAN'!$I$6,MATCH(C458,'HARGA SATUAN'!$C$7:$C$1507,0),0))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SATUAN'!$C$7:$C$1507,0),0)),"",OFFSET('HARGA SATUAN'!$D$6,MATCH(C459,'HARGA SATUAN'!$C$7:$C$1507,0),0))</f>
        <v/>
      </c>
      <c r="E459" s="101">
        <f ca="1">IF(B459="+","Unit",IF(ISERROR(OFFSET('HARGA SATUAN'!$E$6,MATCH(C459,'HARGA SATUAN'!$C$7:$C$1507,0),0)),"",OFFSET('HARGA SATUAN'!$E$6,MATCH(C459,'HARGA SATUAN'!$C$7:$C$1507,0),0)))</f>
        <v>0</v>
      </c>
      <c r="F459" s="138" t="str">
        <f t="shared" ca="1" si="20"/>
        <v/>
      </c>
      <c r="G459" s="41">
        <f ca="1">IF(ISERROR(OFFSET('HARGA SATUAN'!$I$6,MATCH(C459,'HARGA SATUAN'!$C$7:$C$1507,0),0)),"",OFFSET('HARGA SATUAN'!$I$6,MATCH(C459,'HARGA SATUAN'!$C$7:$C$1507,0),0))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SATUAN'!$C$7:$C$1507,0),0)),"",OFFSET('HARGA SATUAN'!$D$6,MATCH(C460,'HARGA SATUAN'!$C$7:$C$1507,0),0))</f>
        <v/>
      </c>
      <c r="E460" s="101">
        <f ca="1">IF(B460="+","Unit",IF(ISERROR(OFFSET('HARGA SATUAN'!$E$6,MATCH(C460,'HARGA SATUAN'!$C$7:$C$1507,0),0)),"",OFFSET('HARGA SATUAN'!$E$6,MATCH(C460,'HARGA SATUAN'!$C$7:$C$1507,0),0)))</f>
        <v>0</v>
      </c>
      <c r="F460" s="138" t="str">
        <f t="shared" ca="1" si="20"/>
        <v/>
      </c>
      <c r="G460" s="41">
        <f ca="1">IF(ISERROR(OFFSET('HARGA SATUAN'!$I$6,MATCH(C460,'HARGA SATUAN'!$C$7:$C$1507,0),0)),"",OFFSET('HARGA SATUAN'!$I$6,MATCH(C460,'HARGA SATUAN'!$C$7:$C$1507,0),0))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SATUAN'!$C$7:$C$1507,0),0)),"",OFFSET('HARGA SATUAN'!$D$6,MATCH(C461,'HARGA SATUAN'!$C$7:$C$1507,0),0))</f>
        <v/>
      </c>
      <c r="E461" s="101">
        <f ca="1">IF(B461="+","Unit",IF(ISERROR(OFFSET('HARGA SATUAN'!$E$6,MATCH(C461,'HARGA SATUAN'!$C$7:$C$1507,0),0)),"",OFFSET('HARGA SATUAN'!$E$6,MATCH(C461,'HARGA SATUAN'!$C$7:$C$1507,0),0)))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SATUAN'!$C$7:$C$1507,0),0)),"",OFFSET('HARGA SATUAN'!$I$6,MATCH(C461,'HARGA SATUAN'!$C$7:$C$1507,0),0))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SATUAN'!$C$7:$C$1507,0),0)),"",OFFSET('HARGA SATUAN'!$D$6,MATCH(C462,'HARGA SATUAN'!$C$7:$C$1507,0),0))</f>
        <v/>
      </c>
      <c r="E462" s="101">
        <f ca="1">IF(B462="+","Unit",IF(ISERROR(OFFSET('HARGA SATUAN'!$E$6,MATCH(C462,'HARGA SATUAN'!$C$7:$C$1507,0),0)),"",OFFSET('HARGA SATUAN'!$E$6,MATCH(C462,'HARGA SATUAN'!$C$7:$C$1507,0),0)))</f>
        <v>0</v>
      </c>
      <c r="F462" s="138" t="str">
        <f t="shared" ca="1" si="23"/>
        <v/>
      </c>
      <c r="G462" s="41">
        <f ca="1">IF(ISERROR(OFFSET('HARGA SATUAN'!$I$6,MATCH(C462,'HARGA SATUAN'!$C$7:$C$1507,0),0)),"",OFFSET('HARGA SATUAN'!$I$6,MATCH(C462,'HARGA SATUAN'!$C$7:$C$1507,0),0))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SATUAN'!$C$7:$C$1507,0),0)),"",OFFSET('HARGA SATUAN'!$D$6,MATCH(C463,'HARGA SATUAN'!$C$7:$C$1507,0),0))</f>
        <v/>
      </c>
      <c r="E463" s="101">
        <f ca="1">IF(B463="+","Unit",IF(ISERROR(OFFSET('HARGA SATUAN'!$E$6,MATCH(C463,'HARGA SATUAN'!$C$7:$C$1507,0),0)),"",OFFSET('HARGA SATUAN'!$E$6,MATCH(C463,'HARGA SATUAN'!$C$7:$C$1507,0),0)))</f>
        <v>0</v>
      </c>
      <c r="F463" s="138" t="str">
        <f t="shared" ca="1" si="23"/>
        <v/>
      </c>
      <c r="G463" s="41">
        <f ca="1">IF(ISERROR(OFFSET('HARGA SATUAN'!$I$6,MATCH(C463,'HARGA SATUAN'!$C$7:$C$1507,0),0)),"",OFFSET('HARGA SATUAN'!$I$6,MATCH(C463,'HARGA SATUAN'!$C$7:$C$1507,0),0))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SATUAN'!$C$7:$C$1507,0),0)),"",OFFSET('HARGA SATUAN'!$D$6,MATCH(C464,'HARGA SATUAN'!$C$7:$C$1507,0),0))</f>
        <v/>
      </c>
      <c r="E464" s="101">
        <f ca="1">IF(B464="+","Unit",IF(ISERROR(OFFSET('HARGA SATUAN'!$E$6,MATCH(C464,'HARGA SATUAN'!$C$7:$C$1507,0),0)),"",OFFSET('HARGA SATUAN'!$E$6,MATCH(C464,'HARGA SATUAN'!$C$7:$C$1507,0),0)))</f>
        <v>0</v>
      </c>
      <c r="F464" s="138" t="str">
        <f t="shared" ca="1" si="23"/>
        <v/>
      </c>
      <c r="G464" s="41">
        <f ca="1">IF(ISERROR(OFFSET('HARGA SATUAN'!$I$6,MATCH(C464,'HARGA SATUAN'!$C$7:$C$1507,0),0)),"",OFFSET('HARGA SATUAN'!$I$6,MATCH(C464,'HARGA SATUAN'!$C$7:$C$1507,0),0))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SATUAN'!$C$7:$C$1507,0),0)),"",OFFSET('HARGA SATUAN'!$D$6,MATCH(C465,'HARGA SATUAN'!$C$7:$C$1507,0),0))</f>
        <v/>
      </c>
      <c r="E465" s="101">
        <f ca="1">IF(B465="+","Unit",IF(ISERROR(OFFSET('HARGA SATUAN'!$E$6,MATCH(C465,'HARGA SATUAN'!$C$7:$C$1507,0),0)),"",OFFSET('HARGA SATUAN'!$E$6,MATCH(C465,'HARGA SATUAN'!$C$7:$C$1507,0),0)))</f>
        <v>0</v>
      </c>
      <c r="F465" s="138" t="str">
        <f t="shared" ca="1" si="23"/>
        <v/>
      </c>
      <c r="G465" s="41">
        <f ca="1">IF(ISERROR(OFFSET('HARGA SATUAN'!$I$6,MATCH(C465,'HARGA SATUAN'!$C$7:$C$1507,0),0)),"",OFFSET('HARGA SATUAN'!$I$6,MATCH(C465,'HARGA SATUAN'!$C$7:$C$1507,0),0))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SATUAN'!$C$7:$C$1507,0),0)),"",OFFSET('HARGA SATUAN'!$D$6,MATCH(C466,'HARGA SATUAN'!$C$7:$C$1507,0),0))</f>
        <v/>
      </c>
      <c r="E466" s="101">
        <f ca="1">IF(B466="+","Unit",IF(ISERROR(OFFSET('HARGA SATUAN'!$E$6,MATCH(C466,'HARGA SATUAN'!$C$7:$C$1507,0),0)),"",OFFSET('HARGA SATUAN'!$E$6,MATCH(C466,'HARGA SATUAN'!$C$7:$C$1507,0),0)))</f>
        <v>0</v>
      </c>
      <c r="F466" s="138" t="str">
        <f t="shared" ca="1" si="23"/>
        <v/>
      </c>
      <c r="G466" s="41">
        <f ca="1">IF(ISERROR(OFFSET('HARGA SATUAN'!$I$6,MATCH(C466,'HARGA SATUAN'!$C$7:$C$1507,0),0)),"",OFFSET('HARGA SATUAN'!$I$6,MATCH(C466,'HARGA SATUAN'!$C$7:$C$1507,0),0))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SATUAN'!$C$7:$C$1507,0),0)),"",OFFSET('HARGA SATUAN'!$D$6,MATCH(C467,'HARGA SATUAN'!$C$7:$C$1507,0),0))</f>
        <v/>
      </c>
      <c r="E467" s="101">
        <f ca="1">IF(B467="+","Unit",IF(ISERROR(OFFSET('HARGA SATUAN'!$E$6,MATCH(C467,'HARGA SATUAN'!$C$7:$C$1507,0),0)),"",OFFSET('HARGA SATUAN'!$E$6,MATCH(C467,'HARGA SATUAN'!$C$7:$C$1507,0),0)))</f>
        <v>0</v>
      </c>
      <c r="F467" s="138" t="str">
        <f t="shared" ca="1" si="23"/>
        <v/>
      </c>
      <c r="G467" s="41">
        <f ca="1">IF(ISERROR(OFFSET('HARGA SATUAN'!$I$6,MATCH(C467,'HARGA SATUAN'!$C$7:$C$1507,0),0)),"",OFFSET('HARGA SATUAN'!$I$6,MATCH(C467,'HARGA SATUAN'!$C$7:$C$1507,0),0))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SATUAN'!$C$7:$C$1507,0),0)),"",OFFSET('HARGA SATUAN'!$D$6,MATCH(C468,'HARGA SATUAN'!$C$7:$C$1507,0),0))</f>
        <v/>
      </c>
      <c r="E468" s="101">
        <f ca="1">IF(B468="+","Unit",IF(ISERROR(OFFSET('HARGA SATUAN'!$E$6,MATCH(C468,'HARGA SATUAN'!$C$7:$C$1507,0),0)),"",OFFSET('HARGA SATUAN'!$E$6,MATCH(C468,'HARGA SATUAN'!$C$7:$C$1507,0),0)))</f>
        <v>0</v>
      </c>
      <c r="F468" s="138" t="str">
        <f t="shared" ca="1" si="23"/>
        <v/>
      </c>
      <c r="G468" s="41">
        <f ca="1">IF(ISERROR(OFFSET('HARGA SATUAN'!$I$6,MATCH(C468,'HARGA SATUAN'!$C$7:$C$1507,0),0)),"",OFFSET('HARGA SATUAN'!$I$6,MATCH(C468,'HARGA SATUAN'!$C$7:$C$1507,0),0))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SATUAN'!$C$7:$C$1507,0),0)),"",OFFSET('HARGA SATUAN'!$D$6,MATCH(C469,'HARGA SATUAN'!$C$7:$C$1507,0),0))</f>
        <v/>
      </c>
      <c r="E469" s="101">
        <f ca="1">IF(B469="+","Unit",IF(ISERROR(OFFSET('HARGA SATUAN'!$E$6,MATCH(C469,'HARGA SATUAN'!$C$7:$C$1507,0),0)),"",OFFSET('HARGA SATUAN'!$E$6,MATCH(C469,'HARGA SATUAN'!$C$7:$C$1507,0),0)))</f>
        <v>0</v>
      </c>
      <c r="F469" s="138" t="str">
        <f t="shared" ca="1" si="23"/>
        <v/>
      </c>
      <c r="G469" s="41">
        <f ca="1">IF(ISERROR(OFFSET('HARGA SATUAN'!$I$6,MATCH(C469,'HARGA SATUAN'!$C$7:$C$1507,0),0)),"",OFFSET('HARGA SATUAN'!$I$6,MATCH(C469,'HARGA SATUAN'!$C$7:$C$1507,0),0))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SATUAN'!$C$7:$C$1507,0),0)),"",OFFSET('HARGA SATUAN'!$D$6,MATCH(C470,'HARGA SATUAN'!$C$7:$C$1507,0),0))</f>
        <v/>
      </c>
      <c r="E470" s="101">
        <f ca="1">IF(B470="+","Unit",IF(ISERROR(OFFSET('HARGA SATUAN'!$E$6,MATCH(C470,'HARGA SATUAN'!$C$7:$C$1507,0),0)),"",OFFSET('HARGA SATUAN'!$E$6,MATCH(C470,'HARGA SATUAN'!$C$7:$C$1507,0),0)))</f>
        <v>0</v>
      </c>
      <c r="F470" s="138" t="str">
        <f t="shared" ca="1" si="23"/>
        <v/>
      </c>
      <c r="G470" s="41">
        <f ca="1">IF(ISERROR(OFFSET('HARGA SATUAN'!$I$6,MATCH(C470,'HARGA SATUAN'!$C$7:$C$1507,0),0)),"",OFFSET('HARGA SATUAN'!$I$6,MATCH(C470,'HARGA SATUAN'!$C$7:$C$1507,0),0))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SATUAN'!$C$7:$C$1507,0),0)),"",OFFSET('HARGA SATUAN'!$D$6,MATCH(C471,'HARGA SATUAN'!$C$7:$C$1507,0),0))</f>
        <v/>
      </c>
      <c r="E471" s="101">
        <f ca="1">IF(B471="+","Unit",IF(ISERROR(OFFSET('HARGA SATUAN'!$E$6,MATCH(C471,'HARGA SATUAN'!$C$7:$C$1507,0),0)),"",OFFSET('HARGA SATUAN'!$E$6,MATCH(C471,'HARGA SATUAN'!$C$7:$C$1507,0),0)))</f>
        <v>0</v>
      </c>
      <c r="F471" s="138" t="str">
        <f t="shared" ca="1" si="23"/>
        <v/>
      </c>
      <c r="G471" s="41">
        <f ca="1">IF(ISERROR(OFFSET('HARGA SATUAN'!$I$6,MATCH(C471,'HARGA SATUAN'!$C$7:$C$1507,0),0)),"",OFFSET('HARGA SATUAN'!$I$6,MATCH(C471,'HARGA SATUAN'!$C$7:$C$1507,0),0))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SATUAN'!$C$7:$C$1507,0),0)),"",OFFSET('HARGA SATUAN'!$D$6,MATCH(C472,'HARGA SATUAN'!$C$7:$C$1507,0),0))</f>
        <v/>
      </c>
      <c r="E472" s="101">
        <f ca="1">IF(B472="+","Unit",IF(ISERROR(OFFSET('HARGA SATUAN'!$E$6,MATCH(C472,'HARGA SATUAN'!$C$7:$C$1507,0),0)),"",OFFSET('HARGA SATUAN'!$E$6,MATCH(C472,'HARGA SATUAN'!$C$7:$C$1507,0),0)))</f>
        <v>0</v>
      </c>
      <c r="F472" s="138" t="str">
        <f t="shared" ca="1" si="23"/>
        <v/>
      </c>
      <c r="G472" s="41">
        <f ca="1">IF(ISERROR(OFFSET('HARGA SATUAN'!$I$6,MATCH(C472,'HARGA SATUAN'!$C$7:$C$1507,0),0)),"",OFFSET('HARGA SATUAN'!$I$6,MATCH(C472,'HARGA SATUAN'!$C$7:$C$1507,0),0))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SATUAN'!$C$7:$C$1507,0),0)),"",OFFSET('HARGA SATUAN'!$D$6,MATCH(C473,'HARGA SATUAN'!$C$7:$C$1507,0),0))</f>
        <v/>
      </c>
      <c r="E473" s="101">
        <f ca="1">IF(B473="+","Unit",IF(ISERROR(OFFSET('HARGA SATUAN'!$E$6,MATCH(C473,'HARGA SATUAN'!$C$7:$C$1507,0),0)),"",OFFSET('HARGA SATUAN'!$E$6,MATCH(C473,'HARGA SATUAN'!$C$7:$C$1507,0),0)))</f>
        <v>0</v>
      </c>
      <c r="F473" s="138" t="str">
        <f t="shared" ca="1" si="23"/>
        <v/>
      </c>
      <c r="G473" s="41">
        <f ca="1">IF(ISERROR(OFFSET('HARGA SATUAN'!$I$6,MATCH(C473,'HARGA SATUAN'!$C$7:$C$1507,0),0)),"",OFFSET('HARGA SATUAN'!$I$6,MATCH(C473,'HARGA SATUAN'!$C$7:$C$1507,0),0))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SATUAN'!$C$7:$C$1507,0),0)),"",OFFSET('HARGA SATUAN'!$D$6,MATCH(C474,'HARGA SATUAN'!$C$7:$C$1507,0),0))</f>
        <v/>
      </c>
      <c r="E474" s="101">
        <f ca="1">IF(B474="+","Unit",IF(ISERROR(OFFSET('HARGA SATUAN'!$E$6,MATCH(C474,'HARGA SATUAN'!$C$7:$C$1507,0),0)),"",OFFSET('HARGA SATUAN'!$E$6,MATCH(C474,'HARGA SATUAN'!$C$7:$C$1507,0),0)))</f>
        <v>0</v>
      </c>
      <c r="F474" s="138" t="str">
        <f t="shared" ca="1" si="23"/>
        <v/>
      </c>
      <c r="G474" s="41">
        <f ca="1">IF(ISERROR(OFFSET('HARGA SATUAN'!$I$6,MATCH(C474,'HARGA SATUAN'!$C$7:$C$1507,0),0)),"",OFFSET('HARGA SATUAN'!$I$6,MATCH(C474,'HARGA SATUAN'!$C$7:$C$1507,0),0))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SATUAN'!$C$7:$C$1507,0),0)),"",OFFSET('HARGA SATUAN'!$D$6,MATCH(C475,'HARGA SATUAN'!$C$7:$C$1507,0),0))</f>
        <v/>
      </c>
      <c r="E475" s="101">
        <f ca="1">IF(B475="+","Unit",IF(ISERROR(OFFSET('HARGA SATUAN'!$E$6,MATCH(C475,'HARGA SATUAN'!$C$7:$C$1507,0),0)),"",OFFSET('HARGA SATUAN'!$E$6,MATCH(C475,'HARGA SATUAN'!$C$7:$C$1507,0),0)))</f>
        <v>0</v>
      </c>
      <c r="F475" s="138" t="str">
        <f t="shared" ca="1" si="23"/>
        <v/>
      </c>
      <c r="G475" s="41">
        <f ca="1">IF(ISERROR(OFFSET('HARGA SATUAN'!$I$6,MATCH(C475,'HARGA SATUAN'!$C$7:$C$1507,0),0)),"",OFFSET('HARGA SATUAN'!$I$6,MATCH(C475,'HARGA SATUAN'!$C$7:$C$1507,0),0))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SATUAN'!$C$7:$C$1507,0),0)),"",OFFSET('HARGA SATUAN'!$D$6,MATCH(C476,'HARGA SATUAN'!$C$7:$C$1507,0),0))</f>
        <v/>
      </c>
      <c r="E476" s="101">
        <f ca="1">IF(B476="+","Unit",IF(ISERROR(OFFSET('HARGA SATUAN'!$E$6,MATCH(C476,'HARGA SATUAN'!$C$7:$C$1507,0),0)),"",OFFSET('HARGA SATUAN'!$E$6,MATCH(C476,'HARGA SATUAN'!$C$7:$C$1507,0),0)))</f>
        <v>0</v>
      </c>
      <c r="F476" s="138" t="str">
        <f t="shared" ca="1" si="23"/>
        <v/>
      </c>
      <c r="G476" s="41">
        <f ca="1">IF(ISERROR(OFFSET('HARGA SATUAN'!$I$6,MATCH(C476,'HARGA SATUAN'!$C$7:$C$1507,0),0)),"",OFFSET('HARGA SATUAN'!$I$6,MATCH(C476,'HARGA SATUAN'!$C$7:$C$1507,0),0))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SATUAN'!$C$7:$C$1507,0),0)),"",OFFSET('HARGA SATUAN'!$D$6,MATCH(C477,'HARGA SATUAN'!$C$7:$C$1507,0),0))</f>
        <v/>
      </c>
      <c r="E477" s="101">
        <f ca="1">IF(B477="+","Unit",IF(ISERROR(OFFSET('HARGA SATUAN'!$E$6,MATCH(C477,'HARGA SATUAN'!$C$7:$C$1507,0),0)),"",OFFSET('HARGA SATUAN'!$E$6,MATCH(C477,'HARGA SATUAN'!$C$7:$C$1507,0),0)))</f>
        <v>0</v>
      </c>
      <c r="F477" s="138" t="str">
        <f t="shared" ca="1" si="23"/>
        <v/>
      </c>
      <c r="G477" s="41">
        <f ca="1">IF(ISERROR(OFFSET('HARGA SATUAN'!$I$6,MATCH(C477,'HARGA SATUAN'!$C$7:$C$1507,0),0)),"",OFFSET('HARGA SATUAN'!$I$6,MATCH(C477,'HARGA SATUAN'!$C$7:$C$1507,0),0))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SATUAN'!$C$7:$C$1507,0),0)),"",OFFSET('HARGA SATUAN'!$D$6,MATCH(C478,'HARGA SATUAN'!$C$7:$C$1507,0),0))</f>
        <v/>
      </c>
      <c r="E478" s="101">
        <f ca="1">IF(B478="+","Unit",IF(ISERROR(OFFSET('HARGA SATUAN'!$E$6,MATCH(C478,'HARGA SATUAN'!$C$7:$C$1507,0),0)),"",OFFSET('HARGA SATUAN'!$E$6,MATCH(C478,'HARGA SATUAN'!$C$7:$C$1507,0),0)))</f>
        <v>0</v>
      </c>
      <c r="F478" s="138" t="str">
        <f t="shared" ca="1" si="23"/>
        <v/>
      </c>
      <c r="G478" s="41">
        <f ca="1">IF(ISERROR(OFFSET('HARGA SATUAN'!$I$6,MATCH(C478,'HARGA SATUAN'!$C$7:$C$1507,0),0)),"",OFFSET('HARGA SATUAN'!$I$6,MATCH(C478,'HARGA SATUAN'!$C$7:$C$1507,0),0))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SATUAN'!$C$7:$C$1507,0),0)),"",OFFSET('HARGA SATUAN'!$D$6,MATCH(C479,'HARGA SATUAN'!$C$7:$C$1507,0),0))</f>
        <v/>
      </c>
      <c r="E479" s="101">
        <f ca="1">IF(B479="+","Unit",IF(ISERROR(OFFSET('HARGA SATUAN'!$E$6,MATCH(C479,'HARGA SATUAN'!$C$7:$C$1507,0),0)),"",OFFSET('HARGA SATUAN'!$E$6,MATCH(C479,'HARGA SATUAN'!$C$7:$C$1507,0),0)))</f>
        <v>0</v>
      </c>
      <c r="F479" s="138" t="str">
        <f t="shared" ca="1" si="23"/>
        <v/>
      </c>
      <c r="G479" s="41">
        <f ca="1">IF(ISERROR(OFFSET('HARGA SATUAN'!$I$6,MATCH(C479,'HARGA SATUAN'!$C$7:$C$1507,0),0)),"",OFFSET('HARGA SATUAN'!$I$6,MATCH(C479,'HARGA SATUAN'!$C$7:$C$1507,0),0))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SATUAN'!$C$7:$C$1507,0),0)),"",OFFSET('HARGA SATUAN'!$D$6,MATCH(C480,'HARGA SATUAN'!$C$7:$C$1507,0),0))</f>
        <v/>
      </c>
      <c r="E480" s="101">
        <f ca="1">IF(B480="+","Unit",IF(ISERROR(OFFSET('HARGA SATUAN'!$E$6,MATCH(C480,'HARGA SATUAN'!$C$7:$C$1507,0),0)),"",OFFSET('HARGA SATUAN'!$E$6,MATCH(C480,'HARGA SATUAN'!$C$7:$C$1507,0),0)))</f>
        <v>0</v>
      </c>
      <c r="F480" s="138" t="str">
        <f t="shared" ca="1" si="23"/>
        <v/>
      </c>
      <c r="G480" s="41">
        <f ca="1">IF(ISERROR(OFFSET('HARGA SATUAN'!$I$6,MATCH(C480,'HARGA SATUAN'!$C$7:$C$1507,0),0)),"",OFFSET('HARGA SATUAN'!$I$6,MATCH(C480,'HARGA SATUAN'!$C$7:$C$1507,0),0))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SATUAN'!$C$7:$C$1507,0),0)),"",OFFSET('HARGA SATUAN'!$D$6,MATCH(C481,'HARGA SATUAN'!$C$7:$C$1507,0),0))</f>
        <v/>
      </c>
      <c r="E481" s="101">
        <f ca="1">IF(B481="+","Unit",IF(ISERROR(OFFSET('HARGA SATUAN'!$E$6,MATCH(C481,'HARGA SATUAN'!$C$7:$C$1507,0),0)),"",OFFSET('HARGA SATUAN'!$E$6,MATCH(C481,'HARGA SATUAN'!$C$7:$C$1507,0),0)))</f>
        <v>0</v>
      </c>
      <c r="F481" s="138" t="str">
        <f t="shared" ca="1" si="23"/>
        <v/>
      </c>
      <c r="G481" s="41">
        <f ca="1">IF(ISERROR(OFFSET('HARGA SATUAN'!$I$6,MATCH(C481,'HARGA SATUAN'!$C$7:$C$1507,0),0)),"",OFFSET('HARGA SATUAN'!$I$6,MATCH(C481,'HARGA SATUAN'!$C$7:$C$1507,0),0))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SATUAN'!$C$7:$C$1507,0),0)),"",OFFSET('HARGA SATUAN'!$D$6,MATCH(C482,'HARGA SATUAN'!$C$7:$C$1507,0),0))</f>
        <v/>
      </c>
      <c r="E482" s="101">
        <f ca="1">IF(B482="+","Unit",IF(ISERROR(OFFSET('HARGA SATUAN'!$E$6,MATCH(C482,'HARGA SATUAN'!$C$7:$C$1507,0),0)),"",OFFSET('HARGA SATUAN'!$E$6,MATCH(C482,'HARGA SATUAN'!$C$7:$C$1507,0),0)))</f>
        <v>0</v>
      </c>
      <c r="F482" s="138" t="str">
        <f t="shared" ca="1" si="23"/>
        <v/>
      </c>
      <c r="G482" s="41">
        <f ca="1">IF(ISERROR(OFFSET('HARGA SATUAN'!$I$6,MATCH(C482,'HARGA SATUAN'!$C$7:$C$1507,0),0)),"",OFFSET('HARGA SATUAN'!$I$6,MATCH(C482,'HARGA SATUAN'!$C$7:$C$1507,0),0))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SATUAN'!$C$7:$C$1507,0),0)),"",OFFSET('HARGA SATUAN'!$D$6,MATCH(C483,'HARGA SATUAN'!$C$7:$C$1507,0),0))</f>
        <v/>
      </c>
      <c r="E483" s="101">
        <f ca="1">IF(B483="+","Unit",IF(ISERROR(OFFSET('HARGA SATUAN'!$E$6,MATCH(C483,'HARGA SATUAN'!$C$7:$C$1507,0),0)),"",OFFSET('HARGA SATUAN'!$E$6,MATCH(C483,'HARGA SATUAN'!$C$7:$C$1507,0),0)))</f>
        <v>0</v>
      </c>
      <c r="F483" s="138" t="str">
        <f t="shared" ca="1" si="23"/>
        <v/>
      </c>
      <c r="G483" s="41">
        <f ca="1">IF(ISERROR(OFFSET('HARGA SATUAN'!$I$6,MATCH(C483,'HARGA SATUAN'!$C$7:$C$1507,0),0)),"",OFFSET('HARGA SATUAN'!$I$6,MATCH(C483,'HARGA SATUAN'!$C$7:$C$1507,0),0))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SATUAN'!$C$7:$C$1507,0),0)),"",OFFSET('HARGA SATUAN'!$D$6,MATCH(C484,'HARGA SATUAN'!$C$7:$C$1507,0),0))</f>
        <v/>
      </c>
      <c r="E484" s="101">
        <f ca="1">IF(B484="+","Unit",IF(ISERROR(OFFSET('HARGA SATUAN'!$E$6,MATCH(C484,'HARGA SATUAN'!$C$7:$C$1507,0),0)),"",OFFSET('HARGA SATUAN'!$E$6,MATCH(C484,'HARGA SATUAN'!$C$7:$C$1507,0),0)))</f>
        <v>0</v>
      </c>
      <c r="F484" s="138" t="str">
        <f t="shared" ca="1" si="23"/>
        <v/>
      </c>
      <c r="G484" s="41">
        <f ca="1">IF(ISERROR(OFFSET('HARGA SATUAN'!$I$6,MATCH(C484,'HARGA SATUAN'!$C$7:$C$1507,0),0)),"",OFFSET('HARGA SATUAN'!$I$6,MATCH(C484,'HARGA SATUAN'!$C$7:$C$1507,0),0))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SATUAN'!$C$7:$C$1507,0),0)),"",OFFSET('HARGA SATUAN'!$D$6,MATCH(C485,'HARGA SATUAN'!$C$7:$C$1507,0),0))</f>
        <v/>
      </c>
      <c r="E485" s="101">
        <f ca="1">IF(B485="+","Unit",IF(ISERROR(OFFSET('HARGA SATUAN'!$E$6,MATCH(C485,'HARGA SATUAN'!$C$7:$C$1507,0),0)),"",OFFSET('HARGA SATUAN'!$E$6,MATCH(C485,'HARGA SATUAN'!$C$7:$C$1507,0),0)))</f>
        <v>0</v>
      </c>
      <c r="F485" s="138" t="str">
        <f t="shared" ca="1" si="23"/>
        <v/>
      </c>
      <c r="G485" s="41">
        <f ca="1">IF(ISERROR(OFFSET('HARGA SATUAN'!$I$6,MATCH(C485,'HARGA SATUAN'!$C$7:$C$1507,0),0)),"",OFFSET('HARGA SATUAN'!$I$6,MATCH(C485,'HARGA SATUAN'!$C$7:$C$1507,0),0))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SATUAN'!$C$7:$C$1507,0),0)),"",OFFSET('HARGA SATUAN'!$D$6,MATCH(C486,'HARGA SATUAN'!$C$7:$C$1507,0),0))</f>
        <v/>
      </c>
      <c r="E486" s="101">
        <f ca="1">IF(B486="+","Unit",IF(ISERROR(OFFSET('HARGA SATUAN'!$E$6,MATCH(C486,'HARGA SATUAN'!$C$7:$C$1507,0),0)),"",OFFSET('HARGA SATUAN'!$E$6,MATCH(C486,'HARGA SATUAN'!$C$7:$C$1507,0),0)))</f>
        <v>0</v>
      </c>
      <c r="F486" s="138" t="str">
        <f t="shared" ca="1" si="23"/>
        <v/>
      </c>
      <c r="G486" s="41">
        <f ca="1">IF(ISERROR(OFFSET('HARGA SATUAN'!$I$6,MATCH(C486,'HARGA SATUAN'!$C$7:$C$1507,0),0)),"",OFFSET('HARGA SATUAN'!$I$6,MATCH(C486,'HARGA SATUAN'!$C$7:$C$1507,0),0))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SATUAN'!$C$7:$C$1507,0),0)),"",OFFSET('HARGA SATUAN'!$D$6,MATCH(C487,'HARGA SATUAN'!$C$7:$C$1507,0),0))</f>
        <v/>
      </c>
      <c r="E487" s="101">
        <f ca="1">IF(B487="+","Unit",IF(ISERROR(OFFSET('HARGA SATUAN'!$E$6,MATCH(C487,'HARGA SATUAN'!$C$7:$C$1507,0),0)),"",OFFSET('HARGA SATUAN'!$E$6,MATCH(C487,'HARGA SATUAN'!$C$7:$C$1507,0),0)))</f>
        <v>0</v>
      </c>
      <c r="F487" s="138" t="str">
        <f t="shared" ca="1" si="23"/>
        <v/>
      </c>
      <c r="G487" s="41">
        <f ca="1">IF(ISERROR(OFFSET('HARGA SATUAN'!$I$6,MATCH(C487,'HARGA SATUAN'!$C$7:$C$1507,0),0)),"",OFFSET('HARGA SATUAN'!$I$6,MATCH(C487,'HARGA SATUAN'!$C$7:$C$1507,0),0))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SATUAN'!$C$7:$C$1507,0),0)),"",OFFSET('HARGA SATUAN'!$D$6,MATCH(C488,'HARGA SATUAN'!$C$7:$C$1507,0),0))</f>
        <v/>
      </c>
      <c r="E488" s="101">
        <f ca="1">IF(B488="+","Unit",IF(ISERROR(OFFSET('HARGA SATUAN'!$E$6,MATCH(C488,'HARGA SATUAN'!$C$7:$C$1507,0),0)),"",OFFSET('HARGA SATUAN'!$E$6,MATCH(C488,'HARGA SATUAN'!$C$7:$C$1507,0),0)))</f>
        <v>0</v>
      </c>
      <c r="F488" s="138" t="str">
        <f t="shared" ca="1" si="23"/>
        <v/>
      </c>
      <c r="G488" s="41">
        <f ca="1">IF(ISERROR(OFFSET('HARGA SATUAN'!$I$6,MATCH(C488,'HARGA SATUAN'!$C$7:$C$1507,0),0)),"",OFFSET('HARGA SATUAN'!$I$6,MATCH(C488,'HARGA SATUAN'!$C$7:$C$1507,0),0))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SATUAN'!$C$7:$C$1507,0),0)),"",OFFSET('HARGA SATUAN'!$D$6,MATCH(C489,'HARGA SATUAN'!$C$7:$C$1507,0),0))</f>
        <v/>
      </c>
      <c r="E489" s="101">
        <f ca="1">IF(B489="+","Unit",IF(ISERROR(OFFSET('HARGA SATUAN'!$E$6,MATCH(C489,'HARGA SATUAN'!$C$7:$C$1507,0),0)),"",OFFSET('HARGA SATUAN'!$E$6,MATCH(C489,'HARGA SATUAN'!$C$7:$C$1507,0),0)))</f>
        <v>0</v>
      </c>
      <c r="F489" s="138" t="str">
        <f t="shared" ca="1" si="23"/>
        <v/>
      </c>
      <c r="G489" s="41">
        <f ca="1">IF(ISERROR(OFFSET('HARGA SATUAN'!$I$6,MATCH(C489,'HARGA SATUAN'!$C$7:$C$1507,0),0)),"",OFFSET('HARGA SATUAN'!$I$6,MATCH(C489,'HARGA SATUAN'!$C$7:$C$1507,0),0))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SATUAN'!$C$7:$C$1507,0),0)),"",OFFSET('HARGA SATUAN'!$D$6,MATCH(C490,'HARGA SATUAN'!$C$7:$C$1507,0),0))</f>
        <v/>
      </c>
      <c r="E490" s="101">
        <f ca="1">IF(B490="+","Unit",IF(ISERROR(OFFSET('HARGA SATUAN'!$E$6,MATCH(C490,'HARGA SATUAN'!$C$7:$C$1507,0),0)),"",OFFSET('HARGA SATUAN'!$E$6,MATCH(C490,'HARGA SATUAN'!$C$7:$C$1507,0),0)))</f>
        <v>0</v>
      </c>
      <c r="F490" s="138" t="str">
        <f t="shared" ca="1" si="23"/>
        <v/>
      </c>
      <c r="G490" s="41">
        <f ca="1">IF(ISERROR(OFFSET('HARGA SATUAN'!$I$6,MATCH(C490,'HARGA SATUAN'!$C$7:$C$1507,0),0)),"",OFFSET('HARGA SATUAN'!$I$6,MATCH(C490,'HARGA SATUAN'!$C$7:$C$1507,0),0))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SATUAN'!$C$7:$C$1507,0),0)),"",OFFSET('HARGA SATUAN'!$D$6,MATCH(C491,'HARGA SATUAN'!$C$7:$C$1507,0),0))</f>
        <v/>
      </c>
      <c r="E491" s="101">
        <f ca="1">IF(B491="+","Unit",IF(ISERROR(OFFSET('HARGA SATUAN'!$E$6,MATCH(C491,'HARGA SATUAN'!$C$7:$C$1507,0),0)),"",OFFSET('HARGA SATUAN'!$E$6,MATCH(C491,'HARGA SATUAN'!$C$7:$C$1507,0),0)))</f>
        <v>0</v>
      </c>
      <c r="F491" s="138" t="str">
        <f t="shared" ca="1" si="23"/>
        <v/>
      </c>
      <c r="G491" s="41">
        <f ca="1">IF(ISERROR(OFFSET('HARGA SATUAN'!$I$6,MATCH(C491,'HARGA SATUAN'!$C$7:$C$1507,0),0)),"",OFFSET('HARGA SATUAN'!$I$6,MATCH(C491,'HARGA SATUAN'!$C$7:$C$1507,0),0))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SATUAN'!$C$7:$C$1507,0),0)),"",OFFSET('HARGA SATUAN'!$D$6,MATCH(C492,'HARGA SATUAN'!$C$7:$C$1507,0),0))</f>
        <v/>
      </c>
      <c r="E492" s="101">
        <f ca="1">IF(B492="+","Unit",IF(ISERROR(OFFSET('HARGA SATUAN'!$E$6,MATCH(C492,'HARGA SATUAN'!$C$7:$C$1507,0),0)),"",OFFSET('HARGA SATUAN'!$E$6,MATCH(C492,'HARGA SATUAN'!$C$7:$C$1507,0),0)))</f>
        <v>0</v>
      </c>
      <c r="F492" s="138" t="str">
        <f t="shared" ca="1" si="23"/>
        <v/>
      </c>
      <c r="G492" s="41">
        <f ca="1">IF(ISERROR(OFFSET('HARGA SATUAN'!$I$6,MATCH(C492,'HARGA SATUAN'!$C$7:$C$1507,0),0)),"",OFFSET('HARGA SATUAN'!$I$6,MATCH(C492,'HARGA SATUAN'!$C$7:$C$1507,0),0))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SATUAN'!$C$7:$C$1507,0),0)),"",OFFSET('HARGA SATUAN'!$D$6,MATCH(C493,'HARGA SATUAN'!$C$7:$C$1507,0),0))</f>
        <v/>
      </c>
      <c r="E493" s="101">
        <f ca="1">IF(B493="+","Unit",IF(ISERROR(OFFSET('HARGA SATUAN'!$E$6,MATCH(C493,'HARGA SATUAN'!$C$7:$C$1507,0),0)),"",OFFSET('HARGA SATUAN'!$E$6,MATCH(C493,'HARGA SATUAN'!$C$7:$C$1507,0),0)))</f>
        <v>0</v>
      </c>
      <c r="F493" s="138" t="str">
        <f t="shared" ca="1" si="23"/>
        <v/>
      </c>
      <c r="G493" s="41">
        <f ca="1">IF(ISERROR(OFFSET('HARGA SATUAN'!$I$6,MATCH(C493,'HARGA SATUAN'!$C$7:$C$1507,0),0)),"",OFFSET('HARGA SATUAN'!$I$6,MATCH(C493,'HARGA SATUAN'!$C$7:$C$1507,0),0))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SATUAN'!$C$7:$C$1507,0),0)),"",OFFSET('HARGA SATUAN'!$D$6,MATCH(C494,'HARGA SATUAN'!$C$7:$C$1507,0),0))</f>
        <v/>
      </c>
      <c r="E494" s="101">
        <f ca="1">IF(B494="+","Unit",IF(ISERROR(OFFSET('HARGA SATUAN'!$E$6,MATCH(C494,'HARGA SATUAN'!$C$7:$C$1507,0),0)),"",OFFSET('HARGA SATUAN'!$E$6,MATCH(C494,'HARGA SATUAN'!$C$7:$C$1507,0),0)))</f>
        <v>0</v>
      </c>
      <c r="F494" s="138" t="str">
        <f t="shared" ca="1" si="23"/>
        <v/>
      </c>
      <c r="G494" s="41">
        <f ca="1">IF(ISERROR(OFFSET('HARGA SATUAN'!$I$6,MATCH(C494,'HARGA SATUAN'!$C$7:$C$1507,0),0)),"",OFFSET('HARGA SATUAN'!$I$6,MATCH(C494,'HARGA SATUAN'!$C$7:$C$1507,0),0))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SATUAN'!$C$7:$C$1507,0),0)),"",OFFSET('HARGA SATUAN'!$D$6,MATCH(C495,'HARGA SATUAN'!$C$7:$C$1507,0),0))</f>
        <v/>
      </c>
      <c r="E495" s="101">
        <f ca="1">IF(B495="+","Unit",IF(ISERROR(OFFSET('HARGA SATUAN'!$E$6,MATCH(C495,'HARGA SATUAN'!$C$7:$C$1507,0),0)),"",OFFSET('HARGA SATUAN'!$E$6,MATCH(C495,'HARGA SATUAN'!$C$7:$C$1507,0),0)))</f>
        <v>0</v>
      </c>
      <c r="F495" s="138" t="str">
        <f t="shared" ca="1" si="23"/>
        <v/>
      </c>
      <c r="G495" s="41">
        <f ca="1">IF(ISERROR(OFFSET('HARGA SATUAN'!$I$6,MATCH(C495,'HARGA SATUAN'!$C$7:$C$1507,0),0)),"",OFFSET('HARGA SATUAN'!$I$6,MATCH(C495,'HARGA SATUAN'!$C$7:$C$1507,0),0))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SATUAN'!$C$7:$C$1507,0),0)),"",OFFSET('HARGA SATUAN'!$D$6,MATCH(C496,'HARGA SATUAN'!$C$7:$C$1507,0),0))</f>
        <v/>
      </c>
      <c r="E496" s="101">
        <f ca="1">IF(B496="+","Unit",IF(ISERROR(OFFSET('HARGA SATUAN'!$E$6,MATCH(C496,'HARGA SATUAN'!$C$7:$C$1507,0),0)),"",OFFSET('HARGA SATUAN'!$E$6,MATCH(C496,'HARGA SATUAN'!$C$7:$C$1507,0),0)))</f>
        <v>0</v>
      </c>
      <c r="F496" s="138" t="str">
        <f t="shared" ca="1" si="23"/>
        <v/>
      </c>
      <c r="G496" s="41">
        <f ca="1">IF(ISERROR(OFFSET('HARGA SATUAN'!$I$6,MATCH(C496,'HARGA SATUAN'!$C$7:$C$1507,0),0)),"",OFFSET('HARGA SATUAN'!$I$6,MATCH(C496,'HARGA SATUAN'!$C$7:$C$1507,0),0))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SATUAN'!$C$7:$C$1507,0),0)),"",OFFSET('HARGA SATUAN'!$D$6,MATCH(C497,'HARGA SATUAN'!$C$7:$C$1507,0),0))</f>
        <v/>
      </c>
      <c r="E497" s="101">
        <f ca="1">IF(B497="+","Unit",IF(ISERROR(OFFSET('HARGA SATUAN'!$E$6,MATCH(C497,'HARGA SATUAN'!$C$7:$C$1507,0),0)),"",OFFSET('HARGA SATUAN'!$E$6,MATCH(C497,'HARGA SATUAN'!$C$7:$C$1507,0),0)))</f>
        <v>0</v>
      </c>
      <c r="F497" s="138" t="str">
        <f t="shared" ca="1" si="23"/>
        <v/>
      </c>
      <c r="G497" s="41">
        <f ca="1">IF(ISERROR(OFFSET('HARGA SATUAN'!$I$6,MATCH(C497,'HARGA SATUAN'!$C$7:$C$1507,0),0)),"",OFFSET('HARGA SATUAN'!$I$6,MATCH(C497,'HARGA SATUAN'!$C$7:$C$1507,0),0))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SATUAN'!$C$7:$C$1507,0),0)),"",OFFSET('HARGA SATUAN'!$D$6,MATCH(C498,'HARGA SATUAN'!$C$7:$C$1507,0),0))</f>
        <v/>
      </c>
      <c r="E498" s="101">
        <f ca="1">IF(B498="+","Unit",IF(ISERROR(OFFSET('HARGA SATUAN'!$E$6,MATCH(C498,'HARGA SATUAN'!$C$7:$C$1507,0),0)),"",OFFSET('HARGA SATUAN'!$E$6,MATCH(C498,'HARGA SATUAN'!$C$7:$C$1507,0),0)))</f>
        <v>0</v>
      </c>
      <c r="F498" s="138" t="str">
        <f t="shared" ca="1" si="23"/>
        <v/>
      </c>
      <c r="G498" s="41">
        <f ca="1">IF(ISERROR(OFFSET('HARGA SATUAN'!$I$6,MATCH(C498,'HARGA SATUAN'!$C$7:$C$1507,0),0)),"",OFFSET('HARGA SATUAN'!$I$6,MATCH(C498,'HARGA SATUAN'!$C$7:$C$1507,0),0))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SATUAN'!$C$7:$C$1507,0),0)),"",OFFSET('HARGA SATUAN'!$D$6,MATCH(C499,'HARGA SATUAN'!$C$7:$C$1507,0),0))</f>
        <v/>
      </c>
      <c r="E499" s="101">
        <f ca="1">IF(B499="+","Unit",IF(ISERROR(OFFSET('HARGA SATUAN'!$E$6,MATCH(C499,'HARGA SATUAN'!$C$7:$C$1507,0),0)),"",OFFSET('HARGA SATUAN'!$E$6,MATCH(C499,'HARGA SATUAN'!$C$7:$C$1507,0),0)))</f>
        <v>0</v>
      </c>
      <c r="F499" s="138" t="str">
        <f t="shared" ca="1" si="23"/>
        <v/>
      </c>
      <c r="G499" s="41">
        <f ca="1">IF(ISERROR(OFFSET('HARGA SATUAN'!$I$6,MATCH(C499,'HARGA SATUAN'!$C$7:$C$1507,0),0)),"",OFFSET('HARGA SATUAN'!$I$6,MATCH(C499,'HARGA SATUAN'!$C$7:$C$1507,0),0))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SATUAN'!$C$7:$C$1507,0),0)),"",OFFSET('HARGA SATUAN'!$D$6,MATCH(C500,'HARGA SATUAN'!$C$7:$C$1507,0),0))</f>
        <v/>
      </c>
      <c r="E500" s="101">
        <f ca="1">IF(B500="+","Unit",IF(ISERROR(OFFSET('HARGA SATUAN'!$E$6,MATCH(C500,'HARGA SATUAN'!$C$7:$C$1507,0),0)),"",OFFSET('HARGA SATUAN'!$E$6,MATCH(C500,'HARGA SATUAN'!$C$7:$C$1507,0),0)))</f>
        <v>0</v>
      </c>
      <c r="F500" s="138" t="str">
        <f t="shared" ca="1" si="23"/>
        <v/>
      </c>
      <c r="G500" s="41">
        <f ca="1">IF(ISERROR(OFFSET('HARGA SATUAN'!$I$6,MATCH(C500,'HARGA SATUAN'!$C$7:$C$1507,0),0)),"",OFFSET('HARGA SATUAN'!$I$6,MATCH(C500,'HARGA SATUAN'!$C$7:$C$1507,0),0))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SATUAN'!$C$7:$C$1507,0),0)),"",OFFSET('HARGA SATUAN'!$D$6,MATCH(C501,'HARGA SATUAN'!$C$7:$C$1507,0),0))</f>
        <v/>
      </c>
      <c r="E501" s="101">
        <f ca="1">IF(B501="+","Unit",IF(ISERROR(OFFSET('HARGA SATUAN'!$E$6,MATCH(C501,'HARGA SATUAN'!$C$7:$C$1507,0),0)),"",OFFSET('HARGA SATUAN'!$E$6,MATCH(C501,'HARGA SATUAN'!$C$7:$C$1507,0),0)))</f>
        <v>0</v>
      </c>
      <c r="F501" s="138" t="str">
        <f t="shared" ca="1" si="23"/>
        <v/>
      </c>
      <c r="G501" s="41">
        <f ca="1">IF(ISERROR(OFFSET('HARGA SATUAN'!$I$6,MATCH(C501,'HARGA SATUAN'!$C$7:$C$1507,0),0)),"",OFFSET('HARGA SATUAN'!$I$6,MATCH(C501,'HARGA SATUAN'!$C$7:$C$1507,0),0))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SATUAN'!$C$7:$C$1507,0),0)),"",OFFSET('HARGA SATUAN'!$D$6,MATCH(C502,'HARGA SATUAN'!$C$7:$C$1507,0),0))</f>
        <v/>
      </c>
      <c r="E502" s="101">
        <f ca="1">IF(B502="+","Unit",IF(ISERROR(OFFSET('HARGA SATUAN'!$E$6,MATCH(C502,'HARGA SATUAN'!$C$7:$C$1507,0),0)),"",OFFSET('HARGA SATUAN'!$E$6,MATCH(C502,'HARGA SATUAN'!$C$7:$C$1507,0),0)))</f>
        <v>0</v>
      </c>
      <c r="F502" s="138" t="str">
        <f t="shared" ca="1" si="23"/>
        <v/>
      </c>
      <c r="G502" s="41">
        <f ca="1">IF(ISERROR(OFFSET('HARGA SATUAN'!$I$6,MATCH(C502,'HARGA SATUAN'!$C$7:$C$1507,0),0)),"",OFFSET('HARGA SATUAN'!$I$6,MATCH(C502,'HARGA SATUAN'!$C$7:$C$1507,0),0))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SATUAN'!$C$7:$C$1507,0),0)),"",OFFSET('HARGA SATUAN'!$D$6,MATCH(C503,'HARGA SATUAN'!$C$7:$C$1507,0),0))</f>
        <v/>
      </c>
      <c r="E503" s="101">
        <f ca="1">IF(B503="+","Unit",IF(ISERROR(OFFSET('HARGA SATUAN'!$E$6,MATCH(C503,'HARGA SATUAN'!$C$7:$C$1507,0),0)),"",OFFSET('HARGA SATUAN'!$E$6,MATCH(C503,'HARGA SATUAN'!$C$7:$C$1507,0),0)))</f>
        <v>0</v>
      </c>
      <c r="F503" s="138" t="str">
        <f t="shared" ca="1" si="23"/>
        <v/>
      </c>
      <c r="G503" s="41">
        <f ca="1">IF(ISERROR(OFFSET('HARGA SATUAN'!$I$6,MATCH(C503,'HARGA SATUAN'!$C$7:$C$1507,0),0)),"",OFFSET('HARGA SATUAN'!$I$6,MATCH(C503,'HARGA SATUAN'!$C$7:$C$1507,0),0))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SATUAN'!$C$7:$C$1507,0),0)),"",OFFSET('HARGA SATUAN'!$D$6,MATCH(C504,'HARGA SATUAN'!$C$7:$C$1507,0),0))</f>
        <v/>
      </c>
      <c r="E504" s="101">
        <f ca="1">IF(B504="+","Unit",IF(ISERROR(OFFSET('HARGA SATUAN'!$E$6,MATCH(C504,'HARGA SATUAN'!$C$7:$C$1507,0),0)),"",OFFSET('HARGA SATUAN'!$E$6,MATCH(C504,'HARGA SATUAN'!$C$7:$C$1507,0),0)))</f>
        <v>0</v>
      </c>
      <c r="F504" s="138" t="str">
        <f t="shared" ca="1" si="23"/>
        <v/>
      </c>
      <c r="G504" s="41">
        <f ca="1">IF(ISERROR(OFFSET('HARGA SATUAN'!$I$6,MATCH(C504,'HARGA SATUAN'!$C$7:$C$1507,0),0)),"",OFFSET('HARGA SATUAN'!$I$6,MATCH(C504,'HARGA SATUAN'!$C$7:$C$1507,0),0))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SATUAN'!$C$7:$C$1507,0),0)),"",OFFSET('HARGA SATUAN'!$D$6,MATCH(C505,'HARGA SATUAN'!$C$7:$C$1507,0),0))</f>
        <v/>
      </c>
      <c r="E505" s="101">
        <f ca="1">IF(B505="+","Unit",IF(ISERROR(OFFSET('HARGA SATUAN'!$E$6,MATCH(C505,'HARGA SATUAN'!$C$7:$C$1507,0),0)),"",OFFSET('HARGA SATUAN'!$E$6,MATCH(C505,'HARGA SATUAN'!$C$7:$C$1507,0),0)))</f>
        <v>0</v>
      </c>
      <c r="F505" s="138" t="str">
        <f t="shared" ca="1" si="23"/>
        <v/>
      </c>
      <c r="G505" s="41">
        <f ca="1">IF(ISERROR(OFFSET('HARGA SATUAN'!$I$6,MATCH(C505,'HARGA SATUAN'!$C$7:$C$1507,0),0)),"",OFFSET('HARGA SATUAN'!$I$6,MATCH(C505,'HARGA SATUAN'!$C$7:$C$1507,0),0))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SATUAN'!$C$7:$C$1507,0),0)),"",OFFSET('HARGA SATUAN'!$D$6,MATCH(C506,'HARGA SATUAN'!$C$7:$C$1507,0),0))</f>
        <v/>
      </c>
      <c r="E506" s="101">
        <f ca="1">IF(B506="+","Unit",IF(ISERROR(OFFSET('HARGA SATUAN'!$E$6,MATCH(C506,'HARGA SATUAN'!$C$7:$C$1507,0),0)),"",OFFSET('HARGA SATUAN'!$E$6,MATCH(C506,'HARGA SATUAN'!$C$7:$C$1507,0),0)))</f>
        <v>0</v>
      </c>
      <c r="F506" s="138" t="str">
        <f t="shared" ca="1" si="23"/>
        <v/>
      </c>
      <c r="G506" s="41">
        <f ca="1">IF(ISERROR(OFFSET('HARGA SATUAN'!$I$6,MATCH(C506,'HARGA SATUAN'!$C$7:$C$1507,0),0)),"",OFFSET('HARGA SATUAN'!$I$6,MATCH(C506,'HARGA SATUAN'!$C$7:$C$1507,0),0))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SATUAN'!$C$7:$C$1507,0),0)),"",OFFSET('HARGA SATUAN'!$D$6,MATCH(C507,'HARGA SATUAN'!$C$7:$C$1507,0),0))</f>
        <v/>
      </c>
      <c r="E507" s="101">
        <f ca="1">IF(B507="+","Unit",IF(ISERROR(OFFSET('HARGA SATUAN'!$E$6,MATCH(C507,'HARGA SATUAN'!$C$7:$C$1507,0),0)),"",OFFSET('HARGA SATUAN'!$E$6,MATCH(C507,'HARGA SATUAN'!$C$7:$C$1507,0),0)))</f>
        <v>0</v>
      </c>
      <c r="F507" s="138" t="str">
        <f t="shared" ca="1" si="23"/>
        <v/>
      </c>
      <c r="G507" s="41">
        <f ca="1">IF(ISERROR(OFFSET('HARGA SATUAN'!$I$6,MATCH(C507,'HARGA SATUAN'!$C$7:$C$1507,0),0)),"",OFFSET('HARGA SATUAN'!$I$6,MATCH(C507,'HARGA SATUAN'!$C$7:$C$1507,0),0))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SATUAN'!$C$7:$C$1507,0),0)),"",OFFSET('HARGA SATUAN'!$D$6,MATCH(C508,'HARGA SATUAN'!$C$7:$C$1507,0),0))</f>
        <v/>
      </c>
      <c r="E508" s="101">
        <f ca="1">IF(B508="+","Unit",IF(ISERROR(OFFSET('HARGA SATUAN'!$E$6,MATCH(C508,'HARGA SATUAN'!$C$7:$C$1507,0),0)),"",OFFSET('HARGA SATUAN'!$E$6,MATCH(C508,'HARGA SATUAN'!$C$7:$C$1507,0),0)))</f>
        <v>0</v>
      </c>
      <c r="F508" s="138" t="str">
        <f t="shared" ca="1" si="23"/>
        <v/>
      </c>
      <c r="G508" s="41">
        <f ca="1">IF(ISERROR(OFFSET('HARGA SATUAN'!$I$6,MATCH(C508,'HARGA SATUAN'!$C$7:$C$1507,0),0)),"",OFFSET('HARGA SATUAN'!$I$6,MATCH(C508,'HARGA SATUAN'!$C$7:$C$1507,0),0))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SATUAN'!$C$7:$C$1507,0),0)),"",OFFSET('HARGA SATUAN'!$D$6,MATCH(C509,'HARGA SATUAN'!$C$7:$C$1507,0),0))</f>
        <v/>
      </c>
      <c r="E509" s="101">
        <f ca="1">IF(B509="+","Unit",IF(ISERROR(OFFSET('HARGA SATUAN'!$E$6,MATCH(C509,'HARGA SATUAN'!$C$7:$C$1507,0),0)),"",OFFSET('HARGA SATUAN'!$E$6,MATCH(C509,'HARGA SATUAN'!$C$7:$C$1507,0),0)))</f>
        <v>0</v>
      </c>
      <c r="F509" s="138" t="str">
        <f t="shared" ca="1" si="23"/>
        <v/>
      </c>
      <c r="G509" s="41">
        <f ca="1">IF(ISERROR(OFFSET('HARGA SATUAN'!$I$6,MATCH(C509,'HARGA SATUAN'!$C$7:$C$1507,0),0)),"",OFFSET('HARGA SATUAN'!$I$6,MATCH(C509,'HARGA SATUAN'!$C$7:$C$1507,0),0))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SATUAN'!$C$7:$C$1507,0),0)),"",OFFSET('HARGA SATUAN'!$D$6,MATCH(C510,'HARGA SATUAN'!$C$7:$C$1507,0),0))</f>
        <v/>
      </c>
      <c r="E510" s="101">
        <f ca="1">IF(B510="+","Unit",IF(ISERROR(OFFSET('HARGA SATUAN'!$E$6,MATCH(C510,'HARGA SATUAN'!$C$7:$C$1507,0),0)),"",OFFSET('HARGA SATUAN'!$E$6,MATCH(C510,'HARGA SATUAN'!$C$7:$C$1507,0),0)))</f>
        <v>0</v>
      </c>
      <c r="F510" s="138" t="str">
        <f t="shared" ca="1" si="23"/>
        <v/>
      </c>
      <c r="G510" s="41">
        <f ca="1">IF(ISERROR(OFFSET('HARGA SATUAN'!$I$6,MATCH(C510,'HARGA SATUAN'!$C$7:$C$1507,0),0)),"",OFFSET('HARGA SATUAN'!$I$6,MATCH(C510,'HARGA SATUAN'!$C$7:$C$1507,0),0))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SATUAN'!$C$7:$C$1507,0),0)),"",OFFSET('HARGA SATUAN'!$D$6,MATCH(C511,'HARGA SATUAN'!$C$7:$C$1507,0),0))</f>
        <v/>
      </c>
      <c r="E511" s="101">
        <f ca="1">IF(B511="+","Unit",IF(ISERROR(OFFSET('HARGA SATUAN'!$E$6,MATCH(C511,'HARGA SATUAN'!$C$7:$C$1507,0),0)),"",OFFSET('HARGA SATUAN'!$E$6,MATCH(C511,'HARGA SATUAN'!$C$7:$C$1507,0),0)))</f>
        <v>0</v>
      </c>
      <c r="F511" s="138" t="str">
        <f t="shared" ca="1" si="23"/>
        <v/>
      </c>
      <c r="G511" s="41">
        <f ca="1">IF(ISERROR(OFFSET('HARGA SATUAN'!$I$6,MATCH(C511,'HARGA SATUAN'!$C$7:$C$1507,0),0)),"",OFFSET('HARGA SATUAN'!$I$6,MATCH(C511,'HARGA SATUAN'!$C$7:$C$1507,0),0))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SATUAN'!$C$7:$C$1507,0),0)),"",OFFSET('HARGA SATUAN'!$D$6,MATCH(C512,'HARGA SATUAN'!$C$7:$C$1507,0),0))</f>
        <v/>
      </c>
      <c r="E512" s="101">
        <f ca="1">IF(B512="+","Unit",IF(ISERROR(OFFSET('HARGA SATUAN'!$E$6,MATCH(C512,'HARGA SATUAN'!$C$7:$C$1507,0),0)),"",OFFSET('HARGA SATUAN'!$E$6,MATCH(C512,'HARGA SATUAN'!$C$7:$C$1507,0),0)))</f>
        <v>0</v>
      </c>
      <c r="F512" s="138" t="str">
        <f t="shared" ca="1" si="23"/>
        <v/>
      </c>
      <c r="G512" s="41">
        <f ca="1">IF(ISERROR(OFFSET('HARGA SATUAN'!$I$6,MATCH(C512,'HARGA SATUAN'!$C$7:$C$1507,0),0)),"",OFFSET('HARGA SATUAN'!$I$6,MATCH(C512,'HARGA SATUAN'!$C$7:$C$1507,0),0))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SATUAN'!$C$7:$C$1507,0),0)),"",OFFSET('HARGA SATUAN'!$D$6,MATCH(C513,'HARGA SATUAN'!$C$7:$C$1507,0),0))</f>
        <v/>
      </c>
      <c r="E513" s="101">
        <f ca="1">IF(B513="+","Unit",IF(ISERROR(OFFSET('HARGA SATUAN'!$E$6,MATCH(C513,'HARGA SATUAN'!$C$7:$C$1507,0),0)),"",OFFSET('HARGA SATUAN'!$E$6,MATCH(C513,'HARGA SATUAN'!$C$7:$C$1507,0),0)))</f>
        <v>0</v>
      </c>
      <c r="F513" s="138" t="str">
        <f t="shared" ca="1" si="23"/>
        <v/>
      </c>
      <c r="G513" s="41">
        <f ca="1">IF(ISERROR(OFFSET('HARGA SATUAN'!$I$6,MATCH(C513,'HARGA SATUAN'!$C$7:$C$1507,0),0)),"",OFFSET('HARGA SATUAN'!$I$6,MATCH(C513,'HARGA SATUAN'!$C$7:$C$1507,0),0))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SATUAN'!$C$7:$C$1507,0),0)),"",OFFSET('HARGA SATUAN'!$D$6,MATCH(C514,'HARGA SATUAN'!$C$7:$C$1507,0),0))</f>
        <v/>
      </c>
      <c r="E514" s="101">
        <f ca="1">IF(B514="+","Unit",IF(ISERROR(OFFSET('HARGA SATUAN'!$E$6,MATCH(C514,'HARGA SATUAN'!$C$7:$C$1507,0),0)),"",OFFSET('HARGA SATUAN'!$E$6,MATCH(C514,'HARGA SATUAN'!$C$7:$C$1507,0),0)))</f>
        <v>0</v>
      </c>
      <c r="F514" s="138" t="str">
        <f t="shared" ca="1" si="23"/>
        <v/>
      </c>
      <c r="G514" s="41">
        <f ca="1">IF(ISERROR(OFFSET('HARGA SATUAN'!$I$6,MATCH(C514,'HARGA SATUAN'!$C$7:$C$1507,0),0)),"",OFFSET('HARGA SATUAN'!$I$6,MATCH(C514,'HARGA SATUAN'!$C$7:$C$1507,0),0))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SATUAN'!$C$7:$C$1507,0),0)),"",OFFSET('HARGA SATUAN'!$D$6,MATCH(C515,'HARGA SATUAN'!$C$7:$C$1507,0),0))</f>
        <v/>
      </c>
      <c r="E515" s="101">
        <f ca="1">IF(B515="+","Unit",IF(ISERROR(OFFSET('HARGA SATUAN'!$E$6,MATCH(C515,'HARGA SATUAN'!$C$7:$C$1507,0),0)),"",OFFSET('HARGA SATUAN'!$E$6,MATCH(C515,'HARGA SATUAN'!$C$7:$C$1507,0),0)))</f>
        <v>0</v>
      </c>
      <c r="F515" s="138" t="str">
        <f t="shared" ca="1" si="23"/>
        <v/>
      </c>
      <c r="G515" s="41">
        <f ca="1">IF(ISERROR(OFFSET('HARGA SATUAN'!$I$6,MATCH(C515,'HARGA SATUAN'!$C$7:$C$1507,0),0)),"",OFFSET('HARGA SATUAN'!$I$6,MATCH(C515,'HARGA SATUAN'!$C$7:$C$1507,0),0))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SATUAN'!$C$7:$C$1507,0),0)),"",OFFSET('HARGA SATUAN'!$D$6,MATCH(C516,'HARGA SATUAN'!$C$7:$C$1507,0),0))</f>
        <v/>
      </c>
      <c r="E516" s="101">
        <f ca="1">IF(B516="+","Unit",IF(ISERROR(OFFSET('HARGA SATUAN'!$E$6,MATCH(C516,'HARGA SATUAN'!$C$7:$C$1507,0),0)),"",OFFSET('HARGA SATUAN'!$E$6,MATCH(C516,'HARGA SATUAN'!$C$7:$C$1507,0),0)))</f>
        <v>0</v>
      </c>
      <c r="F516" s="138" t="str">
        <f t="shared" ca="1" si="23"/>
        <v/>
      </c>
      <c r="G516" s="41">
        <f ca="1">IF(ISERROR(OFFSET('HARGA SATUAN'!$I$6,MATCH(C516,'HARGA SATUAN'!$C$7:$C$1507,0),0)),"",OFFSET('HARGA SATUAN'!$I$6,MATCH(C516,'HARGA SATUAN'!$C$7:$C$1507,0),0))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SATUAN'!$C$7:$C$1507,0),0)),"",OFFSET('HARGA SATUAN'!$D$6,MATCH(C517,'HARGA SATUAN'!$C$7:$C$1507,0),0))</f>
        <v/>
      </c>
      <c r="E517" s="101">
        <f ca="1">IF(B517="+","Unit",IF(ISERROR(OFFSET('HARGA SATUAN'!$E$6,MATCH(C517,'HARGA SATUAN'!$C$7:$C$1507,0),0)),"",OFFSET('HARGA SATUAN'!$E$6,MATCH(C517,'HARGA SATUAN'!$C$7:$C$1507,0),0)))</f>
        <v>0</v>
      </c>
      <c r="F517" s="138" t="str">
        <f t="shared" ca="1" si="23"/>
        <v/>
      </c>
      <c r="G517" s="41">
        <f ca="1">IF(ISERROR(OFFSET('HARGA SATUAN'!$I$6,MATCH(C517,'HARGA SATUAN'!$C$7:$C$1507,0),0)),"",OFFSET('HARGA SATUAN'!$I$6,MATCH(C517,'HARGA SATUAN'!$C$7:$C$1507,0),0))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SATUAN'!$C$7:$C$1507,0),0)),"",OFFSET('HARGA SATUAN'!$D$6,MATCH(C518,'HARGA SATUAN'!$C$7:$C$1507,0),0))</f>
        <v/>
      </c>
      <c r="E518" s="101">
        <f ca="1">IF(B518="+","Unit",IF(ISERROR(OFFSET('HARGA SATUAN'!$E$6,MATCH(C518,'HARGA SATUAN'!$C$7:$C$1507,0),0)),"",OFFSET('HARGA SATUAN'!$E$6,MATCH(C518,'HARGA SATUAN'!$C$7:$C$1507,0),0)))</f>
        <v>0</v>
      </c>
      <c r="F518" s="138" t="str">
        <f t="shared" ca="1" si="23"/>
        <v/>
      </c>
      <c r="G518" s="41">
        <f ca="1">IF(ISERROR(OFFSET('HARGA SATUAN'!$I$6,MATCH(C518,'HARGA SATUAN'!$C$7:$C$1507,0),0)),"",OFFSET('HARGA SATUAN'!$I$6,MATCH(C518,'HARGA SATUAN'!$C$7:$C$1507,0),0))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SATUAN'!$C$7:$C$1507,0),0)),"",OFFSET('HARGA SATUAN'!$D$6,MATCH(C519,'HARGA SATUAN'!$C$7:$C$1507,0),0))</f>
        <v/>
      </c>
      <c r="E519" s="101">
        <f ca="1">IF(B519="+","Unit",IF(ISERROR(OFFSET('HARGA SATUAN'!$E$6,MATCH(C519,'HARGA SATUAN'!$C$7:$C$1507,0),0)),"",OFFSET('HARGA SATUAN'!$E$6,MATCH(C519,'HARGA SATUAN'!$C$7:$C$1507,0),0)))</f>
        <v>0</v>
      </c>
      <c r="F519" s="138" t="str">
        <f t="shared" ca="1" si="23"/>
        <v/>
      </c>
      <c r="G519" s="41">
        <f ca="1">IF(ISERROR(OFFSET('HARGA SATUAN'!$I$6,MATCH(C519,'HARGA SATUAN'!$C$7:$C$1507,0),0)),"",OFFSET('HARGA SATUAN'!$I$6,MATCH(C519,'HARGA SATUAN'!$C$7:$C$1507,0),0))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SATUAN'!$C$7:$C$1507,0),0)),"",OFFSET('HARGA SATUAN'!$D$6,MATCH(C520,'HARGA SATUAN'!$C$7:$C$1507,0),0))</f>
        <v/>
      </c>
      <c r="E520" s="101">
        <f ca="1">IF(B520="+","Unit",IF(ISERROR(OFFSET('HARGA SATUAN'!$E$6,MATCH(C520,'HARGA SATUAN'!$C$7:$C$1507,0),0)),"",OFFSET('HARGA SATUAN'!$E$6,MATCH(C520,'HARGA SATUAN'!$C$7:$C$1507,0),0)))</f>
        <v>0</v>
      </c>
      <c r="F520" s="138" t="str">
        <f t="shared" ca="1" si="23"/>
        <v/>
      </c>
      <c r="G520" s="41">
        <f ca="1">IF(ISERROR(OFFSET('HARGA SATUAN'!$I$6,MATCH(C520,'HARGA SATUAN'!$C$7:$C$1507,0),0)),"",OFFSET('HARGA SATUAN'!$I$6,MATCH(C520,'HARGA SATUAN'!$C$7:$C$1507,0),0))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SATUAN'!$C$7:$C$1507,0),0)),"",OFFSET('HARGA SATUAN'!$D$6,MATCH(C521,'HARGA SATUAN'!$C$7:$C$1507,0),0))</f>
        <v/>
      </c>
      <c r="E521" s="101">
        <f ca="1">IF(B521="+","Unit",IF(ISERROR(OFFSET('HARGA SATUAN'!$E$6,MATCH(C521,'HARGA SATUAN'!$C$7:$C$1507,0),0)),"",OFFSET('HARGA SATUAN'!$E$6,MATCH(C521,'HARGA SATUAN'!$C$7:$C$1507,0),0)))</f>
        <v>0</v>
      </c>
      <c r="F521" s="138" t="str">
        <f t="shared" ca="1" si="23"/>
        <v/>
      </c>
      <c r="G521" s="41">
        <f ca="1">IF(ISERROR(OFFSET('HARGA SATUAN'!$I$6,MATCH(C521,'HARGA SATUAN'!$C$7:$C$1507,0),0)),"",OFFSET('HARGA SATUAN'!$I$6,MATCH(C521,'HARGA SATUAN'!$C$7:$C$1507,0),0))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SATUAN'!$C$7:$C$1507,0),0)),"",OFFSET('HARGA SATUAN'!$D$6,MATCH(C522,'HARGA SATUAN'!$C$7:$C$1507,0),0))</f>
        <v/>
      </c>
      <c r="E522" s="101">
        <f ca="1">IF(B522="+","Unit",IF(ISERROR(OFFSET('HARGA SATUAN'!$E$6,MATCH(C522,'HARGA SATUAN'!$C$7:$C$1507,0),0)),"",OFFSET('HARGA SATUAN'!$E$6,MATCH(C522,'HARGA SATUAN'!$C$7:$C$1507,0),0)))</f>
        <v>0</v>
      </c>
      <c r="F522" s="138" t="str">
        <f t="shared" ca="1" si="23"/>
        <v/>
      </c>
      <c r="G522" s="41">
        <f ca="1">IF(ISERROR(OFFSET('HARGA SATUAN'!$I$6,MATCH(C522,'HARGA SATUAN'!$C$7:$C$1507,0),0)),"",OFFSET('HARGA SATUAN'!$I$6,MATCH(C522,'HARGA SATUAN'!$C$7:$C$1507,0),0))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SATUAN'!$C$7:$C$1507,0),0)),"",OFFSET('HARGA SATUAN'!$D$6,MATCH(C523,'HARGA SATUAN'!$C$7:$C$1507,0),0))</f>
        <v/>
      </c>
      <c r="E523" s="101">
        <f ca="1">IF(B523="+","Unit",IF(ISERROR(OFFSET('HARGA SATUAN'!$E$6,MATCH(C523,'HARGA SATUAN'!$C$7:$C$1507,0),0)),"",OFFSET('HARGA SATUAN'!$E$6,MATCH(C523,'HARGA SATUAN'!$C$7:$C$1507,0),0)))</f>
        <v>0</v>
      </c>
      <c r="F523" s="138" t="str">
        <f t="shared" ca="1" si="23"/>
        <v/>
      </c>
      <c r="G523" s="41">
        <f ca="1">IF(ISERROR(OFFSET('HARGA SATUAN'!$I$6,MATCH(C523,'HARGA SATUAN'!$C$7:$C$1507,0),0)),"",OFFSET('HARGA SATUAN'!$I$6,MATCH(C523,'HARGA SATUAN'!$C$7:$C$1507,0),0))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SATUAN'!$C$7:$C$1507,0),0)),"",OFFSET('HARGA SATUAN'!$D$6,MATCH(C524,'HARGA SATUAN'!$C$7:$C$1507,0),0))</f>
        <v/>
      </c>
      <c r="E524" s="101">
        <f ca="1">IF(B524="+","Unit",IF(ISERROR(OFFSET('HARGA SATUAN'!$E$6,MATCH(C524,'HARGA SATUAN'!$C$7:$C$1507,0),0)),"",OFFSET('HARGA SATUAN'!$E$6,MATCH(C524,'HARGA SATUAN'!$C$7:$C$1507,0),0)))</f>
        <v>0</v>
      </c>
      <c r="F524" s="138" t="str">
        <f t="shared" ca="1" si="23"/>
        <v/>
      </c>
      <c r="G524" s="41">
        <f ca="1">IF(ISERROR(OFFSET('HARGA SATUAN'!$I$6,MATCH(C524,'HARGA SATUAN'!$C$7:$C$1507,0),0)),"",OFFSET('HARGA SATUAN'!$I$6,MATCH(C524,'HARGA SATUAN'!$C$7:$C$1507,0),0))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SATUAN'!$C$7:$C$1507,0),0)),"",OFFSET('HARGA SATUAN'!$D$6,MATCH(C525,'HARGA SATUAN'!$C$7:$C$1507,0),0))</f>
        <v/>
      </c>
      <c r="E525" s="101">
        <f ca="1">IF(B525="+","Unit",IF(ISERROR(OFFSET('HARGA SATUAN'!$E$6,MATCH(C525,'HARGA SATUAN'!$C$7:$C$1507,0),0)),"",OFFSET('HARGA SATUAN'!$E$6,MATCH(C525,'HARGA SATUAN'!$C$7:$C$1507,0),0)))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SATUAN'!$C$7:$C$1507,0),0)),"",OFFSET('HARGA SATUAN'!$I$6,MATCH(C525,'HARGA SATUAN'!$C$7:$C$1507,0),0))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SATUAN'!$C$7:$C$1507,0),0)),"",OFFSET('HARGA SATUAN'!$D$6,MATCH(C526,'HARGA SATUAN'!$C$7:$C$1507,0),0))</f>
        <v/>
      </c>
      <c r="E526" s="101">
        <f ca="1">IF(B526="+","Unit",IF(ISERROR(OFFSET('HARGA SATUAN'!$E$6,MATCH(C526,'HARGA SATUAN'!$C$7:$C$1507,0),0)),"",OFFSET('HARGA SATUAN'!$E$6,MATCH(C526,'HARGA SATUAN'!$C$7:$C$1507,0),0)))</f>
        <v>0</v>
      </c>
      <c r="F526" s="138" t="str">
        <f t="shared" ca="1" si="26"/>
        <v/>
      </c>
      <c r="G526" s="41">
        <f ca="1">IF(ISERROR(OFFSET('HARGA SATUAN'!$I$6,MATCH(C526,'HARGA SATUAN'!$C$7:$C$1507,0),0)),"",OFFSET('HARGA SATUAN'!$I$6,MATCH(C526,'HARGA SATUAN'!$C$7:$C$1507,0),0))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SATUAN'!$C$7:$C$1507,0),0)),"",OFFSET('HARGA SATUAN'!$D$6,MATCH(C527,'HARGA SATUAN'!$C$7:$C$1507,0),0))</f>
        <v/>
      </c>
      <c r="E527" s="101">
        <f ca="1">IF(B527="+","Unit",IF(ISERROR(OFFSET('HARGA SATUAN'!$E$6,MATCH(C527,'HARGA SATUAN'!$C$7:$C$1507,0),0)),"",OFFSET('HARGA SATUAN'!$E$6,MATCH(C527,'HARGA SATUAN'!$C$7:$C$1507,0),0)))</f>
        <v>0</v>
      </c>
      <c r="F527" s="138" t="str">
        <f t="shared" ca="1" si="26"/>
        <v/>
      </c>
      <c r="G527" s="41">
        <f ca="1">IF(ISERROR(OFFSET('HARGA SATUAN'!$I$6,MATCH(C527,'HARGA SATUAN'!$C$7:$C$1507,0),0)),"",OFFSET('HARGA SATUAN'!$I$6,MATCH(C527,'HARGA SATUAN'!$C$7:$C$1507,0),0))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SATUAN'!$C$7:$C$1507,0),0)),"",OFFSET('HARGA SATUAN'!$D$6,MATCH(C528,'HARGA SATUAN'!$C$7:$C$1507,0),0))</f>
        <v/>
      </c>
      <c r="E528" s="101">
        <f ca="1">IF(B528="+","Unit",IF(ISERROR(OFFSET('HARGA SATUAN'!$E$6,MATCH(C528,'HARGA SATUAN'!$C$7:$C$1507,0),0)),"",OFFSET('HARGA SATUAN'!$E$6,MATCH(C528,'HARGA SATUAN'!$C$7:$C$1507,0),0)))</f>
        <v>0</v>
      </c>
      <c r="F528" s="138" t="str">
        <f t="shared" ca="1" si="26"/>
        <v/>
      </c>
      <c r="G528" s="41">
        <f ca="1">IF(ISERROR(OFFSET('HARGA SATUAN'!$I$6,MATCH(C528,'HARGA SATUAN'!$C$7:$C$1507,0),0)),"",OFFSET('HARGA SATUAN'!$I$6,MATCH(C528,'HARGA SATUAN'!$C$7:$C$1507,0),0))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SATUAN'!$C$7:$C$1507,0),0)),"",OFFSET('HARGA SATUAN'!$D$6,MATCH(C529,'HARGA SATUAN'!$C$7:$C$1507,0),0))</f>
        <v/>
      </c>
      <c r="E529" s="101">
        <f ca="1">IF(B529="+","Unit",IF(ISERROR(OFFSET('HARGA SATUAN'!$E$6,MATCH(C529,'HARGA SATUAN'!$C$7:$C$1507,0),0)),"",OFFSET('HARGA SATUAN'!$E$6,MATCH(C529,'HARGA SATUAN'!$C$7:$C$1507,0),0)))</f>
        <v>0</v>
      </c>
      <c r="F529" s="138" t="str">
        <f t="shared" ca="1" si="26"/>
        <v/>
      </c>
      <c r="G529" s="41">
        <f ca="1">IF(ISERROR(OFFSET('HARGA SATUAN'!$I$6,MATCH(C529,'HARGA SATUAN'!$C$7:$C$1507,0),0)),"",OFFSET('HARGA SATUAN'!$I$6,MATCH(C529,'HARGA SATUAN'!$C$7:$C$1507,0),0))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SATUAN'!$C$7:$C$1507,0),0)),"",OFFSET('HARGA SATUAN'!$D$6,MATCH(C530,'HARGA SATUAN'!$C$7:$C$1507,0),0))</f>
        <v/>
      </c>
      <c r="E530" s="101">
        <f ca="1">IF(B530="+","Unit",IF(ISERROR(OFFSET('HARGA SATUAN'!$E$6,MATCH(C530,'HARGA SATUAN'!$C$7:$C$1507,0),0)),"",OFFSET('HARGA SATUAN'!$E$6,MATCH(C530,'HARGA SATUAN'!$C$7:$C$1507,0),0)))</f>
        <v>0</v>
      </c>
      <c r="F530" s="138" t="str">
        <f t="shared" ca="1" si="26"/>
        <v/>
      </c>
      <c r="G530" s="41">
        <f ca="1">IF(ISERROR(OFFSET('HARGA SATUAN'!$I$6,MATCH(C530,'HARGA SATUAN'!$C$7:$C$1507,0),0)),"",OFFSET('HARGA SATUAN'!$I$6,MATCH(C530,'HARGA SATUAN'!$C$7:$C$1507,0),0))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SATUAN'!$C$7:$C$1507,0),0)),"",OFFSET('HARGA SATUAN'!$D$6,MATCH(C531,'HARGA SATUAN'!$C$7:$C$1507,0),0))</f>
        <v/>
      </c>
      <c r="E531" s="101">
        <f ca="1">IF(B531="+","Unit",IF(ISERROR(OFFSET('HARGA SATUAN'!$E$6,MATCH(C531,'HARGA SATUAN'!$C$7:$C$1507,0),0)),"",OFFSET('HARGA SATUAN'!$E$6,MATCH(C531,'HARGA SATUAN'!$C$7:$C$1507,0),0)))</f>
        <v>0</v>
      </c>
      <c r="F531" s="138" t="str">
        <f t="shared" ca="1" si="26"/>
        <v/>
      </c>
      <c r="G531" s="41">
        <f ca="1">IF(ISERROR(OFFSET('HARGA SATUAN'!$I$6,MATCH(C531,'HARGA SATUAN'!$C$7:$C$1507,0),0)),"",OFFSET('HARGA SATUAN'!$I$6,MATCH(C531,'HARGA SATUAN'!$C$7:$C$1507,0),0))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SATUAN'!$C$7:$C$1507,0),0)),"",OFFSET('HARGA SATUAN'!$D$6,MATCH(C532,'HARGA SATUAN'!$C$7:$C$1507,0),0))</f>
        <v/>
      </c>
      <c r="E532" s="101">
        <f ca="1">IF(B532="+","Unit",IF(ISERROR(OFFSET('HARGA SATUAN'!$E$6,MATCH(C532,'HARGA SATUAN'!$C$7:$C$1507,0),0)),"",OFFSET('HARGA SATUAN'!$E$6,MATCH(C532,'HARGA SATUAN'!$C$7:$C$1507,0),0)))</f>
        <v>0</v>
      </c>
      <c r="F532" s="138" t="str">
        <f t="shared" ca="1" si="26"/>
        <v/>
      </c>
      <c r="G532" s="41">
        <f ca="1">IF(ISERROR(OFFSET('HARGA SATUAN'!$I$6,MATCH(C532,'HARGA SATUAN'!$C$7:$C$1507,0),0)),"",OFFSET('HARGA SATUAN'!$I$6,MATCH(C532,'HARGA SATUAN'!$C$7:$C$1507,0),0))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SATUAN'!$C$7:$C$1507,0),0)),"",OFFSET('HARGA SATUAN'!$D$6,MATCH(C533,'HARGA SATUAN'!$C$7:$C$1507,0),0))</f>
        <v/>
      </c>
      <c r="E533" s="101">
        <f ca="1">IF(B533="+","Unit",IF(ISERROR(OFFSET('HARGA SATUAN'!$E$6,MATCH(C533,'HARGA SATUAN'!$C$7:$C$1507,0),0)),"",OFFSET('HARGA SATUAN'!$E$6,MATCH(C533,'HARGA SATUAN'!$C$7:$C$1507,0),0)))</f>
        <v>0</v>
      </c>
      <c r="F533" s="138" t="str">
        <f t="shared" ca="1" si="26"/>
        <v/>
      </c>
      <c r="G533" s="41">
        <f ca="1">IF(ISERROR(OFFSET('HARGA SATUAN'!$I$6,MATCH(C533,'HARGA SATUAN'!$C$7:$C$1507,0),0)),"",OFFSET('HARGA SATUAN'!$I$6,MATCH(C533,'HARGA SATUAN'!$C$7:$C$1507,0),0))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SATUAN'!$C$7:$C$1507,0),0)),"",OFFSET('HARGA SATUAN'!$D$6,MATCH(C534,'HARGA SATUAN'!$C$7:$C$1507,0),0))</f>
        <v/>
      </c>
      <c r="E534" s="101">
        <f ca="1">IF(B534="+","Unit",IF(ISERROR(OFFSET('HARGA SATUAN'!$E$6,MATCH(C534,'HARGA SATUAN'!$C$7:$C$1507,0),0)),"",OFFSET('HARGA SATUAN'!$E$6,MATCH(C534,'HARGA SATUAN'!$C$7:$C$1507,0),0)))</f>
        <v>0</v>
      </c>
      <c r="F534" s="138" t="str">
        <f t="shared" ca="1" si="26"/>
        <v/>
      </c>
      <c r="G534" s="41">
        <f ca="1">IF(ISERROR(OFFSET('HARGA SATUAN'!$I$6,MATCH(C534,'HARGA SATUAN'!$C$7:$C$1507,0),0)),"",OFFSET('HARGA SATUAN'!$I$6,MATCH(C534,'HARGA SATUAN'!$C$7:$C$1507,0),0))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SATUAN'!$C$7:$C$1507,0),0)),"",OFFSET('HARGA SATUAN'!$D$6,MATCH(C535,'HARGA SATUAN'!$C$7:$C$1507,0),0))</f>
        <v/>
      </c>
      <c r="E535" s="101">
        <f ca="1">IF(B535="+","Unit",IF(ISERROR(OFFSET('HARGA SATUAN'!$E$6,MATCH(C535,'HARGA SATUAN'!$C$7:$C$1507,0),0)),"",OFFSET('HARGA SATUAN'!$E$6,MATCH(C535,'HARGA SATUAN'!$C$7:$C$1507,0),0)))</f>
        <v>0</v>
      </c>
      <c r="F535" s="138" t="str">
        <f t="shared" ca="1" si="26"/>
        <v/>
      </c>
      <c r="G535" s="41">
        <f ca="1">IF(ISERROR(OFFSET('HARGA SATUAN'!$I$6,MATCH(C535,'HARGA SATUAN'!$C$7:$C$1507,0),0)),"",OFFSET('HARGA SATUAN'!$I$6,MATCH(C535,'HARGA SATUAN'!$C$7:$C$1507,0),0))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SATUAN'!$C$7:$C$1507,0),0)),"",OFFSET('HARGA SATUAN'!$D$6,MATCH(C536,'HARGA SATUAN'!$C$7:$C$1507,0),0))</f>
        <v/>
      </c>
      <c r="E536" s="101">
        <f ca="1">IF(B536="+","Unit",IF(ISERROR(OFFSET('HARGA SATUAN'!$E$6,MATCH(C536,'HARGA SATUAN'!$C$7:$C$1507,0),0)),"",OFFSET('HARGA SATUAN'!$E$6,MATCH(C536,'HARGA SATUAN'!$C$7:$C$1507,0),0)))</f>
        <v>0</v>
      </c>
      <c r="F536" s="138" t="str">
        <f t="shared" ca="1" si="26"/>
        <v/>
      </c>
      <c r="G536" s="41">
        <f ca="1">IF(ISERROR(OFFSET('HARGA SATUAN'!$I$6,MATCH(C536,'HARGA SATUAN'!$C$7:$C$1507,0),0)),"",OFFSET('HARGA SATUAN'!$I$6,MATCH(C536,'HARGA SATUAN'!$C$7:$C$1507,0),0))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SATUAN'!$C$7:$C$1507,0),0)),"",OFFSET('HARGA SATUAN'!$D$6,MATCH(C537,'HARGA SATUAN'!$C$7:$C$1507,0),0))</f>
        <v/>
      </c>
      <c r="E537" s="101">
        <f ca="1">IF(B537="+","Unit",IF(ISERROR(OFFSET('HARGA SATUAN'!$E$6,MATCH(C537,'HARGA SATUAN'!$C$7:$C$1507,0),0)),"",OFFSET('HARGA SATUAN'!$E$6,MATCH(C537,'HARGA SATUAN'!$C$7:$C$1507,0),0)))</f>
        <v>0</v>
      </c>
      <c r="F537" s="138" t="str">
        <f t="shared" ca="1" si="26"/>
        <v/>
      </c>
      <c r="G537" s="41">
        <f ca="1">IF(ISERROR(OFFSET('HARGA SATUAN'!$I$6,MATCH(C537,'HARGA SATUAN'!$C$7:$C$1507,0),0)),"",OFFSET('HARGA SATUAN'!$I$6,MATCH(C537,'HARGA SATUAN'!$C$7:$C$1507,0),0))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SATUAN'!$C$7:$C$1507,0),0)),"",OFFSET('HARGA SATUAN'!$D$6,MATCH(C538,'HARGA SATUAN'!$C$7:$C$1507,0),0))</f>
        <v/>
      </c>
      <c r="E538" s="101">
        <f ca="1">IF(B538="+","Unit",IF(ISERROR(OFFSET('HARGA SATUAN'!$E$6,MATCH(C538,'HARGA SATUAN'!$C$7:$C$1507,0),0)),"",OFFSET('HARGA SATUAN'!$E$6,MATCH(C538,'HARGA SATUAN'!$C$7:$C$1507,0),0)))</f>
        <v>0</v>
      </c>
      <c r="F538" s="138" t="str">
        <f t="shared" ca="1" si="26"/>
        <v/>
      </c>
      <c r="G538" s="41">
        <f ca="1">IF(ISERROR(OFFSET('HARGA SATUAN'!$I$6,MATCH(C538,'HARGA SATUAN'!$C$7:$C$1507,0),0)),"",OFFSET('HARGA SATUAN'!$I$6,MATCH(C538,'HARGA SATUAN'!$C$7:$C$1507,0),0))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SATUAN'!$C$7:$C$1507,0),0)),"",OFFSET('HARGA SATUAN'!$D$6,MATCH(C539,'HARGA SATUAN'!$C$7:$C$1507,0),0))</f>
        <v/>
      </c>
      <c r="E539" s="101">
        <f ca="1">IF(B539="+","Unit",IF(ISERROR(OFFSET('HARGA SATUAN'!$E$6,MATCH(C539,'HARGA SATUAN'!$C$7:$C$1507,0),0)),"",OFFSET('HARGA SATUAN'!$E$6,MATCH(C539,'HARGA SATUAN'!$C$7:$C$1507,0),0)))</f>
        <v>0</v>
      </c>
      <c r="F539" s="138" t="str">
        <f t="shared" ca="1" si="26"/>
        <v/>
      </c>
      <c r="G539" s="41">
        <f ca="1">IF(ISERROR(OFFSET('HARGA SATUAN'!$I$6,MATCH(C539,'HARGA SATUAN'!$C$7:$C$1507,0),0)),"",OFFSET('HARGA SATUAN'!$I$6,MATCH(C539,'HARGA SATUAN'!$C$7:$C$1507,0),0))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SATUAN'!$C$7:$C$1507,0),0)),"",OFFSET('HARGA SATUAN'!$D$6,MATCH(C540,'HARGA SATUAN'!$C$7:$C$1507,0),0))</f>
        <v/>
      </c>
      <c r="E540" s="101">
        <f ca="1">IF(B540="+","Unit",IF(ISERROR(OFFSET('HARGA SATUAN'!$E$6,MATCH(C540,'HARGA SATUAN'!$C$7:$C$1507,0),0)),"",OFFSET('HARGA SATUAN'!$E$6,MATCH(C540,'HARGA SATUAN'!$C$7:$C$1507,0),0)))</f>
        <v>0</v>
      </c>
      <c r="F540" s="138" t="str">
        <f t="shared" ca="1" si="26"/>
        <v/>
      </c>
      <c r="G540" s="41">
        <f ca="1">IF(ISERROR(OFFSET('HARGA SATUAN'!$I$6,MATCH(C540,'HARGA SATUAN'!$C$7:$C$1507,0),0)),"",OFFSET('HARGA SATUAN'!$I$6,MATCH(C540,'HARGA SATUAN'!$C$7:$C$1507,0),0))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SATUAN'!$C$7:$C$1507,0),0)),"",OFFSET('HARGA SATUAN'!$D$6,MATCH(C541,'HARGA SATUAN'!$C$7:$C$1507,0),0))</f>
        <v/>
      </c>
      <c r="E541" s="101">
        <f ca="1">IF(B541="+","Unit",IF(ISERROR(OFFSET('HARGA SATUAN'!$E$6,MATCH(C541,'HARGA SATUAN'!$C$7:$C$1507,0),0)),"",OFFSET('HARGA SATUAN'!$E$6,MATCH(C541,'HARGA SATUAN'!$C$7:$C$1507,0),0)))</f>
        <v>0</v>
      </c>
      <c r="F541" s="138" t="str">
        <f t="shared" ca="1" si="26"/>
        <v/>
      </c>
      <c r="G541" s="41">
        <f ca="1">IF(ISERROR(OFFSET('HARGA SATUAN'!$I$6,MATCH(C541,'HARGA SATUAN'!$C$7:$C$1507,0),0)),"",OFFSET('HARGA SATUAN'!$I$6,MATCH(C541,'HARGA SATUAN'!$C$7:$C$1507,0),0))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SATUAN'!$C$7:$C$1507,0),0)),"",OFFSET('HARGA SATUAN'!$D$6,MATCH(C542,'HARGA SATUAN'!$C$7:$C$1507,0),0))</f>
        <v/>
      </c>
      <c r="E542" s="101">
        <f ca="1">IF(B542="+","Unit",IF(ISERROR(OFFSET('HARGA SATUAN'!$E$6,MATCH(C542,'HARGA SATUAN'!$C$7:$C$1507,0),0)),"",OFFSET('HARGA SATUAN'!$E$6,MATCH(C542,'HARGA SATUAN'!$C$7:$C$1507,0),0)))</f>
        <v>0</v>
      </c>
      <c r="F542" s="138" t="str">
        <f t="shared" ca="1" si="26"/>
        <v/>
      </c>
      <c r="G542" s="41">
        <f ca="1">IF(ISERROR(OFFSET('HARGA SATUAN'!$I$6,MATCH(C542,'HARGA SATUAN'!$C$7:$C$1507,0),0)),"",OFFSET('HARGA SATUAN'!$I$6,MATCH(C542,'HARGA SATUAN'!$C$7:$C$1507,0),0))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SATUAN'!$C$7:$C$1507,0),0)),"",OFFSET('HARGA SATUAN'!$D$6,MATCH(C543,'HARGA SATUAN'!$C$7:$C$1507,0),0))</f>
        <v/>
      </c>
      <c r="E543" s="101">
        <f ca="1">IF(B543="+","Unit",IF(ISERROR(OFFSET('HARGA SATUAN'!$E$6,MATCH(C543,'HARGA SATUAN'!$C$7:$C$1507,0),0)),"",OFFSET('HARGA SATUAN'!$E$6,MATCH(C543,'HARGA SATUAN'!$C$7:$C$1507,0),0)))</f>
        <v>0</v>
      </c>
      <c r="F543" s="138" t="str">
        <f t="shared" ca="1" si="26"/>
        <v/>
      </c>
      <c r="G543" s="41">
        <f ca="1">IF(ISERROR(OFFSET('HARGA SATUAN'!$I$6,MATCH(C543,'HARGA SATUAN'!$C$7:$C$1507,0),0)),"",OFFSET('HARGA SATUAN'!$I$6,MATCH(C543,'HARGA SATUAN'!$C$7:$C$1507,0),0))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SATUAN'!$C$7:$C$1507,0),0)),"",OFFSET('HARGA SATUAN'!$D$6,MATCH(C544,'HARGA SATUAN'!$C$7:$C$1507,0),0))</f>
        <v/>
      </c>
      <c r="E544" s="101">
        <f ca="1">IF(B544="+","Unit",IF(ISERROR(OFFSET('HARGA SATUAN'!$E$6,MATCH(C544,'HARGA SATUAN'!$C$7:$C$1507,0),0)),"",OFFSET('HARGA SATUAN'!$E$6,MATCH(C544,'HARGA SATUAN'!$C$7:$C$1507,0),0)))</f>
        <v>0</v>
      </c>
      <c r="F544" s="138" t="str">
        <f t="shared" ca="1" si="26"/>
        <v/>
      </c>
      <c r="G544" s="41">
        <f ca="1">IF(ISERROR(OFFSET('HARGA SATUAN'!$I$6,MATCH(C544,'HARGA SATUAN'!$C$7:$C$1507,0),0)),"",OFFSET('HARGA SATUAN'!$I$6,MATCH(C544,'HARGA SATUAN'!$C$7:$C$1507,0),0))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SATUAN'!$C$7:$C$1507,0),0)),"",OFFSET('HARGA SATUAN'!$D$6,MATCH(C545,'HARGA SATUAN'!$C$7:$C$1507,0),0))</f>
        <v/>
      </c>
      <c r="E545" s="101">
        <f ca="1">IF(B545="+","Unit",IF(ISERROR(OFFSET('HARGA SATUAN'!$E$6,MATCH(C545,'HARGA SATUAN'!$C$7:$C$1507,0),0)),"",OFFSET('HARGA SATUAN'!$E$6,MATCH(C545,'HARGA SATUAN'!$C$7:$C$1507,0),0)))</f>
        <v>0</v>
      </c>
      <c r="F545" s="138" t="str">
        <f t="shared" ca="1" si="26"/>
        <v/>
      </c>
      <c r="G545" s="41">
        <f ca="1">IF(ISERROR(OFFSET('HARGA SATUAN'!$I$6,MATCH(C545,'HARGA SATUAN'!$C$7:$C$1507,0),0)),"",OFFSET('HARGA SATUAN'!$I$6,MATCH(C545,'HARGA SATUAN'!$C$7:$C$1507,0),0))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SATUAN'!$C$7:$C$1507,0),0)),"",OFFSET('HARGA SATUAN'!$D$6,MATCH(C546,'HARGA SATUAN'!$C$7:$C$1507,0),0))</f>
        <v/>
      </c>
      <c r="E546" s="101">
        <f ca="1">IF(B546="+","Unit",IF(ISERROR(OFFSET('HARGA SATUAN'!$E$6,MATCH(C546,'HARGA SATUAN'!$C$7:$C$1507,0),0)),"",OFFSET('HARGA SATUAN'!$E$6,MATCH(C546,'HARGA SATUAN'!$C$7:$C$1507,0),0)))</f>
        <v>0</v>
      </c>
      <c r="F546" s="138" t="str">
        <f t="shared" ca="1" si="26"/>
        <v/>
      </c>
      <c r="G546" s="41">
        <f ca="1">IF(ISERROR(OFFSET('HARGA SATUAN'!$I$6,MATCH(C546,'HARGA SATUAN'!$C$7:$C$1507,0),0)),"",OFFSET('HARGA SATUAN'!$I$6,MATCH(C546,'HARGA SATUAN'!$C$7:$C$1507,0),0))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SATUAN'!$C$7:$C$1507,0),0)),"",OFFSET('HARGA SATUAN'!$D$6,MATCH(C547,'HARGA SATUAN'!$C$7:$C$1507,0),0))</f>
        <v/>
      </c>
      <c r="E547" s="101">
        <f ca="1">IF(B547="+","Unit",IF(ISERROR(OFFSET('HARGA SATUAN'!$E$6,MATCH(C547,'HARGA SATUAN'!$C$7:$C$1507,0),0)),"",OFFSET('HARGA SATUAN'!$E$6,MATCH(C547,'HARGA SATUAN'!$C$7:$C$1507,0),0)))</f>
        <v>0</v>
      </c>
      <c r="F547" s="138" t="str">
        <f t="shared" ca="1" si="26"/>
        <v/>
      </c>
      <c r="G547" s="41">
        <f ca="1">IF(ISERROR(OFFSET('HARGA SATUAN'!$I$6,MATCH(C547,'HARGA SATUAN'!$C$7:$C$1507,0),0)),"",OFFSET('HARGA SATUAN'!$I$6,MATCH(C547,'HARGA SATUAN'!$C$7:$C$1507,0),0))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SATUAN'!$C$7:$C$1507,0),0)),"",OFFSET('HARGA SATUAN'!$D$6,MATCH(C548,'HARGA SATUAN'!$C$7:$C$1507,0),0))</f>
        <v/>
      </c>
      <c r="E548" s="101">
        <f ca="1">IF(B548="+","Unit",IF(ISERROR(OFFSET('HARGA SATUAN'!$E$6,MATCH(C548,'HARGA SATUAN'!$C$7:$C$1507,0),0)),"",OFFSET('HARGA SATUAN'!$E$6,MATCH(C548,'HARGA SATUAN'!$C$7:$C$1507,0),0)))</f>
        <v>0</v>
      </c>
      <c r="F548" s="138" t="str">
        <f t="shared" ca="1" si="26"/>
        <v/>
      </c>
      <c r="G548" s="41">
        <f ca="1">IF(ISERROR(OFFSET('HARGA SATUAN'!$I$6,MATCH(C548,'HARGA SATUAN'!$C$7:$C$1507,0),0)),"",OFFSET('HARGA SATUAN'!$I$6,MATCH(C548,'HARGA SATUAN'!$C$7:$C$1507,0),0))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SATUAN'!$C$7:$C$1507,0),0)),"",OFFSET('HARGA SATUAN'!$D$6,MATCH(C549,'HARGA SATUAN'!$C$7:$C$1507,0),0))</f>
        <v/>
      </c>
      <c r="E549" s="101">
        <f ca="1">IF(B549="+","Unit",IF(ISERROR(OFFSET('HARGA SATUAN'!$E$6,MATCH(C549,'HARGA SATUAN'!$C$7:$C$1507,0),0)),"",OFFSET('HARGA SATUAN'!$E$6,MATCH(C549,'HARGA SATUAN'!$C$7:$C$1507,0),0)))</f>
        <v>0</v>
      </c>
      <c r="F549" s="138" t="str">
        <f t="shared" ca="1" si="26"/>
        <v/>
      </c>
      <c r="G549" s="41">
        <f ca="1">IF(ISERROR(OFFSET('HARGA SATUAN'!$I$6,MATCH(C549,'HARGA SATUAN'!$C$7:$C$1507,0),0)),"",OFFSET('HARGA SATUAN'!$I$6,MATCH(C549,'HARGA SATUAN'!$C$7:$C$1507,0),0))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SATUAN'!$C$7:$C$1507,0),0)),"",OFFSET('HARGA SATUAN'!$D$6,MATCH(C550,'HARGA SATUAN'!$C$7:$C$1507,0),0))</f>
        <v/>
      </c>
      <c r="E550" s="101">
        <f ca="1">IF(B550="+","Unit",IF(ISERROR(OFFSET('HARGA SATUAN'!$E$6,MATCH(C550,'HARGA SATUAN'!$C$7:$C$1507,0),0)),"",OFFSET('HARGA SATUAN'!$E$6,MATCH(C550,'HARGA SATUAN'!$C$7:$C$1507,0),0)))</f>
        <v>0</v>
      </c>
      <c r="F550" s="138" t="str">
        <f t="shared" ca="1" si="26"/>
        <v/>
      </c>
      <c r="G550" s="41">
        <f ca="1">IF(ISERROR(OFFSET('HARGA SATUAN'!$I$6,MATCH(C550,'HARGA SATUAN'!$C$7:$C$1507,0),0)),"",OFFSET('HARGA SATUAN'!$I$6,MATCH(C550,'HARGA SATUAN'!$C$7:$C$1507,0),0))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SATUAN'!$C$7:$C$1507,0),0)),"",OFFSET('HARGA SATUAN'!$D$6,MATCH(C551,'HARGA SATUAN'!$C$7:$C$1507,0),0))</f>
        <v/>
      </c>
      <c r="E551" s="101">
        <f ca="1">IF(B551="+","Unit",IF(ISERROR(OFFSET('HARGA SATUAN'!$E$6,MATCH(C551,'HARGA SATUAN'!$C$7:$C$1507,0),0)),"",OFFSET('HARGA SATUAN'!$E$6,MATCH(C551,'HARGA SATUAN'!$C$7:$C$1507,0),0)))</f>
        <v>0</v>
      </c>
      <c r="F551" s="138" t="str">
        <f t="shared" ca="1" si="26"/>
        <v/>
      </c>
      <c r="G551" s="41">
        <f ca="1">IF(ISERROR(OFFSET('HARGA SATUAN'!$I$6,MATCH(C551,'HARGA SATUAN'!$C$7:$C$1507,0),0)),"",OFFSET('HARGA SATUAN'!$I$6,MATCH(C551,'HARGA SATUAN'!$C$7:$C$1507,0),0))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SATUAN'!$C$7:$C$1507,0),0)),"",OFFSET('HARGA SATUAN'!$D$6,MATCH(C552,'HARGA SATUAN'!$C$7:$C$1507,0),0))</f>
        <v/>
      </c>
      <c r="E552" s="101">
        <f ca="1">IF(B552="+","Unit",IF(ISERROR(OFFSET('HARGA SATUAN'!$E$6,MATCH(C552,'HARGA SATUAN'!$C$7:$C$1507,0),0)),"",OFFSET('HARGA SATUAN'!$E$6,MATCH(C552,'HARGA SATUAN'!$C$7:$C$1507,0),0)))</f>
        <v>0</v>
      </c>
      <c r="F552" s="138" t="str">
        <f t="shared" ca="1" si="26"/>
        <v/>
      </c>
      <c r="G552" s="41">
        <f ca="1">IF(ISERROR(OFFSET('HARGA SATUAN'!$I$6,MATCH(C552,'HARGA SATUAN'!$C$7:$C$1507,0),0)),"",OFFSET('HARGA SATUAN'!$I$6,MATCH(C552,'HARGA SATUAN'!$C$7:$C$1507,0),0))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SATUAN'!$C$7:$C$1507,0),0)),"",OFFSET('HARGA SATUAN'!$D$6,MATCH(C553,'HARGA SATUAN'!$C$7:$C$1507,0),0))</f>
        <v/>
      </c>
      <c r="E553" s="101">
        <f ca="1">IF(B553="+","Unit",IF(ISERROR(OFFSET('HARGA SATUAN'!$E$6,MATCH(C553,'HARGA SATUAN'!$C$7:$C$1507,0),0)),"",OFFSET('HARGA SATUAN'!$E$6,MATCH(C553,'HARGA SATUAN'!$C$7:$C$1507,0),0)))</f>
        <v>0</v>
      </c>
      <c r="F553" s="138" t="str">
        <f t="shared" ca="1" si="26"/>
        <v/>
      </c>
      <c r="G553" s="41">
        <f ca="1">IF(ISERROR(OFFSET('HARGA SATUAN'!$I$6,MATCH(C553,'HARGA SATUAN'!$C$7:$C$1507,0),0)),"",OFFSET('HARGA SATUAN'!$I$6,MATCH(C553,'HARGA SATUAN'!$C$7:$C$1507,0),0))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SATUAN'!$C$7:$C$1507,0),0)),"",OFFSET('HARGA SATUAN'!$D$6,MATCH(C554,'HARGA SATUAN'!$C$7:$C$1507,0),0))</f>
        <v/>
      </c>
      <c r="E554" s="101">
        <f ca="1">IF(B554="+","Unit",IF(ISERROR(OFFSET('HARGA SATUAN'!$E$6,MATCH(C554,'HARGA SATUAN'!$C$7:$C$1507,0),0)),"",OFFSET('HARGA SATUAN'!$E$6,MATCH(C554,'HARGA SATUAN'!$C$7:$C$1507,0),0)))</f>
        <v>0</v>
      </c>
      <c r="F554" s="138" t="str">
        <f t="shared" ca="1" si="26"/>
        <v/>
      </c>
      <c r="G554" s="41">
        <f ca="1">IF(ISERROR(OFFSET('HARGA SATUAN'!$I$6,MATCH(C554,'HARGA SATUAN'!$C$7:$C$1507,0),0)),"",OFFSET('HARGA SATUAN'!$I$6,MATCH(C554,'HARGA SATUAN'!$C$7:$C$1507,0),0))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SATUAN'!$C$7:$C$1507,0),0)),"",OFFSET('HARGA SATUAN'!$D$6,MATCH(C555,'HARGA SATUAN'!$C$7:$C$1507,0),0))</f>
        <v/>
      </c>
      <c r="E555" s="101">
        <f ca="1">IF(B555="+","Unit",IF(ISERROR(OFFSET('HARGA SATUAN'!$E$6,MATCH(C555,'HARGA SATUAN'!$C$7:$C$1507,0),0)),"",OFFSET('HARGA SATUAN'!$E$6,MATCH(C555,'HARGA SATUAN'!$C$7:$C$1507,0),0)))</f>
        <v>0</v>
      </c>
      <c r="F555" s="138" t="str">
        <f t="shared" ca="1" si="26"/>
        <v/>
      </c>
      <c r="G555" s="41">
        <f ca="1">IF(ISERROR(OFFSET('HARGA SATUAN'!$I$6,MATCH(C555,'HARGA SATUAN'!$C$7:$C$1507,0),0)),"",OFFSET('HARGA SATUAN'!$I$6,MATCH(C555,'HARGA SATUAN'!$C$7:$C$1507,0),0))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SATUAN'!$C$7:$C$1507,0),0)),"",OFFSET('HARGA SATUAN'!$D$6,MATCH(C556,'HARGA SATUAN'!$C$7:$C$1507,0),0))</f>
        <v/>
      </c>
      <c r="E556" s="101">
        <f ca="1">IF(B556="+","Unit",IF(ISERROR(OFFSET('HARGA SATUAN'!$E$6,MATCH(C556,'HARGA SATUAN'!$C$7:$C$1507,0),0)),"",OFFSET('HARGA SATUAN'!$E$6,MATCH(C556,'HARGA SATUAN'!$C$7:$C$1507,0),0)))</f>
        <v>0</v>
      </c>
      <c r="F556" s="138" t="str">
        <f t="shared" ca="1" si="26"/>
        <v/>
      </c>
      <c r="G556" s="41">
        <f ca="1">IF(ISERROR(OFFSET('HARGA SATUAN'!$I$6,MATCH(C556,'HARGA SATUAN'!$C$7:$C$1507,0),0)),"",OFFSET('HARGA SATUAN'!$I$6,MATCH(C556,'HARGA SATUAN'!$C$7:$C$1507,0),0))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SATUAN'!$C$7:$C$1507,0),0)),"",OFFSET('HARGA SATUAN'!$D$6,MATCH(C557,'HARGA SATUAN'!$C$7:$C$1507,0),0))</f>
        <v/>
      </c>
      <c r="E557" s="101">
        <f ca="1">IF(B557="+","Unit",IF(ISERROR(OFFSET('HARGA SATUAN'!$E$6,MATCH(C557,'HARGA SATUAN'!$C$7:$C$1507,0),0)),"",OFFSET('HARGA SATUAN'!$E$6,MATCH(C557,'HARGA SATUAN'!$C$7:$C$1507,0),0)))</f>
        <v>0</v>
      </c>
      <c r="F557" s="138" t="str">
        <f t="shared" ca="1" si="26"/>
        <v/>
      </c>
      <c r="G557" s="41">
        <f ca="1">IF(ISERROR(OFFSET('HARGA SATUAN'!$I$6,MATCH(C557,'HARGA SATUAN'!$C$7:$C$1507,0),0)),"",OFFSET('HARGA SATUAN'!$I$6,MATCH(C557,'HARGA SATUAN'!$C$7:$C$1507,0),0))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SATUAN'!$C$7:$C$1507,0),0)),"",OFFSET('HARGA SATUAN'!$D$6,MATCH(C558,'HARGA SATUAN'!$C$7:$C$1507,0),0))</f>
        <v/>
      </c>
      <c r="E558" s="101">
        <f ca="1">IF(B558="+","Unit",IF(ISERROR(OFFSET('HARGA SATUAN'!$E$6,MATCH(C558,'HARGA SATUAN'!$C$7:$C$1507,0),0)),"",OFFSET('HARGA SATUAN'!$E$6,MATCH(C558,'HARGA SATUAN'!$C$7:$C$1507,0),0)))</f>
        <v>0</v>
      </c>
      <c r="F558" s="138" t="str">
        <f t="shared" ca="1" si="26"/>
        <v/>
      </c>
      <c r="G558" s="41">
        <f ca="1">IF(ISERROR(OFFSET('HARGA SATUAN'!$I$6,MATCH(C558,'HARGA SATUAN'!$C$7:$C$1507,0),0)),"",OFFSET('HARGA SATUAN'!$I$6,MATCH(C558,'HARGA SATUAN'!$C$7:$C$1507,0),0))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SATUAN'!$C$7:$C$1507,0),0)),"",OFFSET('HARGA SATUAN'!$D$6,MATCH(C559,'HARGA SATUAN'!$C$7:$C$1507,0),0))</f>
        <v/>
      </c>
      <c r="E559" s="101">
        <f ca="1">IF(B559="+","Unit",IF(ISERROR(OFFSET('HARGA SATUAN'!$E$6,MATCH(C559,'HARGA SATUAN'!$C$7:$C$1507,0),0)),"",OFFSET('HARGA SATUAN'!$E$6,MATCH(C559,'HARGA SATUAN'!$C$7:$C$1507,0),0)))</f>
        <v>0</v>
      </c>
      <c r="F559" s="138" t="str">
        <f t="shared" ca="1" si="26"/>
        <v/>
      </c>
      <c r="G559" s="41">
        <f ca="1">IF(ISERROR(OFFSET('HARGA SATUAN'!$I$6,MATCH(C559,'HARGA SATUAN'!$C$7:$C$1507,0),0)),"",OFFSET('HARGA SATUAN'!$I$6,MATCH(C559,'HARGA SATUAN'!$C$7:$C$1507,0),0))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SATUAN'!$C$7:$C$1507,0),0)),"",OFFSET('HARGA SATUAN'!$D$6,MATCH(C560,'HARGA SATUAN'!$C$7:$C$1507,0),0))</f>
        <v/>
      </c>
      <c r="E560" s="101">
        <f ca="1">IF(B560="+","Unit",IF(ISERROR(OFFSET('HARGA SATUAN'!$E$6,MATCH(C560,'HARGA SATUAN'!$C$7:$C$1507,0),0)),"",OFFSET('HARGA SATUAN'!$E$6,MATCH(C560,'HARGA SATUAN'!$C$7:$C$1507,0),0)))</f>
        <v>0</v>
      </c>
      <c r="F560" s="138" t="str">
        <f t="shared" ca="1" si="26"/>
        <v/>
      </c>
      <c r="G560" s="41">
        <f ca="1">IF(ISERROR(OFFSET('HARGA SATUAN'!$I$6,MATCH(C560,'HARGA SATUAN'!$C$7:$C$1507,0),0)),"",OFFSET('HARGA SATUAN'!$I$6,MATCH(C560,'HARGA SATUAN'!$C$7:$C$1507,0),0))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SATUAN'!$C$7:$C$1507,0),0)),"",OFFSET('HARGA SATUAN'!$D$6,MATCH(C561,'HARGA SATUAN'!$C$7:$C$1507,0),0))</f>
        <v/>
      </c>
      <c r="E561" s="101">
        <f ca="1">IF(B561="+","Unit",IF(ISERROR(OFFSET('HARGA SATUAN'!$E$6,MATCH(C561,'HARGA SATUAN'!$C$7:$C$1507,0),0)),"",OFFSET('HARGA SATUAN'!$E$6,MATCH(C561,'HARGA SATUAN'!$C$7:$C$1507,0),0)))</f>
        <v>0</v>
      </c>
      <c r="F561" s="138" t="str">
        <f t="shared" ca="1" si="26"/>
        <v/>
      </c>
      <c r="G561" s="41">
        <f ca="1">IF(ISERROR(OFFSET('HARGA SATUAN'!$I$6,MATCH(C561,'HARGA SATUAN'!$C$7:$C$1507,0),0)),"",OFFSET('HARGA SATUAN'!$I$6,MATCH(C561,'HARGA SATUAN'!$C$7:$C$1507,0),0))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SATUAN'!$C$7:$C$1507,0),0)),"",OFFSET('HARGA SATUAN'!$D$6,MATCH(C562,'HARGA SATUAN'!$C$7:$C$1507,0),0))</f>
        <v/>
      </c>
      <c r="E562" s="101">
        <f ca="1">IF(B562="+","Unit",IF(ISERROR(OFFSET('HARGA SATUAN'!$E$6,MATCH(C562,'HARGA SATUAN'!$C$7:$C$1507,0),0)),"",OFFSET('HARGA SATUAN'!$E$6,MATCH(C562,'HARGA SATUAN'!$C$7:$C$1507,0),0)))</f>
        <v>0</v>
      </c>
      <c r="F562" s="138" t="str">
        <f t="shared" ca="1" si="26"/>
        <v/>
      </c>
      <c r="G562" s="41">
        <f ca="1">IF(ISERROR(OFFSET('HARGA SATUAN'!$I$6,MATCH(C562,'HARGA SATUAN'!$C$7:$C$1507,0),0)),"",OFFSET('HARGA SATUAN'!$I$6,MATCH(C562,'HARGA SATUAN'!$C$7:$C$1507,0),0))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SATUAN'!$C$7:$C$1507,0),0)),"",OFFSET('HARGA SATUAN'!$D$6,MATCH(C563,'HARGA SATUAN'!$C$7:$C$1507,0),0))</f>
        <v/>
      </c>
      <c r="E563" s="101">
        <f ca="1">IF(B563="+","Unit",IF(ISERROR(OFFSET('HARGA SATUAN'!$E$6,MATCH(C563,'HARGA SATUAN'!$C$7:$C$1507,0),0)),"",OFFSET('HARGA SATUAN'!$E$6,MATCH(C563,'HARGA SATUAN'!$C$7:$C$1507,0),0)))</f>
        <v>0</v>
      </c>
      <c r="F563" s="138" t="str">
        <f t="shared" ca="1" si="26"/>
        <v/>
      </c>
      <c r="G563" s="41">
        <f ca="1">IF(ISERROR(OFFSET('HARGA SATUAN'!$I$6,MATCH(C563,'HARGA SATUAN'!$C$7:$C$1507,0),0)),"",OFFSET('HARGA SATUAN'!$I$6,MATCH(C563,'HARGA SATUAN'!$C$7:$C$1507,0),0))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SATUAN'!$C$7:$C$1507,0),0)),"",OFFSET('HARGA SATUAN'!$D$6,MATCH(C564,'HARGA SATUAN'!$C$7:$C$1507,0),0))</f>
        <v/>
      </c>
      <c r="E564" s="101">
        <f ca="1">IF(B564="+","Unit",IF(ISERROR(OFFSET('HARGA SATUAN'!$E$6,MATCH(C564,'HARGA SATUAN'!$C$7:$C$1507,0),0)),"",OFFSET('HARGA SATUAN'!$E$6,MATCH(C564,'HARGA SATUAN'!$C$7:$C$1507,0),0)))</f>
        <v>0</v>
      </c>
      <c r="F564" s="138" t="str">
        <f t="shared" ca="1" si="26"/>
        <v/>
      </c>
      <c r="G564" s="41">
        <f ca="1">IF(ISERROR(OFFSET('HARGA SATUAN'!$I$6,MATCH(C564,'HARGA SATUAN'!$C$7:$C$1507,0),0)),"",OFFSET('HARGA SATUAN'!$I$6,MATCH(C564,'HARGA SATUAN'!$C$7:$C$1507,0),0))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SATUAN'!$C$7:$C$1507,0),0)),"",OFFSET('HARGA SATUAN'!$D$6,MATCH(C565,'HARGA SATUAN'!$C$7:$C$1507,0),0))</f>
        <v/>
      </c>
      <c r="E565" s="101">
        <f ca="1">IF(B565="+","Unit",IF(ISERROR(OFFSET('HARGA SATUAN'!$E$6,MATCH(C565,'HARGA SATUAN'!$C$7:$C$1507,0),0)),"",OFFSET('HARGA SATUAN'!$E$6,MATCH(C565,'HARGA SATUAN'!$C$7:$C$1507,0),0)))</f>
        <v>0</v>
      </c>
      <c r="F565" s="138" t="str">
        <f t="shared" ca="1" si="26"/>
        <v/>
      </c>
      <c r="G565" s="41">
        <f ca="1">IF(ISERROR(OFFSET('HARGA SATUAN'!$I$6,MATCH(C565,'HARGA SATUAN'!$C$7:$C$1507,0),0)),"",OFFSET('HARGA SATUAN'!$I$6,MATCH(C565,'HARGA SATUAN'!$C$7:$C$1507,0),0))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SATUAN'!$C$7:$C$1507,0),0)),"",OFFSET('HARGA SATUAN'!$D$6,MATCH(C566,'HARGA SATUAN'!$C$7:$C$1507,0),0))</f>
        <v/>
      </c>
      <c r="E566" s="101">
        <f ca="1">IF(B566="+","Unit",IF(ISERROR(OFFSET('HARGA SATUAN'!$E$6,MATCH(C566,'HARGA SATUAN'!$C$7:$C$1507,0),0)),"",OFFSET('HARGA SATUAN'!$E$6,MATCH(C566,'HARGA SATUAN'!$C$7:$C$1507,0),0)))</f>
        <v>0</v>
      </c>
      <c r="F566" s="138" t="str">
        <f t="shared" ca="1" si="26"/>
        <v/>
      </c>
      <c r="G566" s="41">
        <f ca="1">IF(ISERROR(OFFSET('HARGA SATUAN'!$I$6,MATCH(C566,'HARGA SATUAN'!$C$7:$C$1507,0),0)),"",OFFSET('HARGA SATUAN'!$I$6,MATCH(C566,'HARGA SATUAN'!$C$7:$C$1507,0),0))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SATUAN'!$C$7:$C$1507,0),0)),"",OFFSET('HARGA SATUAN'!$D$6,MATCH(C567,'HARGA SATUAN'!$C$7:$C$1507,0),0))</f>
        <v/>
      </c>
      <c r="E567" s="101">
        <f ca="1">IF(B567="+","Unit",IF(ISERROR(OFFSET('HARGA SATUAN'!$E$6,MATCH(C567,'HARGA SATUAN'!$C$7:$C$1507,0),0)),"",OFFSET('HARGA SATUAN'!$E$6,MATCH(C567,'HARGA SATUAN'!$C$7:$C$1507,0),0)))</f>
        <v>0</v>
      </c>
      <c r="F567" s="138" t="str">
        <f t="shared" ca="1" si="26"/>
        <v/>
      </c>
      <c r="G567" s="41">
        <f ca="1">IF(ISERROR(OFFSET('HARGA SATUAN'!$I$6,MATCH(C567,'HARGA SATUAN'!$C$7:$C$1507,0),0)),"",OFFSET('HARGA SATUAN'!$I$6,MATCH(C567,'HARGA SATUAN'!$C$7:$C$1507,0),0))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SATUAN'!$C$7:$C$1507,0),0)),"",OFFSET('HARGA SATUAN'!$D$6,MATCH(C568,'HARGA SATUAN'!$C$7:$C$1507,0),0))</f>
        <v/>
      </c>
      <c r="E568" s="101">
        <f ca="1">IF(B568="+","Unit",IF(ISERROR(OFFSET('HARGA SATUAN'!$E$6,MATCH(C568,'HARGA SATUAN'!$C$7:$C$1507,0),0)),"",OFFSET('HARGA SATUAN'!$E$6,MATCH(C568,'HARGA SATUAN'!$C$7:$C$1507,0),0)))</f>
        <v>0</v>
      </c>
      <c r="F568" s="138" t="str">
        <f t="shared" ca="1" si="26"/>
        <v/>
      </c>
      <c r="G568" s="41">
        <f ca="1">IF(ISERROR(OFFSET('HARGA SATUAN'!$I$6,MATCH(C568,'HARGA SATUAN'!$C$7:$C$1507,0),0)),"",OFFSET('HARGA SATUAN'!$I$6,MATCH(C568,'HARGA SATUAN'!$C$7:$C$1507,0),0))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SATUAN'!$C$7:$C$1507,0),0)),"",OFFSET('HARGA SATUAN'!$D$6,MATCH(C569,'HARGA SATUAN'!$C$7:$C$1507,0),0))</f>
        <v/>
      </c>
      <c r="E569" s="101">
        <f ca="1">IF(B569="+","Unit",IF(ISERROR(OFFSET('HARGA SATUAN'!$E$6,MATCH(C569,'HARGA SATUAN'!$C$7:$C$1507,0),0)),"",OFFSET('HARGA SATUAN'!$E$6,MATCH(C569,'HARGA SATUAN'!$C$7:$C$1507,0),0)))</f>
        <v>0</v>
      </c>
      <c r="F569" s="138" t="str">
        <f t="shared" ca="1" si="26"/>
        <v/>
      </c>
      <c r="G569" s="41">
        <f ca="1">IF(ISERROR(OFFSET('HARGA SATUAN'!$I$6,MATCH(C569,'HARGA SATUAN'!$C$7:$C$1507,0),0)),"",OFFSET('HARGA SATUAN'!$I$6,MATCH(C569,'HARGA SATUAN'!$C$7:$C$1507,0),0))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SATUAN'!$C$7:$C$1507,0),0)),"",OFFSET('HARGA SATUAN'!$D$6,MATCH(C570,'HARGA SATUAN'!$C$7:$C$1507,0),0))</f>
        <v/>
      </c>
      <c r="E570" s="101">
        <f ca="1">IF(B570="+","Unit",IF(ISERROR(OFFSET('HARGA SATUAN'!$E$6,MATCH(C570,'HARGA SATUAN'!$C$7:$C$1507,0),0)),"",OFFSET('HARGA SATUAN'!$E$6,MATCH(C570,'HARGA SATUAN'!$C$7:$C$1507,0),0)))</f>
        <v>0</v>
      </c>
      <c r="F570" s="138" t="str">
        <f t="shared" ca="1" si="26"/>
        <v/>
      </c>
      <c r="G570" s="41">
        <f ca="1">IF(ISERROR(OFFSET('HARGA SATUAN'!$I$6,MATCH(C570,'HARGA SATUAN'!$C$7:$C$1507,0),0)),"",OFFSET('HARGA SATUAN'!$I$6,MATCH(C570,'HARGA SATUAN'!$C$7:$C$1507,0),0))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SATUAN'!$C$7:$C$1507,0),0)),"",OFFSET('HARGA SATUAN'!$D$6,MATCH(C571,'HARGA SATUAN'!$C$7:$C$1507,0),0))</f>
        <v/>
      </c>
      <c r="E571" s="101">
        <f ca="1">IF(B571="+","Unit",IF(ISERROR(OFFSET('HARGA SATUAN'!$E$6,MATCH(C571,'HARGA SATUAN'!$C$7:$C$1507,0),0)),"",OFFSET('HARGA SATUAN'!$E$6,MATCH(C571,'HARGA SATUAN'!$C$7:$C$1507,0),0)))</f>
        <v>0</v>
      </c>
      <c r="F571" s="138" t="str">
        <f t="shared" ca="1" si="26"/>
        <v/>
      </c>
      <c r="G571" s="41">
        <f ca="1">IF(ISERROR(OFFSET('HARGA SATUAN'!$I$6,MATCH(C571,'HARGA SATUAN'!$C$7:$C$1507,0),0)),"",OFFSET('HARGA SATUAN'!$I$6,MATCH(C571,'HARGA SATUAN'!$C$7:$C$1507,0),0))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SATUAN'!$C$7:$C$1507,0),0)),"",OFFSET('HARGA SATUAN'!$D$6,MATCH(C572,'HARGA SATUAN'!$C$7:$C$1507,0),0))</f>
        <v/>
      </c>
      <c r="E572" s="101">
        <f ca="1">IF(B572="+","Unit",IF(ISERROR(OFFSET('HARGA SATUAN'!$E$6,MATCH(C572,'HARGA SATUAN'!$C$7:$C$1507,0),0)),"",OFFSET('HARGA SATUAN'!$E$6,MATCH(C572,'HARGA SATUAN'!$C$7:$C$1507,0),0)))</f>
        <v>0</v>
      </c>
      <c r="F572" s="138" t="str">
        <f t="shared" ca="1" si="26"/>
        <v/>
      </c>
      <c r="G572" s="41">
        <f ca="1">IF(ISERROR(OFFSET('HARGA SATUAN'!$I$6,MATCH(C572,'HARGA SATUAN'!$C$7:$C$1507,0),0)),"",OFFSET('HARGA SATUAN'!$I$6,MATCH(C572,'HARGA SATUAN'!$C$7:$C$1507,0),0))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SATUAN'!$C$7:$C$1507,0),0)),"",OFFSET('HARGA SATUAN'!$D$6,MATCH(C573,'HARGA SATUAN'!$C$7:$C$1507,0),0))</f>
        <v/>
      </c>
      <c r="E573" s="101">
        <f ca="1">IF(B573="+","Unit",IF(ISERROR(OFFSET('HARGA SATUAN'!$E$6,MATCH(C573,'HARGA SATUAN'!$C$7:$C$1507,0),0)),"",OFFSET('HARGA SATUAN'!$E$6,MATCH(C573,'HARGA SATUAN'!$C$7:$C$1507,0),0)))</f>
        <v>0</v>
      </c>
      <c r="F573" s="138" t="str">
        <f t="shared" ca="1" si="26"/>
        <v/>
      </c>
      <c r="G573" s="41">
        <f ca="1">IF(ISERROR(OFFSET('HARGA SATUAN'!$I$6,MATCH(C573,'HARGA SATUAN'!$C$7:$C$1507,0),0)),"",OFFSET('HARGA SATUAN'!$I$6,MATCH(C573,'HARGA SATUAN'!$C$7:$C$1507,0),0))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SATUAN'!$C$7:$C$1507,0),0)),"",OFFSET('HARGA SATUAN'!$D$6,MATCH(C574,'HARGA SATUAN'!$C$7:$C$1507,0),0))</f>
        <v/>
      </c>
      <c r="E574" s="101">
        <f ca="1">IF(B574="+","Unit",IF(ISERROR(OFFSET('HARGA SATUAN'!$E$6,MATCH(C574,'HARGA SATUAN'!$C$7:$C$1507,0),0)),"",OFFSET('HARGA SATUAN'!$E$6,MATCH(C574,'HARGA SATUAN'!$C$7:$C$1507,0),0)))</f>
        <v>0</v>
      </c>
      <c r="F574" s="138" t="str">
        <f t="shared" ca="1" si="26"/>
        <v/>
      </c>
      <c r="G574" s="41">
        <f ca="1">IF(ISERROR(OFFSET('HARGA SATUAN'!$I$6,MATCH(C574,'HARGA SATUAN'!$C$7:$C$1507,0),0)),"",OFFSET('HARGA SATUAN'!$I$6,MATCH(C574,'HARGA SATUAN'!$C$7:$C$1507,0),0))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SATUAN'!$C$7:$C$1507,0),0)),"",OFFSET('HARGA SATUAN'!$D$6,MATCH(C575,'HARGA SATUAN'!$C$7:$C$1507,0),0))</f>
        <v/>
      </c>
      <c r="E575" s="101">
        <f ca="1">IF(B575="+","Unit",IF(ISERROR(OFFSET('HARGA SATUAN'!$E$6,MATCH(C575,'HARGA SATUAN'!$C$7:$C$1507,0),0)),"",OFFSET('HARGA SATUAN'!$E$6,MATCH(C575,'HARGA SATUAN'!$C$7:$C$1507,0),0)))</f>
        <v>0</v>
      </c>
      <c r="F575" s="138" t="str">
        <f t="shared" ca="1" si="26"/>
        <v/>
      </c>
      <c r="G575" s="41">
        <f ca="1">IF(ISERROR(OFFSET('HARGA SATUAN'!$I$6,MATCH(C575,'HARGA SATUAN'!$C$7:$C$1507,0),0)),"",OFFSET('HARGA SATUAN'!$I$6,MATCH(C575,'HARGA SATUAN'!$C$7:$C$1507,0),0))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SATUAN'!$C$7:$C$1507,0),0)),"",OFFSET('HARGA SATUAN'!$D$6,MATCH(C576,'HARGA SATUAN'!$C$7:$C$1507,0),0))</f>
        <v/>
      </c>
      <c r="E576" s="101">
        <f ca="1">IF(B576="+","Unit",IF(ISERROR(OFFSET('HARGA SATUAN'!$E$6,MATCH(C576,'HARGA SATUAN'!$C$7:$C$1507,0),0)),"",OFFSET('HARGA SATUAN'!$E$6,MATCH(C576,'HARGA SATUAN'!$C$7:$C$1507,0),0)))</f>
        <v>0</v>
      </c>
      <c r="F576" s="138" t="str">
        <f t="shared" ca="1" si="26"/>
        <v/>
      </c>
      <c r="G576" s="41">
        <f ca="1">IF(ISERROR(OFFSET('HARGA SATUAN'!$I$6,MATCH(C576,'HARGA SATUAN'!$C$7:$C$1507,0),0)),"",OFFSET('HARGA SATUAN'!$I$6,MATCH(C576,'HARGA SATUAN'!$C$7:$C$1507,0),0))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SATUAN'!$C$7:$C$1507,0),0)),"",OFFSET('HARGA SATUAN'!$D$6,MATCH(C577,'HARGA SATUAN'!$C$7:$C$1507,0),0))</f>
        <v/>
      </c>
      <c r="E577" s="101">
        <f ca="1">IF(B577="+","Unit",IF(ISERROR(OFFSET('HARGA SATUAN'!$E$6,MATCH(C577,'HARGA SATUAN'!$C$7:$C$1507,0),0)),"",OFFSET('HARGA SATUAN'!$E$6,MATCH(C577,'HARGA SATUAN'!$C$7:$C$1507,0),0)))</f>
        <v>0</v>
      </c>
      <c r="F577" s="138" t="str">
        <f t="shared" ca="1" si="26"/>
        <v/>
      </c>
      <c r="G577" s="41">
        <f ca="1">IF(ISERROR(OFFSET('HARGA SATUAN'!$I$6,MATCH(C577,'HARGA SATUAN'!$C$7:$C$1507,0),0)),"",OFFSET('HARGA SATUAN'!$I$6,MATCH(C577,'HARGA SATUAN'!$C$7:$C$1507,0),0))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SATUAN'!$C$7:$C$1507,0),0)),"",OFFSET('HARGA SATUAN'!$D$6,MATCH(C578,'HARGA SATUAN'!$C$7:$C$1507,0),0))</f>
        <v/>
      </c>
      <c r="E578" s="101">
        <f ca="1">IF(B578="+","Unit",IF(ISERROR(OFFSET('HARGA SATUAN'!$E$6,MATCH(C578,'HARGA SATUAN'!$C$7:$C$1507,0),0)),"",OFFSET('HARGA SATUAN'!$E$6,MATCH(C578,'HARGA SATUAN'!$C$7:$C$1507,0),0)))</f>
        <v>0</v>
      </c>
      <c r="F578" s="138" t="str">
        <f t="shared" ca="1" si="26"/>
        <v/>
      </c>
      <c r="G578" s="41">
        <f ca="1">IF(ISERROR(OFFSET('HARGA SATUAN'!$I$6,MATCH(C578,'HARGA SATUAN'!$C$7:$C$1507,0),0)),"",OFFSET('HARGA SATUAN'!$I$6,MATCH(C578,'HARGA SATUAN'!$C$7:$C$1507,0),0))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SATUAN'!$C$7:$C$1507,0),0)),"",OFFSET('HARGA SATUAN'!$D$6,MATCH(C579,'HARGA SATUAN'!$C$7:$C$1507,0),0))</f>
        <v/>
      </c>
      <c r="E579" s="101">
        <f ca="1">IF(B579="+","Unit",IF(ISERROR(OFFSET('HARGA SATUAN'!$E$6,MATCH(C579,'HARGA SATUAN'!$C$7:$C$1507,0),0)),"",OFFSET('HARGA SATUAN'!$E$6,MATCH(C579,'HARGA SATUAN'!$C$7:$C$1507,0),0)))</f>
        <v>0</v>
      </c>
      <c r="F579" s="138" t="str">
        <f t="shared" ca="1" si="26"/>
        <v/>
      </c>
      <c r="G579" s="41">
        <f ca="1">IF(ISERROR(OFFSET('HARGA SATUAN'!$I$6,MATCH(C579,'HARGA SATUAN'!$C$7:$C$1507,0),0)),"",OFFSET('HARGA SATUAN'!$I$6,MATCH(C579,'HARGA SATUAN'!$C$7:$C$1507,0),0))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SATUAN'!$C$7:$C$1507,0),0)),"",OFFSET('HARGA SATUAN'!$D$6,MATCH(C580,'HARGA SATUAN'!$C$7:$C$1507,0),0))</f>
        <v/>
      </c>
      <c r="E580" s="101">
        <f ca="1">IF(B580="+","Unit",IF(ISERROR(OFFSET('HARGA SATUAN'!$E$6,MATCH(C580,'HARGA SATUAN'!$C$7:$C$1507,0),0)),"",OFFSET('HARGA SATUAN'!$E$6,MATCH(C580,'HARGA SATUAN'!$C$7:$C$1507,0),0)))</f>
        <v>0</v>
      </c>
      <c r="F580" s="138" t="str">
        <f t="shared" ca="1" si="26"/>
        <v/>
      </c>
      <c r="G580" s="41">
        <f ca="1">IF(ISERROR(OFFSET('HARGA SATUAN'!$I$6,MATCH(C580,'HARGA SATUAN'!$C$7:$C$1507,0),0)),"",OFFSET('HARGA SATUAN'!$I$6,MATCH(C580,'HARGA SATUAN'!$C$7:$C$1507,0),0))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SATUAN'!$C$7:$C$1507,0),0)),"",OFFSET('HARGA SATUAN'!$D$6,MATCH(C581,'HARGA SATUAN'!$C$7:$C$1507,0),0))</f>
        <v/>
      </c>
      <c r="E581" s="101">
        <f ca="1">IF(B581="+","Unit",IF(ISERROR(OFFSET('HARGA SATUAN'!$E$6,MATCH(C581,'HARGA SATUAN'!$C$7:$C$1507,0),0)),"",OFFSET('HARGA SATUAN'!$E$6,MATCH(C581,'HARGA SATUAN'!$C$7:$C$1507,0),0)))</f>
        <v>0</v>
      </c>
      <c r="F581" s="138" t="str">
        <f t="shared" ca="1" si="26"/>
        <v/>
      </c>
      <c r="G581" s="41">
        <f ca="1">IF(ISERROR(OFFSET('HARGA SATUAN'!$I$6,MATCH(C581,'HARGA SATUAN'!$C$7:$C$1507,0),0)),"",OFFSET('HARGA SATUAN'!$I$6,MATCH(C581,'HARGA SATUAN'!$C$7:$C$1507,0),0))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SATUAN'!$C$7:$C$1507,0),0)),"",OFFSET('HARGA SATUAN'!$D$6,MATCH(C582,'HARGA SATUAN'!$C$7:$C$1507,0),0))</f>
        <v/>
      </c>
      <c r="E582" s="101">
        <f ca="1">IF(B582="+","Unit",IF(ISERROR(OFFSET('HARGA SATUAN'!$E$6,MATCH(C582,'HARGA SATUAN'!$C$7:$C$1507,0),0)),"",OFFSET('HARGA SATUAN'!$E$6,MATCH(C582,'HARGA SATUAN'!$C$7:$C$1507,0),0)))</f>
        <v>0</v>
      </c>
      <c r="F582" s="138" t="str">
        <f t="shared" ca="1" si="26"/>
        <v/>
      </c>
      <c r="G582" s="41">
        <f ca="1">IF(ISERROR(OFFSET('HARGA SATUAN'!$I$6,MATCH(C582,'HARGA SATUAN'!$C$7:$C$1507,0),0)),"",OFFSET('HARGA SATUAN'!$I$6,MATCH(C582,'HARGA SATUAN'!$C$7:$C$1507,0),0))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SATUAN'!$C$7:$C$1507,0),0)),"",OFFSET('HARGA SATUAN'!$D$6,MATCH(C583,'HARGA SATUAN'!$C$7:$C$1507,0),0))</f>
        <v/>
      </c>
      <c r="E583" s="101">
        <f ca="1">IF(B583="+","Unit",IF(ISERROR(OFFSET('HARGA SATUAN'!$E$6,MATCH(C583,'HARGA SATUAN'!$C$7:$C$1507,0),0)),"",OFFSET('HARGA SATUAN'!$E$6,MATCH(C583,'HARGA SATUAN'!$C$7:$C$1507,0),0)))</f>
        <v>0</v>
      </c>
      <c r="F583" s="138" t="str">
        <f t="shared" ca="1" si="26"/>
        <v/>
      </c>
      <c r="G583" s="41">
        <f ca="1">IF(ISERROR(OFFSET('HARGA SATUAN'!$I$6,MATCH(C583,'HARGA SATUAN'!$C$7:$C$1507,0),0)),"",OFFSET('HARGA SATUAN'!$I$6,MATCH(C583,'HARGA SATUAN'!$C$7:$C$1507,0),0))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SATUAN'!$C$7:$C$1507,0),0)),"",OFFSET('HARGA SATUAN'!$D$6,MATCH(C584,'HARGA SATUAN'!$C$7:$C$1507,0),0))</f>
        <v/>
      </c>
      <c r="E584" s="101">
        <f ca="1">IF(B584="+","Unit",IF(ISERROR(OFFSET('HARGA SATUAN'!$E$6,MATCH(C584,'HARGA SATUAN'!$C$7:$C$1507,0),0)),"",OFFSET('HARGA SATUAN'!$E$6,MATCH(C584,'HARGA SATUAN'!$C$7:$C$1507,0),0)))</f>
        <v>0</v>
      </c>
      <c r="F584" s="138" t="str">
        <f t="shared" ca="1" si="26"/>
        <v/>
      </c>
      <c r="G584" s="41">
        <f ca="1">IF(ISERROR(OFFSET('HARGA SATUAN'!$I$6,MATCH(C584,'HARGA SATUAN'!$C$7:$C$1507,0),0)),"",OFFSET('HARGA SATUAN'!$I$6,MATCH(C584,'HARGA SATUAN'!$C$7:$C$1507,0),0))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SATUAN'!$C$7:$C$1507,0),0)),"",OFFSET('HARGA SATUAN'!$D$6,MATCH(C585,'HARGA SATUAN'!$C$7:$C$1507,0),0))</f>
        <v/>
      </c>
      <c r="E585" s="101">
        <f ca="1">IF(B585="+","Unit",IF(ISERROR(OFFSET('HARGA SATUAN'!$E$6,MATCH(C585,'HARGA SATUAN'!$C$7:$C$1507,0),0)),"",OFFSET('HARGA SATUAN'!$E$6,MATCH(C585,'HARGA SATUAN'!$C$7:$C$1507,0),0)))</f>
        <v>0</v>
      </c>
      <c r="F585" s="138" t="str">
        <f t="shared" ca="1" si="26"/>
        <v/>
      </c>
      <c r="G585" s="41">
        <f ca="1">IF(ISERROR(OFFSET('HARGA SATUAN'!$I$6,MATCH(C585,'HARGA SATUAN'!$C$7:$C$1507,0),0)),"",OFFSET('HARGA SATUAN'!$I$6,MATCH(C585,'HARGA SATUAN'!$C$7:$C$1507,0),0))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SATUAN'!$C$7:$C$1507,0),0)),"",OFFSET('HARGA SATUAN'!$D$6,MATCH(C586,'HARGA SATUAN'!$C$7:$C$1507,0),0))</f>
        <v/>
      </c>
      <c r="E586" s="101">
        <f ca="1">IF(B586="+","Unit",IF(ISERROR(OFFSET('HARGA SATUAN'!$E$6,MATCH(C586,'HARGA SATUAN'!$C$7:$C$1507,0),0)),"",OFFSET('HARGA SATUAN'!$E$6,MATCH(C586,'HARGA SATUAN'!$C$7:$C$1507,0),0)))</f>
        <v>0</v>
      </c>
      <c r="F586" s="138" t="str">
        <f t="shared" ca="1" si="26"/>
        <v/>
      </c>
      <c r="G586" s="41">
        <f ca="1">IF(ISERROR(OFFSET('HARGA SATUAN'!$I$6,MATCH(C586,'HARGA SATUAN'!$C$7:$C$1507,0),0)),"",OFFSET('HARGA SATUAN'!$I$6,MATCH(C586,'HARGA SATUAN'!$C$7:$C$1507,0),0))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SATUAN'!$C$7:$C$1507,0),0)),"",OFFSET('HARGA SATUAN'!$D$6,MATCH(C587,'HARGA SATUAN'!$C$7:$C$1507,0),0))</f>
        <v/>
      </c>
      <c r="E587" s="101">
        <f ca="1">IF(B587="+","Unit",IF(ISERROR(OFFSET('HARGA SATUAN'!$E$6,MATCH(C587,'HARGA SATUAN'!$C$7:$C$1507,0),0)),"",OFFSET('HARGA SATUAN'!$E$6,MATCH(C587,'HARGA SATUAN'!$C$7:$C$1507,0),0)))</f>
        <v>0</v>
      </c>
      <c r="F587" s="138" t="str">
        <f t="shared" ca="1" si="26"/>
        <v/>
      </c>
      <c r="G587" s="41">
        <f ca="1">IF(ISERROR(OFFSET('HARGA SATUAN'!$I$6,MATCH(C587,'HARGA SATUAN'!$C$7:$C$1507,0),0)),"",OFFSET('HARGA SATUAN'!$I$6,MATCH(C587,'HARGA SATUAN'!$C$7:$C$1507,0),0))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SATUAN'!$C$7:$C$1507,0),0)),"",OFFSET('HARGA SATUAN'!$D$6,MATCH(C588,'HARGA SATUAN'!$C$7:$C$1507,0),0))</f>
        <v/>
      </c>
      <c r="E588" s="101">
        <f ca="1">IF(B588="+","Unit",IF(ISERROR(OFFSET('HARGA SATUAN'!$E$6,MATCH(C588,'HARGA SATUAN'!$C$7:$C$1507,0),0)),"",OFFSET('HARGA SATUAN'!$E$6,MATCH(C588,'HARGA SATUAN'!$C$7:$C$1507,0),0)))</f>
        <v>0</v>
      </c>
      <c r="F588" s="138" t="str">
        <f t="shared" ca="1" si="26"/>
        <v/>
      </c>
      <c r="G588" s="41">
        <f ca="1">IF(ISERROR(OFFSET('HARGA SATUAN'!$I$6,MATCH(C588,'HARGA SATUAN'!$C$7:$C$1507,0),0)),"",OFFSET('HARGA SATUAN'!$I$6,MATCH(C588,'HARGA SATUAN'!$C$7:$C$1507,0),0))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SATUAN'!$C$7:$C$1507,0),0)),"",OFFSET('HARGA SATUAN'!$D$6,MATCH(C589,'HARGA SATUAN'!$C$7:$C$1507,0),0))</f>
        <v/>
      </c>
      <c r="E589" s="101">
        <f ca="1">IF(B589="+","Unit",IF(ISERROR(OFFSET('HARGA SATUAN'!$E$6,MATCH(C589,'HARGA SATUAN'!$C$7:$C$1507,0),0)),"",OFFSET('HARGA SATUAN'!$E$6,MATCH(C589,'HARGA SATUAN'!$C$7:$C$1507,0),0)))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SATUAN'!$C$7:$C$1507,0),0)),"",OFFSET('HARGA SATUAN'!$I$6,MATCH(C589,'HARGA SATUAN'!$C$7:$C$1507,0),0))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SATUAN'!$C$7:$C$1507,0),0)),"",OFFSET('HARGA SATUAN'!$D$6,MATCH(C590,'HARGA SATUAN'!$C$7:$C$1507,0),0))</f>
        <v/>
      </c>
      <c r="E590" s="101">
        <f ca="1">IF(B590="+","Unit",IF(ISERROR(OFFSET('HARGA SATUAN'!$E$6,MATCH(C590,'HARGA SATUAN'!$C$7:$C$1507,0),0)),"",OFFSET('HARGA SATUAN'!$E$6,MATCH(C590,'HARGA SATUAN'!$C$7:$C$1507,0),0)))</f>
        <v>0</v>
      </c>
      <c r="F590" s="138" t="str">
        <f t="shared" ca="1" si="29"/>
        <v/>
      </c>
      <c r="G590" s="41">
        <f ca="1">IF(ISERROR(OFFSET('HARGA SATUAN'!$I$6,MATCH(C590,'HARGA SATUAN'!$C$7:$C$1507,0),0)),"",OFFSET('HARGA SATUAN'!$I$6,MATCH(C590,'HARGA SATUAN'!$C$7:$C$1507,0),0))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SATUAN'!$C$7:$C$1507,0),0)),"",OFFSET('HARGA SATUAN'!$D$6,MATCH(C591,'HARGA SATUAN'!$C$7:$C$1507,0),0))</f>
        <v/>
      </c>
      <c r="E591" s="101">
        <f ca="1">IF(B591="+","Unit",IF(ISERROR(OFFSET('HARGA SATUAN'!$E$6,MATCH(C591,'HARGA SATUAN'!$C$7:$C$1507,0),0)),"",OFFSET('HARGA SATUAN'!$E$6,MATCH(C591,'HARGA SATUAN'!$C$7:$C$1507,0),0)))</f>
        <v>0</v>
      </c>
      <c r="F591" s="138" t="str">
        <f t="shared" ca="1" si="29"/>
        <v/>
      </c>
      <c r="G591" s="41">
        <f ca="1">IF(ISERROR(OFFSET('HARGA SATUAN'!$I$6,MATCH(C591,'HARGA SATUAN'!$C$7:$C$1507,0),0)),"",OFFSET('HARGA SATUAN'!$I$6,MATCH(C591,'HARGA SATUAN'!$C$7:$C$1507,0),0))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SATUAN'!$C$7:$C$1507,0),0)),"",OFFSET('HARGA SATUAN'!$D$6,MATCH(C592,'HARGA SATUAN'!$C$7:$C$1507,0),0))</f>
        <v/>
      </c>
      <c r="E592" s="101">
        <f ca="1">IF(B592="+","Unit",IF(ISERROR(OFFSET('HARGA SATUAN'!$E$6,MATCH(C592,'HARGA SATUAN'!$C$7:$C$1507,0),0)),"",OFFSET('HARGA SATUAN'!$E$6,MATCH(C592,'HARGA SATUAN'!$C$7:$C$1507,0),0)))</f>
        <v>0</v>
      </c>
      <c r="F592" s="138" t="str">
        <f t="shared" ca="1" si="29"/>
        <v/>
      </c>
      <c r="G592" s="41">
        <f ca="1">IF(ISERROR(OFFSET('HARGA SATUAN'!$I$6,MATCH(C592,'HARGA SATUAN'!$C$7:$C$1507,0),0)),"",OFFSET('HARGA SATUAN'!$I$6,MATCH(C592,'HARGA SATUAN'!$C$7:$C$1507,0),0))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SATUAN'!$C$7:$C$1507,0),0)),"",OFFSET('HARGA SATUAN'!$D$6,MATCH(C593,'HARGA SATUAN'!$C$7:$C$1507,0),0))</f>
        <v/>
      </c>
      <c r="E593" s="101">
        <f ca="1">IF(B593="+","Unit",IF(ISERROR(OFFSET('HARGA SATUAN'!$E$6,MATCH(C593,'HARGA SATUAN'!$C$7:$C$1507,0),0)),"",OFFSET('HARGA SATUAN'!$E$6,MATCH(C593,'HARGA SATUAN'!$C$7:$C$1507,0),0)))</f>
        <v>0</v>
      </c>
      <c r="F593" s="138" t="str">
        <f t="shared" ca="1" si="29"/>
        <v/>
      </c>
      <c r="G593" s="41">
        <f ca="1">IF(ISERROR(OFFSET('HARGA SATUAN'!$I$6,MATCH(C593,'HARGA SATUAN'!$C$7:$C$1507,0),0)),"",OFFSET('HARGA SATUAN'!$I$6,MATCH(C593,'HARGA SATUAN'!$C$7:$C$1507,0),0))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SATUAN'!$C$7:$C$1507,0),0)),"",OFFSET('HARGA SATUAN'!$D$6,MATCH(C594,'HARGA SATUAN'!$C$7:$C$1507,0),0))</f>
        <v/>
      </c>
      <c r="E594" s="101">
        <f ca="1">IF(B594="+","Unit",IF(ISERROR(OFFSET('HARGA SATUAN'!$E$6,MATCH(C594,'HARGA SATUAN'!$C$7:$C$1507,0),0)),"",OFFSET('HARGA SATUAN'!$E$6,MATCH(C594,'HARGA SATUAN'!$C$7:$C$1507,0),0)))</f>
        <v>0</v>
      </c>
      <c r="F594" s="138" t="str">
        <f t="shared" ca="1" si="29"/>
        <v/>
      </c>
      <c r="G594" s="41">
        <f ca="1">IF(ISERROR(OFFSET('HARGA SATUAN'!$I$6,MATCH(C594,'HARGA SATUAN'!$C$7:$C$1507,0),0)),"",OFFSET('HARGA SATUAN'!$I$6,MATCH(C594,'HARGA SATUAN'!$C$7:$C$1507,0),0))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SATUAN'!$C$7:$C$1507,0),0)),"",OFFSET('HARGA SATUAN'!$D$6,MATCH(C595,'HARGA SATUAN'!$C$7:$C$1507,0),0))</f>
        <v/>
      </c>
      <c r="E595" s="101">
        <f ca="1">IF(B595="+","Unit",IF(ISERROR(OFFSET('HARGA SATUAN'!$E$6,MATCH(C595,'HARGA SATUAN'!$C$7:$C$1507,0),0)),"",OFFSET('HARGA SATUAN'!$E$6,MATCH(C595,'HARGA SATUAN'!$C$7:$C$1507,0),0)))</f>
        <v>0</v>
      </c>
      <c r="F595" s="138" t="str">
        <f t="shared" ca="1" si="29"/>
        <v/>
      </c>
      <c r="G595" s="41">
        <f ca="1">IF(ISERROR(OFFSET('HARGA SATUAN'!$I$6,MATCH(C595,'HARGA SATUAN'!$C$7:$C$1507,0),0)),"",OFFSET('HARGA SATUAN'!$I$6,MATCH(C595,'HARGA SATUAN'!$C$7:$C$1507,0),0))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SATUAN'!$C$7:$C$1507,0),0)),"",OFFSET('HARGA SATUAN'!$D$6,MATCH(C596,'HARGA SATUAN'!$C$7:$C$1507,0),0))</f>
        <v/>
      </c>
      <c r="E596" s="101">
        <f ca="1">IF(B596="+","Unit",IF(ISERROR(OFFSET('HARGA SATUAN'!$E$6,MATCH(C596,'HARGA SATUAN'!$C$7:$C$1507,0),0)),"",OFFSET('HARGA SATUAN'!$E$6,MATCH(C596,'HARGA SATUAN'!$C$7:$C$1507,0),0)))</f>
        <v>0</v>
      </c>
      <c r="F596" s="138" t="str">
        <f t="shared" ca="1" si="29"/>
        <v/>
      </c>
      <c r="G596" s="41">
        <f ca="1">IF(ISERROR(OFFSET('HARGA SATUAN'!$I$6,MATCH(C596,'HARGA SATUAN'!$C$7:$C$1507,0),0)),"",OFFSET('HARGA SATUAN'!$I$6,MATCH(C596,'HARGA SATUAN'!$C$7:$C$1507,0),0))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SATUAN'!$C$7:$C$1507,0),0)),"",OFFSET('HARGA SATUAN'!$D$6,MATCH(C597,'HARGA SATUAN'!$C$7:$C$1507,0),0))</f>
        <v/>
      </c>
      <c r="E597" s="101">
        <f ca="1">IF(B597="+","Unit",IF(ISERROR(OFFSET('HARGA SATUAN'!$E$6,MATCH(C597,'HARGA SATUAN'!$C$7:$C$1507,0),0)),"",OFFSET('HARGA SATUAN'!$E$6,MATCH(C597,'HARGA SATUAN'!$C$7:$C$1507,0),0)))</f>
        <v>0</v>
      </c>
      <c r="F597" s="138" t="str">
        <f t="shared" ca="1" si="29"/>
        <v/>
      </c>
      <c r="G597" s="41">
        <f ca="1">IF(ISERROR(OFFSET('HARGA SATUAN'!$I$6,MATCH(C597,'HARGA SATUAN'!$C$7:$C$1507,0),0)),"",OFFSET('HARGA SATUAN'!$I$6,MATCH(C597,'HARGA SATUAN'!$C$7:$C$1507,0),0))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SATUAN'!$C$7:$C$1507,0),0)),"",OFFSET('HARGA SATUAN'!$D$6,MATCH(C598,'HARGA SATUAN'!$C$7:$C$1507,0),0))</f>
        <v/>
      </c>
      <c r="E598" s="101">
        <f ca="1">IF(B598="+","Unit",IF(ISERROR(OFFSET('HARGA SATUAN'!$E$6,MATCH(C598,'HARGA SATUAN'!$C$7:$C$1507,0),0)),"",OFFSET('HARGA SATUAN'!$E$6,MATCH(C598,'HARGA SATUAN'!$C$7:$C$1507,0),0)))</f>
        <v>0</v>
      </c>
      <c r="F598" s="138" t="str">
        <f t="shared" ca="1" si="29"/>
        <v/>
      </c>
      <c r="G598" s="41">
        <f ca="1">IF(ISERROR(OFFSET('HARGA SATUAN'!$I$6,MATCH(C598,'HARGA SATUAN'!$C$7:$C$1507,0),0)),"",OFFSET('HARGA SATUAN'!$I$6,MATCH(C598,'HARGA SATUAN'!$C$7:$C$1507,0),0))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SATUAN'!$C$7:$C$1507,0),0)),"",OFFSET('HARGA SATUAN'!$D$6,MATCH(C599,'HARGA SATUAN'!$C$7:$C$1507,0),0))</f>
        <v/>
      </c>
      <c r="E599" s="101">
        <f ca="1">IF(B599="+","Unit",IF(ISERROR(OFFSET('HARGA SATUAN'!$E$6,MATCH(C599,'HARGA SATUAN'!$C$7:$C$1507,0),0)),"",OFFSET('HARGA SATUAN'!$E$6,MATCH(C599,'HARGA SATUAN'!$C$7:$C$1507,0),0)))</f>
        <v>0</v>
      </c>
      <c r="F599" s="138" t="str">
        <f t="shared" ca="1" si="29"/>
        <v/>
      </c>
      <c r="G599" s="41">
        <f ca="1">IF(ISERROR(OFFSET('HARGA SATUAN'!$I$6,MATCH(C599,'HARGA SATUAN'!$C$7:$C$1507,0),0)),"",OFFSET('HARGA SATUAN'!$I$6,MATCH(C599,'HARGA SATUAN'!$C$7:$C$1507,0),0))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SATUAN'!$C$7:$C$1507,0),0)),"",OFFSET('HARGA SATUAN'!$D$6,MATCH(C600,'HARGA SATUAN'!$C$7:$C$1507,0),0))</f>
        <v/>
      </c>
      <c r="E600" s="101">
        <f ca="1">IF(B600="+","Unit",IF(ISERROR(OFFSET('HARGA SATUAN'!$E$6,MATCH(C600,'HARGA SATUAN'!$C$7:$C$1507,0),0)),"",OFFSET('HARGA SATUAN'!$E$6,MATCH(C600,'HARGA SATUAN'!$C$7:$C$1507,0),0)))</f>
        <v>0</v>
      </c>
      <c r="F600" s="138" t="str">
        <f t="shared" ca="1" si="29"/>
        <v/>
      </c>
      <c r="G600" s="41">
        <f ca="1">IF(ISERROR(OFFSET('HARGA SATUAN'!$I$6,MATCH(C600,'HARGA SATUAN'!$C$7:$C$1507,0),0)),"",OFFSET('HARGA SATUAN'!$I$6,MATCH(C600,'HARGA SATUAN'!$C$7:$C$1507,0),0))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SATUAN'!$C$7:$C$1507,0),0)),"",OFFSET('HARGA SATUAN'!$D$6,MATCH(C601,'HARGA SATUAN'!$C$7:$C$1507,0),0))</f>
        <v/>
      </c>
      <c r="E601" s="101">
        <f ca="1">IF(B601="+","Unit",IF(ISERROR(OFFSET('HARGA SATUAN'!$E$6,MATCH(C601,'HARGA SATUAN'!$C$7:$C$1507,0),0)),"",OFFSET('HARGA SATUAN'!$E$6,MATCH(C601,'HARGA SATUAN'!$C$7:$C$1507,0),0)))</f>
        <v>0</v>
      </c>
      <c r="F601" s="138" t="str">
        <f t="shared" ca="1" si="29"/>
        <v/>
      </c>
      <c r="G601" s="41">
        <f ca="1">IF(ISERROR(OFFSET('HARGA SATUAN'!$I$6,MATCH(C601,'HARGA SATUAN'!$C$7:$C$1507,0),0)),"",OFFSET('HARGA SATUAN'!$I$6,MATCH(C601,'HARGA SATUAN'!$C$7:$C$1507,0),0))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SATUAN'!$C$7:$C$1507,0),0)),"",OFFSET('HARGA SATUAN'!$D$6,MATCH(C602,'HARGA SATUAN'!$C$7:$C$1507,0),0))</f>
        <v/>
      </c>
      <c r="E602" s="101">
        <f ca="1">IF(B602="+","Unit",IF(ISERROR(OFFSET('HARGA SATUAN'!$E$6,MATCH(C602,'HARGA SATUAN'!$C$7:$C$1507,0),0)),"",OFFSET('HARGA SATUAN'!$E$6,MATCH(C602,'HARGA SATUAN'!$C$7:$C$1507,0),0)))</f>
        <v>0</v>
      </c>
      <c r="F602" s="138" t="str">
        <f t="shared" ca="1" si="29"/>
        <v/>
      </c>
      <c r="G602" s="41">
        <f ca="1">IF(ISERROR(OFFSET('HARGA SATUAN'!$I$6,MATCH(C602,'HARGA SATUAN'!$C$7:$C$1507,0),0)),"",OFFSET('HARGA SATUAN'!$I$6,MATCH(C602,'HARGA SATUAN'!$C$7:$C$1507,0),0))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SATUAN'!$C$7:$C$1507,0),0)),"",OFFSET('HARGA SATUAN'!$D$6,MATCH(C603,'HARGA SATUAN'!$C$7:$C$1507,0),0))</f>
        <v/>
      </c>
      <c r="E603" s="101">
        <f ca="1">IF(B603="+","Unit",IF(ISERROR(OFFSET('HARGA SATUAN'!$E$6,MATCH(C603,'HARGA SATUAN'!$C$7:$C$1507,0),0)),"",OFFSET('HARGA SATUAN'!$E$6,MATCH(C603,'HARGA SATUAN'!$C$7:$C$1507,0),0)))</f>
        <v>0</v>
      </c>
      <c r="F603" s="138" t="str">
        <f t="shared" ca="1" si="29"/>
        <v/>
      </c>
      <c r="G603" s="41">
        <f ca="1">IF(ISERROR(OFFSET('HARGA SATUAN'!$I$6,MATCH(C603,'HARGA SATUAN'!$C$7:$C$1507,0),0)),"",OFFSET('HARGA SATUAN'!$I$6,MATCH(C603,'HARGA SATUAN'!$C$7:$C$1507,0),0))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SATUAN'!$C$7:$C$1507,0),0)),"",OFFSET('HARGA SATUAN'!$D$6,MATCH(C604,'HARGA SATUAN'!$C$7:$C$1507,0),0))</f>
        <v/>
      </c>
      <c r="E604" s="101">
        <f ca="1">IF(B604="+","Unit",IF(ISERROR(OFFSET('HARGA SATUAN'!$E$6,MATCH(C604,'HARGA SATUAN'!$C$7:$C$1507,0),0)),"",OFFSET('HARGA SATUAN'!$E$6,MATCH(C604,'HARGA SATUAN'!$C$7:$C$1507,0),0)))</f>
        <v>0</v>
      </c>
      <c r="F604" s="138" t="str">
        <f t="shared" ca="1" si="29"/>
        <v/>
      </c>
      <c r="G604" s="41">
        <f ca="1">IF(ISERROR(OFFSET('HARGA SATUAN'!$I$6,MATCH(C604,'HARGA SATUAN'!$C$7:$C$1507,0),0)),"",OFFSET('HARGA SATUAN'!$I$6,MATCH(C604,'HARGA SATUAN'!$C$7:$C$1507,0),0))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SATUAN'!$C$7:$C$1507,0),0)),"",OFFSET('HARGA SATUAN'!$D$6,MATCH(C605,'HARGA SATUAN'!$C$7:$C$1507,0),0))</f>
        <v/>
      </c>
      <c r="E605" s="101">
        <f ca="1">IF(B605="+","Unit",IF(ISERROR(OFFSET('HARGA SATUAN'!$E$6,MATCH(C605,'HARGA SATUAN'!$C$7:$C$1507,0),0)),"",OFFSET('HARGA SATUAN'!$E$6,MATCH(C605,'HARGA SATUAN'!$C$7:$C$1507,0),0)))</f>
        <v>0</v>
      </c>
      <c r="F605" s="138" t="str">
        <f t="shared" ca="1" si="29"/>
        <v/>
      </c>
      <c r="G605" s="41">
        <f ca="1">IF(ISERROR(OFFSET('HARGA SATUAN'!$I$6,MATCH(C605,'HARGA SATUAN'!$C$7:$C$1507,0),0)),"",OFFSET('HARGA SATUAN'!$I$6,MATCH(C605,'HARGA SATUAN'!$C$7:$C$1507,0),0))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SATUAN'!$C$7:$C$1507,0),0)),"",OFFSET('HARGA SATUAN'!$D$6,MATCH(C606,'HARGA SATUAN'!$C$7:$C$1507,0),0))</f>
        <v/>
      </c>
      <c r="E606" s="101">
        <f ca="1">IF(B606="+","Unit",IF(ISERROR(OFFSET('HARGA SATUAN'!$E$6,MATCH(C606,'HARGA SATUAN'!$C$7:$C$1507,0),0)),"",OFFSET('HARGA SATUAN'!$E$6,MATCH(C606,'HARGA SATUAN'!$C$7:$C$1507,0),0)))</f>
        <v>0</v>
      </c>
      <c r="F606" s="138" t="str">
        <f t="shared" ca="1" si="29"/>
        <v/>
      </c>
      <c r="G606" s="41">
        <f ca="1">IF(ISERROR(OFFSET('HARGA SATUAN'!$I$6,MATCH(C606,'HARGA SATUAN'!$C$7:$C$1507,0),0)),"",OFFSET('HARGA SATUAN'!$I$6,MATCH(C606,'HARGA SATUAN'!$C$7:$C$1507,0),0))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SATUAN'!$C$7:$C$1507,0),0)),"",OFFSET('HARGA SATUAN'!$D$6,MATCH(C607,'HARGA SATUAN'!$C$7:$C$1507,0),0))</f>
        <v/>
      </c>
      <c r="E607" s="101">
        <f ca="1">IF(B607="+","Unit",IF(ISERROR(OFFSET('HARGA SATUAN'!$E$6,MATCH(C607,'HARGA SATUAN'!$C$7:$C$1507,0),0)),"",OFFSET('HARGA SATUAN'!$E$6,MATCH(C607,'HARGA SATUAN'!$C$7:$C$1507,0),0)))</f>
        <v>0</v>
      </c>
      <c r="F607" s="138" t="str">
        <f t="shared" ca="1" si="29"/>
        <v/>
      </c>
      <c r="G607" s="41">
        <f ca="1">IF(ISERROR(OFFSET('HARGA SATUAN'!$I$6,MATCH(C607,'HARGA SATUAN'!$C$7:$C$1507,0),0)),"",OFFSET('HARGA SATUAN'!$I$6,MATCH(C607,'HARGA SATUAN'!$C$7:$C$1507,0),0))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SATUAN'!$C$7:$C$1507,0),0)),"",OFFSET('HARGA SATUAN'!$D$6,MATCH(C608,'HARGA SATUAN'!$C$7:$C$1507,0),0))</f>
        <v/>
      </c>
      <c r="E608" s="101">
        <f ca="1">IF(B608="+","Unit",IF(ISERROR(OFFSET('HARGA SATUAN'!$E$6,MATCH(C608,'HARGA SATUAN'!$C$7:$C$1507,0),0)),"",OFFSET('HARGA SATUAN'!$E$6,MATCH(C608,'HARGA SATUAN'!$C$7:$C$1507,0),0)))</f>
        <v>0</v>
      </c>
      <c r="F608" s="138" t="str">
        <f t="shared" ca="1" si="29"/>
        <v/>
      </c>
      <c r="G608" s="41">
        <f ca="1">IF(ISERROR(OFFSET('HARGA SATUAN'!$I$6,MATCH(C608,'HARGA SATUAN'!$C$7:$C$1507,0),0)),"",OFFSET('HARGA SATUAN'!$I$6,MATCH(C608,'HARGA SATUAN'!$C$7:$C$1507,0),0))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SATUAN'!$C$7:$C$1507,0),0)),"",OFFSET('HARGA SATUAN'!$D$6,MATCH(C609,'HARGA SATUAN'!$C$7:$C$1507,0),0))</f>
        <v/>
      </c>
      <c r="E609" s="101">
        <f ca="1">IF(B609="+","Unit",IF(ISERROR(OFFSET('HARGA SATUAN'!$E$6,MATCH(C609,'HARGA SATUAN'!$C$7:$C$1507,0),0)),"",OFFSET('HARGA SATUAN'!$E$6,MATCH(C609,'HARGA SATUAN'!$C$7:$C$1507,0),0)))</f>
        <v>0</v>
      </c>
      <c r="F609" s="138" t="str">
        <f t="shared" ca="1" si="29"/>
        <v/>
      </c>
      <c r="G609" s="41">
        <f ca="1">IF(ISERROR(OFFSET('HARGA SATUAN'!$I$6,MATCH(C609,'HARGA SATUAN'!$C$7:$C$1507,0),0)),"",OFFSET('HARGA SATUAN'!$I$6,MATCH(C609,'HARGA SATUAN'!$C$7:$C$1507,0),0))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SATUAN'!$C$7:$C$1507,0),0)),"",OFFSET('HARGA SATUAN'!$D$6,MATCH(C610,'HARGA SATUAN'!$C$7:$C$1507,0),0))</f>
        <v/>
      </c>
      <c r="E610" s="101">
        <f ca="1">IF(B610="+","Unit",IF(ISERROR(OFFSET('HARGA SATUAN'!$E$6,MATCH(C610,'HARGA SATUAN'!$C$7:$C$1507,0),0)),"",OFFSET('HARGA SATUAN'!$E$6,MATCH(C610,'HARGA SATUAN'!$C$7:$C$1507,0),0)))</f>
        <v>0</v>
      </c>
      <c r="F610" s="138" t="str">
        <f t="shared" ca="1" si="29"/>
        <v/>
      </c>
      <c r="G610" s="41">
        <f ca="1">IF(ISERROR(OFFSET('HARGA SATUAN'!$I$6,MATCH(C610,'HARGA SATUAN'!$C$7:$C$1507,0),0)),"",OFFSET('HARGA SATUAN'!$I$6,MATCH(C610,'HARGA SATUAN'!$C$7:$C$1507,0),0))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SATUAN'!$C$7:$C$1507,0),0)),"",OFFSET('HARGA SATUAN'!$D$6,MATCH(C611,'HARGA SATUAN'!$C$7:$C$1507,0),0))</f>
        <v/>
      </c>
      <c r="E611" s="101">
        <f ca="1">IF(B611="+","Unit",IF(ISERROR(OFFSET('HARGA SATUAN'!$E$6,MATCH(C611,'HARGA SATUAN'!$C$7:$C$1507,0),0)),"",OFFSET('HARGA SATUAN'!$E$6,MATCH(C611,'HARGA SATUAN'!$C$7:$C$1507,0),0)))</f>
        <v>0</v>
      </c>
      <c r="F611" s="138" t="str">
        <f t="shared" ca="1" si="29"/>
        <v/>
      </c>
      <c r="G611" s="41">
        <f ca="1">IF(ISERROR(OFFSET('HARGA SATUAN'!$I$6,MATCH(C611,'HARGA SATUAN'!$C$7:$C$1507,0),0)),"",OFFSET('HARGA SATUAN'!$I$6,MATCH(C611,'HARGA SATUAN'!$C$7:$C$1507,0),0))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SATUAN'!$C$7:$C$1507,0),0)),"",OFFSET('HARGA SATUAN'!$D$6,MATCH(C612,'HARGA SATUAN'!$C$7:$C$1507,0),0))</f>
        <v/>
      </c>
      <c r="E612" s="101">
        <f ca="1">IF(B612="+","Unit",IF(ISERROR(OFFSET('HARGA SATUAN'!$E$6,MATCH(C612,'HARGA SATUAN'!$C$7:$C$1507,0),0)),"",OFFSET('HARGA SATUAN'!$E$6,MATCH(C612,'HARGA SATUAN'!$C$7:$C$1507,0),0)))</f>
        <v>0</v>
      </c>
      <c r="F612" s="138" t="str">
        <f t="shared" ca="1" si="29"/>
        <v/>
      </c>
      <c r="G612" s="41">
        <f ca="1">IF(ISERROR(OFFSET('HARGA SATUAN'!$I$6,MATCH(C612,'HARGA SATUAN'!$C$7:$C$1507,0),0)),"",OFFSET('HARGA SATUAN'!$I$6,MATCH(C612,'HARGA SATUAN'!$C$7:$C$1507,0),0))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SATUAN'!$C$7:$C$1507,0),0)),"",OFFSET('HARGA SATUAN'!$D$6,MATCH(C613,'HARGA SATUAN'!$C$7:$C$1507,0),0))</f>
        <v/>
      </c>
      <c r="E613" s="101">
        <f ca="1">IF(B613="+","Unit",IF(ISERROR(OFFSET('HARGA SATUAN'!$E$6,MATCH(C613,'HARGA SATUAN'!$C$7:$C$1507,0),0)),"",OFFSET('HARGA SATUAN'!$E$6,MATCH(C613,'HARGA SATUAN'!$C$7:$C$1507,0),0)))</f>
        <v>0</v>
      </c>
      <c r="F613" s="138" t="str">
        <f t="shared" ca="1" si="29"/>
        <v/>
      </c>
      <c r="G613" s="41">
        <f ca="1">IF(ISERROR(OFFSET('HARGA SATUAN'!$I$6,MATCH(C613,'HARGA SATUAN'!$C$7:$C$1507,0),0)),"",OFFSET('HARGA SATUAN'!$I$6,MATCH(C613,'HARGA SATUAN'!$C$7:$C$1507,0),0))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SATUAN'!$C$7:$C$1507,0),0)),"",OFFSET('HARGA SATUAN'!$D$6,MATCH(C614,'HARGA SATUAN'!$C$7:$C$1507,0),0))</f>
        <v/>
      </c>
      <c r="E614" s="101">
        <f ca="1">IF(B614="+","Unit",IF(ISERROR(OFFSET('HARGA SATUAN'!$E$6,MATCH(C614,'HARGA SATUAN'!$C$7:$C$1507,0),0)),"",OFFSET('HARGA SATUAN'!$E$6,MATCH(C614,'HARGA SATUAN'!$C$7:$C$1507,0),0)))</f>
        <v>0</v>
      </c>
      <c r="F614" s="138" t="str">
        <f t="shared" ca="1" si="29"/>
        <v/>
      </c>
      <c r="G614" s="41">
        <f ca="1">IF(ISERROR(OFFSET('HARGA SATUAN'!$I$6,MATCH(C614,'HARGA SATUAN'!$C$7:$C$1507,0),0)),"",OFFSET('HARGA SATUAN'!$I$6,MATCH(C614,'HARGA SATUAN'!$C$7:$C$1507,0),0))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SATUAN'!$C$7:$C$1507,0),0)),"",OFFSET('HARGA SATUAN'!$D$6,MATCH(C615,'HARGA SATUAN'!$C$7:$C$1507,0),0))</f>
        <v/>
      </c>
      <c r="E615" s="101">
        <f ca="1">IF(B615="+","Unit",IF(ISERROR(OFFSET('HARGA SATUAN'!$E$6,MATCH(C615,'HARGA SATUAN'!$C$7:$C$1507,0),0)),"",OFFSET('HARGA SATUAN'!$E$6,MATCH(C615,'HARGA SATUAN'!$C$7:$C$1507,0),0)))</f>
        <v>0</v>
      </c>
      <c r="F615" s="138" t="str">
        <f t="shared" ca="1" si="29"/>
        <v/>
      </c>
      <c r="G615" s="41">
        <f ca="1">IF(ISERROR(OFFSET('HARGA SATUAN'!$I$6,MATCH(C615,'HARGA SATUAN'!$C$7:$C$1507,0),0)),"",OFFSET('HARGA SATUAN'!$I$6,MATCH(C615,'HARGA SATUAN'!$C$7:$C$1507,0),0))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SATUAN'!$C$7:$C$1507,0),0)),"",OFFSET('HARGA SATUAN'!$D$6,MATCH(C616,'HARGA SATUAN'!$C$7:$C$1507,0),0))</f>
        <v/>
      </c>
      <c r="E616" s="101">
        <f ca="1">IF(B616="+","Unit",IF(ISERROR(OFFSET('HARGA SATUAN'!$E$6,MATCH(C616,'HARGA SATUAN'!$C$7:$C$1507,0),0)),"",OFFSET('HARGA SATUAN'!$E$6,MATCH(C616,'HARGA SATUAN'!$C$7:$C$1507,0),0)))</f>
        <v>0</v>
      </c>
      <c r="F616" s="138" t="str">
        <f t="shared" ca="1" si="29"/>
        <v/>
      </c>
      <c r="G616" s="41">
        <f ca="1">IF(ISERROR(OFFSET('HARGA SATUAN'!$I$6,MATCH(C616,'HARGA SATUAN'!$C$7:$C$1507,0),0)),"",OFFSET('HARGA SATUAN'!$I$6,MATCH(C616,'HARGA SATUAN'!$C$7:$C$1507,0),0))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SATUAN'!$C$7:$C$1507,0),0)),"",OFFSET('HARGA SATUAN'!$D$6,MATCH(C617,'HARGA SATUAN'!$C$7:$C$1507,0),0))</f>
        <v/>
      </c>
      <c r="E617" s="101">
        <f ca="1">IF(B617="+","Unit",IF(ISERROR(OFFSET('HARGA SATUAN'!$E$6,MATCH(C617,'HARGA SATUAN'!$C$7:$C$1507,0),0)),"",OFFSET('HARGA SATUAN'!$E$6,MATCH(C617,'HARGA SATUAN'!$C$7:$C$1507,0),0)))</f>
        <v>0</v>
      </c>
      <c r="F617" s="138" t="str">
        <f t="shared" ca="1" si="29"/>
        <v/>
      </c>
      <c r="G617" s="41">
        <f ca="1">IF(ISERROR(OFFSET('HARGA SATUAN'!$I$6,MATCH(C617,'HARGA SATUAN'!$C$7:$C$1507,0),0)),"",OFFSET('HARGA SATUAN'!$I$6,MATCH(C617,'HARGA SATUAN'!$C$7:$C$1507,0),0))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SATUAN'!$C$7:$C$1507,0),0)),"",OFFSET('HARGA SATUAN'!$D$6,MATCH(C618,'HARGA SATUAN'!$C$7:$C$1507,0),0))</f>
        <v/>
      </c>
      <c r="E618" s="101">
        <f ca="1">IF(B618="+","Unit",IF(ISERROR(OFFSET('HARGA SATUAN'!$E$6,MATCH(C618,'HARGA SATUAN'!$C$7:$C$1507,0),0)),"",OFFSET('HARGA SATUAN'!$E$6,MATCH(C618,'HARGA SATUAN'!$C$7:$C$1507,0),0)))</f>
        <v>0</v>
      </c>
      <c r="F618" s="138" t="str">
        <f t="shared" ca="1" si="29"/>
        <v/>
      </c>
      <c r="G618" s="41">
        <f ca="1">IF(ISERROR(OFFSET('HARGA SATUAN'!$I$6,MATCH(C618,'HARGA SATUAN'!$C$7:$C$1507,0),0)),"",OFFSET('HARGA SATUAN'!$I$6,MATCH(C618,'HARGA SATUAN'!$C$7:$C$1507,0),0))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SATUAN'!$C$7:$C$1507,0),0)),"",OFFSET('HARGA SATUAN'!$D$6,MATCH(C619,'HARGA SATUAN'!$C$7:$C$1507,0),0))</f>
        <v/>
      </c>
      <c r="E619" s="101">
        <f ca="1">IF(B619="+","Unit",IF(ISERROR(OFFSET('HARGA SATUAN'!$E$6,MATCH(C619,'HARGA SATUAN'!$C$7:$C$1507,0),0)),"",OFFSET('HARGA SATUAN'!$E$6,MATCH(C619,'HARGA SATUAN'!$C$7:$C$1507,0),0)))</f>
        <v>0</v>
      </c>
      <c r="F619" s="138" t="str">
        <f t="shared" ca="1" si="29"/>
        <v/>
      </c>
      <c r="G619" s="41">
        <f ca="1">IF(ISERROR(OFFSET('HARGA SATUAN'!$I$6,MATCH(C619,'HARGA SATUAN'!$C$7:$C$1507,0),0)),"",OFFSET('HARGA SATUAN'!$I$6,MATCH(C619,'HARGA SATUAN'!$C$7:$C$1507,0),0))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SATUAN'!$C$7:$C$1507,0),0)),"",OFFSET('HARGA SATUAN'!$D$6,MATCH(C620,'HARGA SATUAN'!$C$7:$C$1507,0),0))</f>
        <v/>
      </c>
      <c r="E620" s="101">
        <f ca="1">IF(B620="+","Unit",IF(ISERROR(OFFSET('HARGA SATUAN'!$E$6,MATCH(C620,'HARGA SATUAN'!$C$7:$C$1507,0),0)),"",OFFSET('HARGA SATUAN'!$E$6,MATCH(C620,'HARGA SATUAN'!$C$7:$C$1507,0),0)))</f>
        <v>0</v>
      </c>
      <c r="F620" s="138" t="str">
        <f t="shared" ca="1" si="29"/>
        <v/>
      </c>
      <c r="G620" s="41">
        <f ca="1">IF(ISERROR(OFFSET('HARGA SATUAN'!$I$6,MATCH(C620,'HARGA SATUAN'!$C$7:$C$1507,0),0)),"",OFFSET('HARGA SATUAN'!$I$6,MATCH(C620,'HARGA SATUAN'!$C$7:$C$1507,0),0))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SATUAN'!$C$7:$C$1507,0),0)),"",OFFSET('HARGA SATUAN'!$D$6,MATCH(C621,'HARGA SATUAN'!$C$7:$C$1507,0),0))</f>
        <v/>
      </c>
      <c r="E621" s="101">
        <f ca="1">IF(B621="+","Unit",IF(ISERROR(OFFSET('HARGA SATUAN'!$E$6,MATCH(C621,'HARGA SATUAN'!$C$7:$C$1507,0),0)),"",OFFSET('HARGA SATUAN'!$E$6,MATCH(C621,'HARGA SATUAN'!$C$7:$C$1507,0),0)))</f>
        <v>0</v>
      </c>
      <c r="F621" s="138" t="str">
        <f t="shared" ca="1" si="29"/>
        <v/>
      </c>
      <c r="G621" s="41">
        <f ca="1">IF(ISERROR(OFFSET('HARGA SATUAN'!$I$6,MATCH(C621,'HARGA SATUAN'!$C$7:$C$1507,0),0)),"",OFFSET('HARGA SATUAN'!$I$6,MATCH(C621,'HARGA SATUAN'!$C$7:$C$1507,0),0))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SATUAN'!$C$7:$C$1507,0),0)),"",OFFSET('HARGA SATUAN'!$D$6,MATCH(C622,'HARGA SATUAN'!$C$7:$C$1507,0),0))</f>
        <v/>
      </c>
      <c r="E622" s="101">
        <f ca="1">IF(B622="+","Unit",IF(ISERROR(OFFSET('HARGA SATUAN'!$E$6,MATCH(C622,'HARGA SATUAN'!$C$7:$C$1507,0),0)),"",OFFSET('HARGA SATUAN'!$E$6,MATCH(C622,'HARGA SATUAN'!$C$7:$C$1507,0),0)))</f>
        <v>0</v>
      </c>
      <c r="F622" s="138" t="str">
        <f t="shared" ca="1" si="29"/>
        <v/>
      </c>
      <c r="G622" s="41">
        <f ca="1">IF(ISERROR(OFFSET('HARGA SATUAN'!$I$6,MATCH(C622,'HARGA SATUAN'!$C$7:$C$1507,0),0)),"",OFFSET('HARGA SATUAN'!$I$6,MATCH(C622,'HARGA SATUAN'!$C$7:$C$1507,0),0))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SATUAN'!$C$7:$C$1507,0),0)),"",OFFSET('HARGA SATUAN'!$D$6,MATCH(C623,'HARGA SATUAN'!$C$7:$C$1507,0),0))</f>
        <v/>
      </c>
      <c r="E623" s="101">
        <f ca="1">IF(B623="+","Unit",IF(ISERROR(OFFSET('HARGA SATUAN'!$E$6,MATCH(C623,'HARGA SATUAN'!$C$7:$C$1507,0),0)),"",OFFSET('HARGA SATUAN'!$E$6,MATCH(C623,'HARGA SATUAN'!$C$7:$C$1507,0),0)))</f>
        <v>0</v>
      </c>
      <c r="F623" s="138" t="str">
        <f t="shared" ca="1" si="29"/>
        <v/>
      </c>
      <c r="G623" s="41">
        <f ca="1">IF(ISERROR(OFFSET('HARGA SATUAN'!$I$6,MATCH(C623,'HARGA SATUAN'!$C$7:$C$1507,0),0)),"",OFFSET('HARGA SATUAN'!$I$6,MATCH(C623,'HARGA SATUAN'!$C$7:$C$1507,0),0))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SATUAN'!$C$7:$C$1507,0),0)),"",OFFSET('HARGA SATUAN'!$D$6,MATCH(C624,'HARGA SATUAN'!$C$7:$C$1507,0),0))</f>
        <v/>
      </c>
      <c r="E624" s="101">
        <f ca="1">IF(B624="+","Unit",IF(ISERROR(OFFSET('HARGA SATUAN'!$E$6,MATCH(C624,'HARGA SATUAN'!$C$7:$C$1507,0),0)),"",OFFSET('HARGA SATUAN'!$E$6,MATCH(C624,'HARGA SATUAN'!$C$7:$C$1507,0),0)))</f>
        <v>0</v>
      </c>
      <c r="F624" s="138" t="str">
        <f t="shared" ca="1" si="29"/>
        <v/>
      </c>
      <c r="G624" s="41">
        <f ca="1">IF(ISERROR(OFFSET('HARGA SATUAN'!$I$6,MATCH(C624,'HARGA SATUAN'!$C$7:$C$1507,0),0)),"",OFFSET('HARGA SATUAN'!$I$6,MATCH(C624,'HARGA SATUAN'!$C$7:$C$1507,0),0))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SATUAN'!$C$7:$C$1507,0),0)),"",OFFSET('HARGA SATUAN'!$D$6,MATCH(C625,'HARGA SATUAN'!$C$7:$C$1507,0),0))</f>
        <v/>
      </c>
      <c r="E625" s="101">
        <f ca="1">IF(B625="+","Unit",IF(ISERROR(OFFSET('HARGA SATUAN'!$E$6,MATCH(C625,'HARGA SATUAN'!$C$7:$C$1507,0),0)),"",OFFSET('HARGA SATUAN'!$E$6,MATCH(C625,'HARGA SATUAN'!$C$7:$C$1507,0),0)))</f>
        <v>0</v>
      </c>
      <c r="F625" s="138" t="str">
        <f t="shared" ca="1" si="29"/>
        <v/>
      </c>
      <c r="G625" s="41">
        <f ca="1">IF(ISERROR(OFFSET('HARGA SATUAN'!$I$6,MATCH(C625,'HARGA SATUAN'!$C$7:$C$1507,0),0)),"",OFFSET('HARGA SATUAN'!$I$6,MATCH(C625,'HARGA SATUAN'!$C$7:$C$1507,0),0))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SATUAN'!$C$7:$C$1507,0),0)),"",OFFSET('HARGA SATUAN'!$D$6,MATCH(C626,'HARGA SATUAN'!$C$7:$C$1507,0),0))</f>
        <v/>
      </c>
      <c r="E626" s="101">
        <f ca="1">IF(B626="+","Unit",IF(ISERROR(OFFSET('HARGA SATUAN'!$E$6,MATCH(C626,'HARGA SATUAN'!$C$7:$C$1507,0),0)),"",OFFSET('HARGA SATUAN'!$E$6,MATCH(C626,'HARGA SATUAN'!$C$7:$C$1507,0),0)))</f>
        <v>0</v>
      </c>
      <c r="F626" s="138" t="str">
        <f t="shared" ca="1" si="29"/>
        <v/>
      </c>
      <c r="G626" s="41">
        <f ca="1">IF(ISERROR(OFFSET('HARGA SATUAN'!$I$6,MATCH(C626,'HARGA SATUAN'!$C$7:$C$1507,0),0)),"",OFFSET('HARGA SATUAN'!$I$6,MATCH(C626,'HARGA SATUAN'!$C$7:$C$1507,0),0))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SATUAN'!$C$7:$C$1507,0),0)),"",OFFSET('HARGA SATUAN'!$D$6,MATCH(C627,'HARGA SATUAN'!$C$7:$C$1507,0),0))</f>
        <v/>
      </c>
      <c r="E627" s="101">
        <f ca="1">IF(B627="+","Unit",IF(ISERROR(OFFSET('HARGA SATUAN'!$E$6,MATCH(C627,'HARGA SATUAN'!$C$7:$C$1507,0),0)),"",OFFSET('HARGA SATUAN'!$E$6,MATCH(C627,'HARGA SATUAN'!$C$7:$C$1507,0),0)))</f>
        <v>0</v>
      </c>
      <c r="F627" s="138" t="str">
        <f t="shared" ca="1" si="29"/>
        <v/>
      </c>
      <c r="G627" s="41">
        <f ca="1">IF(ISERROR(OFFSET('HARGA SATUAN'!$I$6,MATCH(C627,'HARGA SATUAN'!$C$7:$C$1507,0),0)),"",OFFSET('HARGA SATUAN'!$I$6,MATCH(C627,'HARGA SATUAN'!$C$7:$C$1507,0),0))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SATUAN'!$C$7:$C$1507,0),0)),"",OFFSET('HARGA SATUAN'!$D$6,MATCH(C628,'HARGA SATUAN'!$C$7:$C$1507,0),0))</f>
        <v/>
      </c>
      <c r="E628" s="101">
        <f ca="1">IF(B628="+","Unit",IF(ISERROR(OFFSET('HARGA SATUAN'!$E$6,MATCH(C628,'HARGA SATUAN'!$C$7:$C$1507,0),0)),"",OFFSET('HARGA SATUAN'!$E$6,MATCH(C628,'HARGA SATUAN'!$C$7:$C$1507,0),0)))</f>
        <v>0</v>
      </c>
      <c r="F628" s="138" t="str">
        <f t="shared" ca="1" si="29"/>
        <v/>
      </c>
      <c r="G628" s="41">
        <f ca="1">IF(ISERROR(OFFSET('HARGA SATUAN'!$I$6,MATCH(C628,'HARGA SATUAN'!$C$7:$C$1507,0),0)),"",OFFSET('HARGA SATUAN'!$I$6,MATCH(C628,'HARGA SATUAN'!$C$7:$C$1507,0),0))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SATUAN'!$C$7:$C$1507,0),0)),"",OFFSET('HARGA SATUAN'!$D$6,MATCH(C629,'HARGA SATUAN'!$C$7:$C$1507,0),0))</f>
        <v/>
      </c>
      <c r="E629" s="101">
        <f ca="1">IF(B629="+","Unit",IF(ISERROR(OFFSET('HARGA SATUAN'!$E$6,MATCH(C629,'HARGA SATUAN'!$C$7:$C$1507,0),0)),"",OFFSET('HARGA SATUAN'!$E$6,MATCH(C629,'HARGA SATUAN'!$C$7:$C$1507,0),0)))</f>
        <v>0</v>
      </c>
      <c r="F629" s="138" t="str">
        <f t="shared" ca="1" si="29"/>
        <v/>
      </c>
      <c r="G629" s="41">
        <f ca="1">IF(ISERROR(OFFSET('HARGA SATUAN'!$I$6,MATCH(C629,'HARGA SATUAN'!$C$7:$C$1507,0),0)),"",OFFSET('HARGA SATUAN'!$I$6,MATCH(C629,'HARGA SATUAN'!$C$7:$C$1507,0),0))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SATUAN'!$C$7:$C$1507,0),0)),"",OFFSET('HARGA SATUAN'!$D$6,MATCH(C630,'HARGA SATUAN'!$C$7:$C$1507,0),0))</f>
        <v/>
      </c>
      <c r="E630" s="101">
        <f ca="1">IF(B630="+","Unit",IF(ISERROR(OFFSET('HARGA SATUAN'!$E$6,MATCH(C630,'HARGA SATUAN'!$C$7:$C$1507,0),0)),"",OFFSET('HARGA SATUAN'!$E$6,MATCH(C630,'HARGA SATUAN'!$C$7:$C$1507,0),0)))</f>
        <v>0</v>
      </c>
      <c r="F630" s="138" t="str">
        <f t="shared" ca="1" si="29"/>
        <v/>
      </c>
      <c r="G630" s="41">
        <f ca="1">IF(ISERROR(OFFSET('HARGA SATUAN'!$I$6,MATCH(C630,'HARGA SATUAN'!$C$7:$C$1507,0),0)),"",OFFSET('HARGA SATUAN'!$I$6,MATCH(C630,'HARGA SATUAN'!$C$7:$C$1507,0),0))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SATUAN'!$C$7:$C$1507,0),0)),"",OFFSET('HARGA SATUAN'!$D$6,MATCH(C631,'HARGA SATUAN'!$C$7:$C$1507,0),0))</f>
        <v/>
      </c>
      <c r="E631" s="101">
        <f ca="1">IF(B631="+","Unit",IF(ISERROR(OFFSET('HARGA SATUAN'!$E$6,MATCH(C631,'HARGA SATUAN'!$C$7:$C$1507,0),0)),"",OFFSET('HARGA SATUAN'!$E$6,MATCH(C631,'HARGA SATUAN'!$C$7:$C$1507,0),0)))</f>
        <v>0</v>
      </c>
      <c r="F631" s="138" t="str">
        <f t="shared" ca="1" si="29"/>
        <v/>
      </c>
      <c r="G631" s="41">
        <f ca="1">IF(ISERROR(OFFSET('HARGA SATUAN'!$I$6,MATCH(C631,'HARGA SATUAN'!$C$7:$C$1507,0),0)),"",OFFSET('HARGA SATUAN'!$I$6,MATCH(C631,'HARGA SATUAN'!$C$7:$C$1507,0),0))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SATUAN'!$C$7:$C$1507,0),0)),"",OFFSET('HARGA SATUAN'!$D$6,MATCH(C632,'HARGA SATUAN'!$C$7:$C$1507,0),0))</f>
        <v/>
      </c>
      <c r="E632" s="101">
        <f ca="1">IF(B632="+","Unit",IF(ISERROR(OFFSET('HARGA SATUAN'!$E$6,MATCH(C632,'HARGA SATUAN'!$C$7:$C$1507,0),0)),"",OFFSET('HARGA SATUAN'!$E$6,MATCH(C632,'HARGA SATUAN'!$C$7:$C$1507,0),0)))</f>
        <v>0</v>
      </c>
      <c r="F632" s="138" t="str">
        <f t="shared" ca="1" si="29"/>
        <v/>
      </c>
      <c r="G632" s="41">
        <f ca="1">IF(ISERROR(OFFSET('HARGA SATUAN'!$I$6,MATCH(C632,'HARGA SATUAN'!$C$7:$C$1507,0),0)),"",OFFSET('HARGA SATUAN'!$I$6,MATCH(C632,'HARGA SATUAN'!$C$7:$C$1507,0),0))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SATUAN'!$C$7:$C$1507,0),0)),"",OFFSET('HARGA SATUAN'!$D$6,MATCH(C633,'HARGA SATUAN'!$C$7:$C$1507,0),0))</f>
        <v/>
      </c>
      <c r="E633" s="101">
        <f ca="1">IF(B633="+","Unit",IF(ISERROR(OFFSET('HARGA SATUAN'!$E$6,MATCH(C633,'HARGA SATUAN'!$C$7:$C$1507,0),0)),"",OFFSET('HARGA SATUAN'!$E$6,MATCH(C633,'HARGA SATUAN'!$C$7:$C$1507,0),0)))</f>
        <v>0</v>
      </c>
      <c r="F633" s="138" t="str">
        <f t="shared" ca="1" si="29"/>
        <v/>
      </c>
      <c r="G633" s="41">
        <f ca="1">IF(ISERROR(OFFSET('HARGA SATUAN'!$I$6,MATCH(C633,'HARGA SATUAN'!$C$7:$C$1507,0),0)),"",OFFSET('HARGA SATUAN'!$I$6,MATCH(C633,'HARGA SATUAN'!$C$7:$C$1507,0),0))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SATUAN'!$C$7:$C$1507,0),0)),"",OFFSET('HARGA SATUAN'!$D$6,MATCH(C634,'HARGA SATUAN'!$C$7:$C$1507,0),0))</f>
        <v/>
      </c>
      <c r="E634" s="101">
        <f ca="1">IF(B634="+","Unit",IF(ISERROR(OFFSET('HARGA SATUAN'!$E$6,MATCH(C634,'HARGA SATUAN'!$C$7:$C$1507,0),0)),"",OFFSET('HARGA SATUAN'!$E$6,MATCH(C634,'HARGA SATUAN'!$C$7:$C$1507,0),0)))</f>
        <v>0</v>
      </c>
      <c r="F634" s="138" t="str">
        <f t="shared" ca="1" si="29"/>
        <v/>
      </c>
      <c r="G634" s="41">
        <f ca="1">IF(ISERROR(OFFSET('HARGA SATUAN'!$I$6,MATCH(C634,'HARGA SATUAN'!$C$7:$C$1507,0),0)),"",OFFSET('HARGA SATUAN'!$I$6,MATCH(C634,'HARGA SATUAN'!$C$7:$C$1507,0),0))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SATUAN'!$C$7:$C$1507,0),0)),"",OFFSET('HARGA SATUAN'!$D$6,MATCH(C635,'HARGA SATUAN'!$C$7:$C$1507,0),0))</f>
        <v/>
      </c>
      <c r="E635" s="101">
        <f ca="1">IF(B635="+","Unit",IF(ISERROR(OFFSET('HARGA SATUAN'!$E$6,MATCH(C635,'HARGA SATUAN'!$C$7:$C$1507,0),0)),"",OFFSET('HARGA SATUAN'!$E$6,MATCH(C635,'HARGA SATUAN'!$C$7:$C$1507,0),0)))</f>
        <v>0</v>
      </c>
      <c r="F635" s="138" t="str">
        <f t="shared" ca="1" si="29"/>
        <v/>
      </c>
      <c r="G635" s="41">
        <f ca="1">IF(ISERROR(OFFSET('HARGA SATUAN'!$I$6,MATCH(C635,'HARGA SATUAN'!$C$7:$C$1507,0),0)),"",OFFSET('HARGA SATUAN'!$I$6,MATCH(C635,'HARGA SATUAN'!$C$7:$C$1507,0),0))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SATUAN'!$C$7:$C$1507,0),0)),"",OFFSET('HARGA SATUAN'!$D$6,MATCH(C636,'HARGA SATUAN'!$C$7:$C$1507,0),0))</f>
        <v/>
      </c>
      <c r="E636" s="101">
        <f ca="1">IF(B636="+","Unit",IF(ISERROR(OFFSET('HARGA SATUAN'!$E$6,MATCH(C636,'HARGA SATUAN'!$C$7:$C$1507,0),0)),"",OFFSET('HARGA SATUAN'!$E$6,MATCH(C636,'HARGA SATUAN'!$C$7:$C$1507,0),0)))</f>
        <v>0</v>
      </c>
      <c r="F636" s="138" t="str">
        <f t="shared" ca="1" si="29"/>
        <v/>
      </c>
      <c r="G636" s="41">
        <f ca="1">IF(ISERROR(OFFSET('HARGA SATUAN'!$I$6,MATCH(C636,'HARGA SATUAN'!$C$7:$C$1507,0),0)),"",OFFSET('HARGA SATUAN'!$I$6,MATCH(C636,'HARGA SATUAN'!$C$7:$C$1507,0),0))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SATUAN'!$C$7:$C$1507,0),0)),"",OFFSET('HARGA SATUAN'!$D$6,MATCH(C637,'HARGA SATUAN'!$C$7:$C$1507,0),0))</f>
        <v/>
      </c>
      <c r="E637" s="101">
        <f ca="1">IF(B637="+","Unit",IF(ISERROR(OFFSET('HARGA SATUAN'!$E$6,MATCH(C637,'HARGA SATUAN'!$C$7:$C$1507,0),0)),"",OFFSET('HARGA SATUAN'!$E$6,MATCH(C637,'HARGA SATUAN'!$C$7:$C$1507,0),0)))</f>
        <v>0</v>
      </c>
      <c r="F637" s="138" t="str">
        <f t="shared" ca="1" si="29"/>
        <v/>
      </c>
      <c r="G637" s="41">
        <f ca="1">IF(ISERROR(OFFSET('HARGA SATUAN'!$I$6,MATCH(C637,'HARGA SATUAN'!$C$7:$C$1507,0),0)),"",OFFSET('HARGA SATUAN'!$I$6,MATCH(C637,'HARGA SATUAN'!$C$7:$C$1507,0),0))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SATUAN'!$C$7:$C$1507,0),0)),"",OFFSET('HARGA SATUAN'!$D$6,MATCH(C638,'HARGA SATUAN'!$C$7:$C$1507,0),0))</f>
        <v/>
      </c>
      <c r="E638" s="101">
        <f ca="1">IF(B638="+","Unit",IF(ISERROR(OFFSET('HARGA SATUAN'!$E$6,MATCH(C638,'HARGA SATUAN'!$C$7:$C$1507,0),0)),"",OFFSET('HARGA SATUAN'!$E$6,MATCH(C638,'HARGA SATUAN'!$C$7:$C$1507,0),0)))</f>
        <v>0</v>
      </c>
      <c r="F638" s="138" t="str">
        <f t="shared" ca="1" si="29"/>
        <v/>
      </c>
      <c r="G638" s="41">
        <f ca="1">IF(ISERROR(OFFSET('HARGA SATUAN'!$I$6,MATCH(C638,'HARGA SATUAN'!$C$7:$C$1507,0),0)),"",OFFSET('HARGA SATUAN'!$I$6,MATCH(C638,'HARGA SATUAN'!$C$7:$C$1507,0),0))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SATUAN'!$C$7:$C$1507,0),0)),"",OFFSET('HARGA SATUAN'!$D$6,MATCH(C639,'HARGA SATUAN'!$C$7:$C$1507,0),0))</f>
        <v/>
      </c>
      <c r="E639" s="101">
        <f ca="1">IF(B639="+","Unit",IF(ISERROR(OFFSET('HARGA SATUAN'!$E$6,MATCH(C639,'HARGA SATUAN'!$C$7:$C$1507,0),0)),"",OFFSET('HARGA SATUAN'!$E$6,MATCH(C639,'HARGA SATUAN'!$C$7:$C$1507,0),0)))</f>
        <v>0</v>
      </c>
      <c r="F639" s="138" t="str">
        <f t="shared" ca="1" si="29"/>
        <v/>
      </c>
      <c r="G639" s="41">
        <f ca="1">IF(ISERROR(OFFSET('HARGA SATUAN'!$I$6,MATCH(C639,'HARGA SATUAN'!$C$7:$C$1507,0),0)),"",OFFSET('HARGA SATUAN'!$I$6,MATCH(C639,'HARGA SATUAN'!$C$7:$C$1507,0),0))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SATUAN'!$C$7:$C$1507,0),0)),"",OFFSET('HARGA SATUAN'!$D$6,MATCH(C640,'HARGA SATUAN'!$C$7:$C$1507,0),0))</f>
        <v/>
      </c>
      <c r="E640" s="101">
        <f ca="1">IF(B640="+","Unit",IF(ISERROR(OFFSET('HARGA SATUAN'!$E$6,MATCH(C640,'HARGA SATUAN'!$C$7:$C$1507,0),0)),"",OFFSET('HARGA SATUAN'!$E$6,MATCH(C640,'HARGA SATUAN'!$C$7:$C$1507,0),0)))</f>
        <v>0</v>
      </c>
      <c r="F640" s="138" t="str">
        <f t="shared" ca="1" si="29"/>
        <v/>
      </c>
      <c r="G640" s="41">
        <f ca="1">IF(ISERROR(OFFSET('HARGA SATUAN'!$I$6,MATCH(C640,'HARGA SATUAN'!$C$7:$C$1507,0),0)),"",OFFSET('HARGA SATUAN'!$I$6,MATCH(C640,'HARGA SATUAN'!$C$7:$C$1507,0),0))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SATUAN'!$C$7:$C$1507,0),0)),"",OFFSET('HARGA SATUAN'!$D$6,MATCH(C641,'HARGA SATUAN'!$C$7:$C$1507,0),0))</f>
        <v/>
      </c>
      <c r="E641" s="101">
        <f ca="1">IF(B641="+","Unit",IF(ISERROR(OFFSET('HARGA SATUAN'!$E$6,MATCH(C641,'HARGA SATUAN'!$C$7:$C$1507,0),0)),"",OFFSET('HARGA SATUAN'!$E$6,MATCH(C641,'HARGA SATUAN'!$C$7:$C$1507,0),0)))</f>
        <v>0</v>
      </c>
      <c r="F641" s="138" t="str">
        <f t="shared" ca="1" si="29"/>
        <v/>
      </c>
      <c r="G641" s="41">
        <f ca="1">IF(ISERROR(OFFSET('HARGA SATUAN'!$I$6,MATCH(C641,'HARGA SATUAN'!$C$7:$C$1507,0),0)),"",OFFSET('HARGA SATUAN'!$I$6,MATCH(C641,'HARGA SATUAN'!$C$7:$C$1507,0),0))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SATUAN'!$C$7:$C$1507,0),0)),"",OFFSET('HARGA SATUAN'!$D$6,MATCH(C642,'HARGA SATUAN'!$C$7:$C$1507,0),0))</f>
        <v/>
      </c>
      <c r="E642" s="101">
        <f ca="1">IF(B642="+","Unit",IF(ISERROR(OFFSET('HARGA SATUAN'!$E$6,MATCH(C642,'HARGA SATUAN'!$C$7:$C$1507,0),0)),"",OFFSET('HARGA SATUAN'!$E$6,MATCH(C642,'HARGA SATUAN'!$C$7:$C$1507,0),0)))</f>
        <v>0</v>
      </c>
      <c r="F642" s="138" t="str">
        <f t="shared" ca="1" si="29"/>
        <v/>
      </c>
      <c r="G642" s="41">
        <f ca="1">IF(ISERROR(OFFSET('HARGA SATUAN'!$I$6,MATCH(C642,'HARGA SATUAN'!$C$7:$C$1507,0),0)),"",OFFSET('HARGA SATUAN'!$I$6,MATCH(C642,'HARGA SATUAN'!$C$7:$C$1507,0),0))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SATUAN'!$C$7:$C$1507,0),0)),"",OFFSET('HARGA SATUAN'!$D$6,MATCH(C643,'HARGA SATUAN'!$C$7:$C$1507,0),0))</f>
        <v/>
      </c>
      <c r="E643" s="101">
        <f ca="1">IF(B643="+","Unit",IF(ISERROR(OFFSET('HARGA SATUAN'!$E$6,MATCH(C643,'HARGA SATUAN'!$C$7:$C$1507,0),0)),"",OFFSET('HARGA SATUAN'!$E$6,MATCH(C643,'HARGA SATUAN'!$C$7:$C$1507,0),0)))</f>
        <v>0</v>
      </c>
      <c r="F643" s="138" t="str">
        <f t="shared" ca="1" si="29"/>
        <v/>
      </c>
      <c r="G643" s="41">
        <f ca="1">IF(ISERROR(OFFSET('HARGA SATUAN'!$I$6,MATCH(C643,'HARGA SATUAN'!$C$7:$C$1507,0),0)),"",OFFSET('HARGA SATUAN'!$I$6,MATCH(C643,'HARGA SATUAN'!$C$7:$C$1507,0),0))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SATUAN'!$C$7:$C$1507,0),0)),"",OFFSET('HARGA SATUAN'!$D$6,MATCH(C644,'HARGA SATUAN'!$C$7:$C$1507,0),0))</f>
        <v/>
      </c>
      <c r="E644" s="101">
        <f ca="1">IF(B644="+","Unit",IF(ISERROR(OFFSET('HARGA SATUAN'!$E$6,MATCH(C644,'HARGA SATUAN'!$C$7:$C$1507,0),0)),"",OFFSET('HARGA SATUAN'!$E$6,MATCH(C644,'HARGA SATUAN'!$C$7:$C$1507,0),0)))</f>
        <v>0</v>
      </c>
      <c r="F644" s="138" t="str">
        <f t="shared" ca="1" si="29"/>
        <v/>
      </c>
      <c r="G644" s="41">
        <f ca="1">IF(ISERROR(OFFSET('HARGA SATUAN'!$I$6,MATCH(C644,'HARGA SATUAN'!$C$7:$C$1507,0),0)),"",OFFSET('HARGA SATUAN'!$I$6,MATCH(C644,'HARGA SATUAN'!$C$7:$C$1507,0),0))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SATUAN'!$C$7:$C$1507,0),0)),"",OFFSET('HARGA SATUAN'!$D$6,MATCH(C645,'HARGA SATUAN'!$C$7:$C$1507,0),0))</f>
        <v/>
      </c>
      <c r="E645" s="101">
        <f ca="1">IF(B645="+","Unit",IF(ISERROR(OFFSET('HARGA SATUAN'!$E$6,MATCH(C645,'HARGA SATUAN'!$C$7:$C$1507,0),0)),"",OFFSET('HARGA SATUAN'!$E$6,MATCH(C645,'HARGA SATUAN'!$C$7:$C$1507,0),0)))</f>
        <v>0</v>
      </c>
      <c r="F645" s="138" t="str">
        <f t="shared" ca="1" si="29"/>
        <v/>
      </c>
      <c r="G645" s="41">
        <f ca="1">IF(ISERROR(OFFSET('HARGA SATUAN'!$I$6,MATCH(C645,'HARGA SATUAN'!$C$7:$C$1507,0),0)),"",OFFSET('HARGA SATUAN'!$I$6,MATCH(C645,'HARGA SATUAN'!$C$7:$C$1507,0),0))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SATUAN'!$C$7:$C$1507,0),0)),"",OFFSET('HARGA SATUAN'!$D$6,MATCH(C646,'HARGA SATUAN'!$C$7:$C$1507,0),0))</f>
        <v/>
      </c>
      <c r="E646" s="101">
        <f ca="1">IF(B646="+","Unit",IF(ISERROR(OFFSET('HARGA SATUAN'!$E$6,MATCH(C646,'HARGA SATUAN'!$C$7:$C$1507,0),0)),"",OFFSET('HARGA SATUAN'!$E$6,MATCH(C646,'HARGA SATUAN'!$C$7:$C$1507,0),0)))</f>
        <v>0</v>
      </c>
      <c r="F646" s="138" t="str">
        <f t="shared" ca="1" si="29"/>
        <v/>
      </c>
      <c r="G646" s="41">
        <f ca="1">IF(ISERROR(OFFSET('HARGA SATUAN'!$I$6,MATCH(C646,'HARGA SATUAN'!$C$7:$C$1507,0),0)),"",OFFSET('HARGA SATUAN'!$I$6,MATCH(C646,'HARGA SATUAN'!$C$7:$C$1507,0),0))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SATUAN'!$C$7:$C$1507,0),0)),"",OFFSET('HARGA SATUAN'!$D$6,MATCH(C647,'HARGA SATUAN'!$C$7:$C$1507,0),0))</f>
        <v/>
      </c>
      <c r="E647" s="101">
        <f ca="1">IF(B647="+","Unit",IF(ISERROR(OFFSET('HARGA SATUAN'!$E$6,MATCH(C647,'HARGA SATUAN'!$C$7:$C$1507,0),0)),"",OFFSET('HARGA SATUAN'!$E$6,MATCH(C647,'HARGA SATUAN'!$C$7:$C$1507,0),0)))</f>
        <v>0</v>
      </c>
      <c r="F647" s="138" t="str">
        <f t="shared" ca="1" si="29"/>
        <v/>
      </c>
      <c r="G647" s="41">
        <f ca="1">IF(ISERROR(OFFSET('HARGA SATUAN'!$I$6,MATCH(C647,'HARGA SATUAN'!$C$7:$C$1507,0),0)),"",OFFSET('HARGA SATUAN'!$I$6,MATCH(C647,'HARGA SATUAN'!$C$7:$C$1507,0),0))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SATUAN'!$C$7:$C$1507,0),0)),"",OFFSET('HARGA SATUAN'!$D$6,MATCH(C648,'HARGA SATUAN'!$C$7:$C$1507,0),0))</f>
        <v/>
      </c>
      <c r="E648" s="101">
        <f ca="1">IF(B648="+","Unit",IF(ISERROR(OFFSET('HARGA SATUAN'!$E$6,MATCH(C648,'HARGA SATUAN'!$C$7:$C$1507,0),0)),"",OFFSET('HARGA SATUAN'!$E$6,MATCH(C648,'HARGA SATUAN'!$C$7:$C$1507,0),0)))</f>
        <v>0</v>
      </c>
      <c r="F648" s="138" t="str">
        <f t="shared" ca="1" si="29"/>
        <v/>
      </c>
      <c r="G648" s="41">
        <f ca="1">IF(ISERROR(OFFSET('HARGA SATUAN'!$I$6,MATCH(C648,'HARGA SATUAN'!$C$7:$C$1507,0),0)),"",OFFSET('HARGA SATUAN'!$I$6,MATCH(C648,'HARGA SATUAN'!$C$7:$C$1507,0),0))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SATUAN'!$C$7:$C$1507,0),0)),"",OFFSET('HARGA SATUAN'!$D$6,MATCH(C649,'HARGA SATUAN'!$C$7:$C$1507,0),0))</f>
        <v/>
      </c>
      <c r="E649" s="101">
        <f ca="1">IF(B649="+","Unit",IF(ISERROR(OFFSET('HARGA SATUAN'!$E$6,MATCH(C649,'HARGA SATUAN'!$C$7:$C$1507,0),0)),"",OFFSET('HARGA SATUAN'!$E$6,MATCH(C649,'HARGA SATUAN'!$C$7:$C$1507,0),0)))</f>
        <v>0</v>
      </c>
      <c r="F649" s="138" t="str">
        <f t="shared" ca="1" si="29"/>
        <v/>
      </c>
      <c r="G649" s="41">
        <f ca="1">IF(ISERROR(OFFSET('HARGA SATUAN'!$I$6,MATCH(C649,'HARGA SATUAN'!$C$7:$C$1507,0),0)),"",OFFSET('HARGA SATUAN'!$I$6,MATCH(C649,'HARGA SATUAN'!$C$7:$C$1507,0),0))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SATUAN'!$C$7:$C$1507,0),0)),"",OFFSET('HARGA SATUAN'!$D$6,MATCH(C650,'HARGA SATUAN'!$C$7:$C$1507,0),0))</f>
        <v/>
      </c>
      <c r="E650" s="101">
        <f ca="1">IF(B650="+","Unit",IF(ISERROR(OFFSET('HARGA SATUAN'!$E$6,MATCH(C650,'HARGA SATUAN'!$C$7:$C$1507,0),0)),"",OFFSET('HARGA SATUAN'!$E$6,MATCH(C650,'HARGA SATUAN'!$C$7:$C$1507,0),0)))</f>
        <v>0</v>
      </c>
      <c r="F650" s="138" t="str">
        <f t="shared" ca="1" si="29"/>
        <v/>
      </c>
      <c r="G650" s="41">
        <f ca="1">IF(ISERROR(OFFSET('HARGA SATUAN'!$I$6,MATCH(C650,'HARGA SATUAN'!$C$7:$C$1507,0),0)),"",OFFSET('HARGA SATUAN'!$I$6,MATCH(C650,'HARGA SATUAN'!$C$7:$C$1507,0),0))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SATUAN'!$C$7:$C$1507,0),0)),"",OFFSET('HARGA SATUAN'!$D$6,MATCH(C651,'HARGA SATUAN'!$C$7:$C$1507,0),0))</f>
        <v/>
      </c>
      <c r="E651" s="101">
        <f ca="1">IF(B651="+","Unit",IF(ISERROR(OFFSET('HARGA SATUAN'!$E$6,MATCH(C651,'HARGA SATUAN'!$C$7:$C$1507,0),0)),"",OFFSET('HARGA SATUAN'!$E$6,MATCH(C651,'HARGA SATUAN'!$C$7:$C$1507,0),0)))</f>
        <v>0</v>
      </c>
      <c r="F651" s="138" t="str">
        <f t="shared" ca="1" si="29"/>
        <v/>
      </c>
      <c r="G651" s="41">
        <f ca="1">IF(ISERROR(OFFSET('HARGA SATUAN'!$I$6,MATCH(C651,'HARGA SATUAN'!$C$7:$C$1507,0),0)),"",OFFSET('HARGA SATUAN'!$I$6,MATCH(C651,'HARGA SATUAN'!$C$7:$C$1507,0),0))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SATUAN'!$C$7:$C$1507,0),0)),"",OFFSET('HARGA SATUAN'!$D$6,MATCH(C652,'HARGA SATUAN'!$C$7:$C$1507,0),0))</f>
        <v/>
      </c>
      <c r="E652" s="101">
        <f ca="1">IF(B652="+","Unit",IF(ISERROR(OFFSET('HARGA SATUAN'!$E$6,MATCH(C652,'HARGA SATUAN'!$C$7:$C$1507,0),0)),"",OFFSET('HARGA SATUAN'!$E$6,MATCH(C652,'HARGA SATUAN'!$C$7:$C$1507,0),0)))</f>
        <v>0</v>
      </c>
      <c r="F652" s="138" t="str">
        <f t="shared" ca="1" si="29"/>
        <v/>
      </c>
      <c r="G652" s="41">
        <f ca="1">IF(ISERROR(OFFSET('HARGA SATUAN'!$I$6,MATCH(C652,'HARGA SATUAN'!$C$7:$C$1507,0),0)),"",OFFSET('HARGA SATUAN'!$I$6,MATCH(C652,'HARGA SATUAN'!$C$7:$C$1507,0),0))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SATUAN'!$C$7:$C$1507,0),0)),"",OFFSET('HARGA SATUAN'!$D$6,MATCH(C653,'HARGA SATUAN'!$C$7:$C$1507,0),0))</f>
        <v/>
      </c>
      <c r="E653" s="101">
        <f ca="1">IF(B653="+","Unit",IF(ISERROR(OFFSET('HARGA SATUAN'!$E$6,MATCH(C653,'HARGA SATUAN'!$C$7:$C$1507,0),0)),"",OFFSET('HARGA SATUAN'!$E$6,MATCH(C653,'HARGA SATUAN'!$C$7:$C$1507,0),0)))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SATUAN'!$C$7:$C$1507,0),0)),"",OFFSET('HARGA SATUAN'!$I$6,MATCH(C653,'HARGA SATUAN'!$C$7:$C$1507,0),0))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SATUAN'!$C$7:$C$1507,0),0)),"",OFFSET('HARGA SATUAN'!$D$6,MATCH(C654,'HARGA SATUAN'!$C$7:$C$1507,0),0))</f>
        <v/>
      </c>
      <c r="E654" s="101">
        <f ca="1">IF(B654="+","Unit",IF(ISERROR(OFFSET('HARGA SATUAN'!$E$6,MATCH(C654,'HARGA SATUAN'!$C$7:$C$1507,0),0)),"",OFFSET('HARGA SATUAN'!$E$6,MATCH(C654,'HARGA SATUAN'!$C$7:$C$1507,0),0)))</f>
        <v>0</v>
      </c>
      <c r="F654" s="138" t="str">
        <f t="shared" ca="1" si="32"/>
        <v/>
      </c>
      <c r="G654" s="41">
        <f ca="1">IF(ISERROR(OFFSET('HARGA SATUAN'!$I$6,MATCH(C654,'HARGA SATUAN'!$C$7:$C$1507,0),0)),"",OFFSET('HARGA SATUAN'!$I$6,MATCH(C654,'HARGA SATUAN'!$C$7:$C$1507,0),0))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SATUAN'!$C$7:$C$1507,0),0)),"",OFFSET('HARGA SATUAN'!$D$6,MATCH(C655,'HARGA SATUAN'!$C$7:$C$1507,0),0))</f>
        <v/>
      </c>
      <c r="E655" s="101">
        <f ca="1">IF(B655="+","Unit",IF(ISERROR(OFFSET('HARGA SATUAN'!$E$6,MATCH(C655,'HARGA SATUAN'!$C$7:$C$1507,0),0)),"",OFFSET('HARGA SATUAN'!$E$6,MATCH(C655,'HARGA SATUAN'!$C$7:$C$1507,0),0)))</f>
        <v>0</v>
      </c>
      <c r="F655" s="138" t="str">
        <f t="shared" ca="1" si="32"/>
        <v/>
      </c>
      <c r="G655" s="41">
        <f ca="1">IF(ISERROR(OFFSET('HARGA SATUAN'!$I$6,MATCH(C655,'HARGA SATUAN'!$C$7:$C$1507,0),0)),"",OFFSET('HARGA SATUAN'!$I$6,MATCH(C655,'HARGA SATUAN'!$C$7:$C$1507,0),0))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SATUAN'!$C$7:$C$1507,0),0)),"",OFFSET('HARGA SATUAN'!$D$6,MATCH(C656,'HARGA SATUAN'!$C$7:$C$1507,0),0))</f>
        <v/>
      </c>
      <c r="E656" s="101">
        <f ca="1">IF(B656="+","Unit",IF(ISERROR(OFFSET('HARGA SATUAN'!$E$6,MATCH(C656,'HARGA SATUAN'!$C$7:$C$1507,0),0)),"",OFFSET('HARGA SATUAN'!$E$6,MATCH(C656,'HARGA SATUAN'!$C$7:$C$1507,0),0)))</f>
        <v>0</v>
      </c>
      <c r="F656" s="138" t="str">
        <f t="shared" ca="1" si="32"/>
        <v/>
      </c>
      <c r="G656" s="41">
        <f ca="1">IF(ISERROR(OFFSET('HARGA SATUAN'!$I$6,MATCH(C656,'HARGA SATUAN'!$C$7:$C$1507,0),0)),"",OFFSET('HARGA SATUAN'!$I$6,MATCH(C656,'HARGA SATUAN'!$C$7:$C$1507,0),0))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SATUAN'!$C$7:$C$1507,0),0)),"",OFFSET('HARGA SATUAN'!$D$6,MATCH(C657,'HARGA SATUAN'!$C$7:$C$1507,0),0))</f>
        <v/>
      </c>
      <c r="E657" s="101">
        <f ca="1">IF(B657="+","Unit",IF(ISERROR(OFFSET('HARGA SATUAN'!$E$6,MATCH(C657,'HARGA SATUAN'!$C$7:$C$1507,0),0)),"",OFFSET('HARGA SATUAN'!$E$6,MATCH(C657,'HARGA SATUAN'!$C$7:$C$1507,0),0)))</f>
        <v>0</v>
      </c>
      <c r="F657" s="138" t="str">
        <f t="shared" ca="1" si="32"/>
        <v/>
      </c>
      <c r="G657" s="41">
        <f ca="1">IF(ISERROR(OFFSET('HARGA SATUAN'!$I$6,MATCH(C657,'HARGA SATUAN'!$C$7:$C$1507,0),0)),"",OFFSET('HARGA SATUAN'!$I$6,MATCH(C657,'HARGA SATUAN'!$C$7:$C$1507,0),0))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SATUAN'!$C$7:$C$1507,0),0)),"",OFFSET('HARGA SATUAN'!$D$6,MATCH(C658,'HARGA SATUAN'!$C$7:$C$1507,0),0))</f>
        <v/>
      </c>
      <c r="E658" s="101">
        <f ca="1">IF(B658="+","Unit",IF(ISERROR(OFFSET('HARGA SATUAN'!$E$6,MATCH(C658,'HARGA SATUAN'!$C$7:$C$1507,0),0)),"",OFFSET('HARGA SATUAN'!$E$6,MATCH(C658,'HARGA SATUAN'!$C$7:$C$1507,0),0)))</f>
        <v>0</v>
      </c>
      <c r="F658" s="138" t="str">
        <f t="shared" ca="1" si="32"/>
        <v/>
      </c>
      <c r="G658" s="41">
        <f ca="1">IF(ISERROR(OFFSET('HARGA SATUAN'!$I$6,MATCH(C658,'HARGA SATUAN'!$C$7:$C$1507,0),0)),"",OFFSET('HARGA SATUAN'!$I$6,MATCH(C658,'HARGA SATUAN'!$C$7:$C$1507,0),0))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SATUAN'!$C$7:$C$1507,0),0)),"",OFFSET('HARGA SATUAN'!$D$6,MATCH(C659,'HARGA SATUAN'!$C$7:$C$1507,0),0))</f>
        <v/>
      </c>
      <c r="E659" s="101">
        <f ca="1">IF(B659="+","Unit",IF(ISERROR(OFFSET('HARGA SATUAN'!$E$6,MATCH(C659,'HARGA SATUAN'!$C$7:$C$1507,0),0)),"",OFFSET('HARGA SATUAN'!$E$6,MATCH(C659,'HARGA SATUAN'!$C$7:$C$1507,0),0)))</f>
        <v>0</v>
      </c>
      <c r="F659" s="138" t="str">
        <f t="shared" ca="1" si="32"/>
        <v/>
      </c>
      <c r="G659" s="41">
        <f ca="1">IF(ISERROR(OFFSET('HARGA SATUAN'!$I$6,MATCH(C659,'HARGA SATUAN'!$C$7:$C$1507,0),0)),"",OFFSET('HARGA SATUAN'!$I$6,MATCH(C659,'HARGA SATUAN'!$C$7:$C$1507,0),0))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SATUAN'!$C$7:$C$1507,0),0)),"",OFFSET('HARGA SATUAN'!$D$6,MATCH(C660,'HARGA SATUAN'!$C$7:$C$1507,0),0))</f>
        <v/>
      </c>
      <c r="E660" s="101">
        <f ca="1">IF(B660="+","Unit",IF(ISERROR(OFFSET('HARGA SATUAN'!$E$6,MATCH(C660,'HARGA SATUAN'!$C$7:$C$1507,0),0)),"",OFFSET('HARGA SATUAN'!$E$6,MATCH(C660,'HARGA SATUAN'!$C$7:$C$1507,0),0)))</f>
        <v>0</v>
      </c>
      <c r="F660" s="138" t="str">
        <f t="shared" ca="1" si="32"/>
        <v/>
      </c>
      <c r="G660" s="41">
        <f ca="1">IF(ISERROR(OFFSET('HARGA SATUAN'!$I$6,MATCH(C660,'HARGA SATUAN'!$C$7:$C$1507,0),0)),"",OFFSET('HARGA SATUAN'!$I$6,MATCH(C660,'HARGA SATUAN'!$C$7:$C$1507,0),0))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SATUAN'!$C$7:$C$1507,0),0)),"",OFFSET('HARGA SATUAN'!$D$6,MATCH(C661,'HARGA SATUAN'!$C$7:$C$1507,0),0))</f>
        <v/>
      </c>
      <c r="E661" s="101">
        <f ca="1">IF(B661="+","Unit",IF(ISERROR(OFFSET('HARGA SATUAN'!$E$6,MATCH(C661,'HARGA SATUAN'!$C$7:$C$1507,0),0)),"",OFFSET('HARGA SATUAN'!$E$6,MATCH(C661,'HARGA SATUAN'!$C$7:$C$1507,0),0)))</f>
        <v>0</v>
      </c>
      <c r="F661" s="138" t="str">
        <f t="shared" ca="1" si="32"/>
        <v/>
      </c>
      <c r="G661" s="41">
        <f ca="1">IF(ISERROR(OFFSET('HARGA SATUAN'!$I$6,MATCH(C661,'HARGA SATUAN'!$C$7:$C$1507,0),0)),"",OFFSET('HARGA SATUAN'!$I$6,MATCH(C661,'HARGA SATUAN'!$C$7:$C$1507,0),0))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SATUAN'!$C$7:$C$1507,0),0)),"",OFFSET('HARGA SATUAN'!$D$6,MATCH(C662,'HARGA SATUAN'!$C$7:$C$1507,0),0))</f>
        <v/>
      </c>
      <c r="E662" s="101">
        <f ca="1">IF(B662="+","Unit",IF(ISERROR(OFFSET('HARGA SATUAN'!$E$6,MATCH(C662,'HARGA SATUAN'!$C$7:$C$1507,0),0)),"",OFFSET('HARGA SATUAN'!$E$6,MATCH(C662,'HARGA SATUAN'!$C$7:$C$1507,0),0)))</f>
        <v>0</v>
      </c>
      <c r="F662" s="138" t="str">
        <f t="shared" ca="1" si="32"/>
        <v/>
      </c>
      <c r="G662" s="41">
        <f ca="1">IF(ISERROR(OFFSET('HARGA SATUAN'!$I$6,MATCH(C662,'HARGA SATUAN'!$C$7:$C$1507,0),0)),"",OFFSET('HARGA SATUAN'!$I$6,MATCH(C662,'HARGA SATUAN'!$C$7:$C$1507,0),0))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SATUAN'!$C$7:$C$1507,0),0)),"",OFFSET('HARGA SATUAN'!$D$6,MATCH(C663,'HARGA SATUAN'!$C$7:$C$1507,0),0))</f>
        <v/>
      </c>
      <c r="E663" s="101">
        <f ca="1">IF(B663="+","Unit",IF(ISERROR(OFFSET('HARGA SATUAN'!$E$6,MATCH(C663,'HARGA SATUAN'!$C$7:$C$1507,0),0)),"",OFFSET('HARGA SATUAN'!$E$6,MATCH(C663,'HARGA SATUAN'!$C$7:$C$1507,0),0)))</f>
        <v>0</v>
      </c>
      <c r="F663" s="138" t="str">
        <f t="shared" ca="1" si="32"/>
        <v/>
      </c>
      <c r="G663" s="41">
        <f ca="1">IF(ISERROR(OFFSET('HARGA SATUAN'!$I$6,MATCH(C663,'HARGA SATUAN'!$C$7:$C$1507,0),0)),"",OFFSET('HARGA SATUAN'!$I$6,MATCH(C663,'HARGA SATUAN'!$C$7:$C$1507,0),0))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SATUAN'!$C$7:$C$1507,0),0)),"",OFFSET('HARGA SATUAN'!$D$6,MATCH(C664,'HARGA SATUAN'!$C$7:$C$1507,0),0))</f>
        <v/>
      </c>
      <c r="E664" s="101">
        <f ca="1">IF(B664="+","Unit",IF(ISERROR(OFFSET('HARGA SATUAN'!$E$6,MATCH(C664,'HARGA SATUAN'!$C$7:$C$1507,0),0)),"",OFFSET('HARGA SATUAN'!$E$6,MATCH(C664,'HARGA SATUAN'!$C$7:$C$1507,0),0)))</f>
        <v>0</v>
      </c>
      <c r="F664" s="138" t="str">
        <f t="shared" ca="1" si="32"/>
        <v/>
      </c>
      <c r="G664" s="41">
        <f ca="1">IF(ISERROR(OFFSET('HARGA SATUAN'!$I$6,MATCH(C664,'HARGA SATUAN'!$C$7:$C$1507,0),0)),"",OFFSET('HARGA SATUAN'!$I$6,MATCH(C664,'HARGA SATUAN'!$C$7:$C$1507,0),0))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SATUAN'!$C$7:$C$1507,0),0)),"",OFFSET('HARGA SATUAN'!$D$6,MATCH(C665,'HARGA SATUAN'!$C$7:$C$1507,0),0))</f>
        <v/>
      </c>
      <c r="E665" s="101">
        <f ca="1">IF(B665="+","Unit",IF(ISERROR(OFFSET('HARGA SATUAN'!$E$6,MATCH(C665,'HARGA SATUAN'!$C$7:$C$1507,0),0)),"",OFFSET('HARGA SATUAN'!$E$6,MATCH(C665,'HARGA SATUAN'!$C$7:$C$1507,0),0)))</f>
        <v>0</v>
      </c>
      <c r="F665" s="138" t="str">
        <f t="shared" ca="1" si="32"/>
        <v/>
      </c>
      <c r="G665" s="41">
        <f ca="1">IF(ISERROR(OFFSET('HARGA SATUAN'!$I$6,MATCH(C665,'HARGA SATUAN'!$C$7:$C$1507,0),0)),"",OFFSET('HARGA SATUAN'!$I$6,MATCH(C665,'HARGA SATUAN'!$C$7:$C$1507,0),0))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SATUAN'!$C$7:$C$1507,0),0)),"",OFFSET('HARGA SATUAN'!$D$6,MATCH(C666,'HARGA SATUAN'!$C$7:$C$1507,0),0))</f>
        <v/>
      </c>
      <c r="E666" s="101">
        <f ca="1">IF(B666="+","Unit",IF(ISERROR(OFFSET('HARGA SATUAN'!$E$6,MATCH(C666,'HARGA SATUAN'!$C$7:$C$1507,0),0)),"",OFFSET('HARGA SATUAN'!$E$6,MATCH(C666,'HARGA SATUAN'!$C$7:$C$1507,0),0)))</f>
        <v>0</v>
      </c>
      <c r="F666" s="138" t="str">
        <f t="shared" ca="1" si="32"/>
        <v/>
      </c>
      <c r="G666" s="41">
        <f ca="1">IF(ISERROR(OFFSET('HARGA SATUAN'!$I$6,MATCH(C666,'HARGA SATUAN'!$C$7:$C$1507,0),0)),"",OFFSET('HARGA SATUAN'!$I$6,MATCH(C666,'HARGA SATUAN'!$C$7:$C$1507,0),0))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SATUAN'!$C$7:$C$1507,0),0)),"",OFFSET('HARGA SATUAN'!$D$6,MATCH(C667,'HARGA SATUAN'!$C$7:$C$1507,0),0))</f>
        <v/>
      </c>
      <c r="E667" s="101">
        <f ca="1">IF(B667="+","Unit",IF(ISERROR(OFFSET('HARGA SATUAN'!$E$6,MATCH(C667,'HARGA SATUAN'!$C$7:$C$1507,0),0)),"",OFFSET('HARGA SATUAN'!$E$6,MATCH(C667,'HARGA SATUAN'!$C$7:$C$1507,0),0)))</f>
        <v>0</v>
      </c>
      <c r="F667" s="138" t="str">
        <f t="shared" ca="1" si="32"/>
        <v/>
      </c>
      <c r="G667" s="41">
        <f ca="1">IF(ISERROR(OFFSET('HARGA SATUAN'!$I$6,MATCH(C667,'HARGA SATUAN'!$C$7:$C$1507,0),0)),"",OFFSET('HARGA SATUAN'!$I$6,MATCH(C667,'HARGA SATUAN'!$C$7:$C$1507,0),0))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SATUAN'!$C$7:$C$1507,0),0)),"",OFFSET('HARGA SATUAN'!$D$6,MATCH(C668,'HARGA SATUAN'!$C$7:$C$1507,0),0))</f>
        <v/>
      </c>
      <c r="E668" s="101">
        <f ca="1">IF(B668="+","Unit",IF(ISERROR(OFFSET('HARGA SATUAN'!$E$6,MATCH(C668,'HARGA SATUAN'!$C$7:$C$1507,0),0)),"",OFFSET('HARGA SATUAN'!$E$6,MATCH(C668,'HARGA SATUAN'!$C$7:$C$1507,0),0)))</f>
        <v>0</v>
      </c>
      <c r="F668" s="138" t="str">
        <f t="shared" ca="1" si="32"/>
        <v/>
      </c>
      <c r="G668" s="41">
        <f ca="1">IF(ISERROR(OFFSET('HARGA SATUAN'!$I$6,MATCH(C668,'HARGA SATUAN'!$C$7:$C$1507,0),0)),"",OFFSET('HARGA SATUAN'!$I$6,MATCH(C668,'HARGA SATUAN'!$C$7:$C$1507,0),0))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SATUAN'!$C$7:$C$1507,0),0)),"",OFFSET('HARGA SATUAN'!$D$6,MATCH(C669,'HARGA SATUAN'!$C$7:$C$1507,0),0))</f>
        <v/>
      </c>
      <c r="E669" s="101">
        <f ca="1">IF(B669="+","Unit",IF(ISERROR(OFFSET('HARGA SATUAN'!$E$6,MATCH(C669,'HARGA SATUAN'!$C$7:$C$1507,0),0)),"",OFFSET('HARGA SATUAN'!$E$6,MATCH(C669,'HARGA SATUAN'!$C$7:$C$1507,0),0)))</f>
        <v>0</v>
      </c>
      <c r="F669" s="138" t="str">
        <f t="shared" ca="1" si="32"/>
        <v/>
      </c>
      <c r="G669" s="41">
        <f ca="1">IF(ISERROR(OFFSET('HARGA SATUAN'!$I$6,MATCH(C669,'HARGA SATUAN'!$C$7:$C$1507,0),0)),"",OFFSET('HARGA SATUAN'!$I$6,MATCH(C669,'HARGA SATUAN'!$C$7:$C$1507,0),0))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SATUAN'!$C$7:$C$1507,0),0)),"",OFFSET('HARGA SATUAN'!$D$6,MATCH(C670,'HARGA SATUAN'!$C$7:$C$1507,0),0))</f>
        <v/>
      </c>
      <c r="E670" s="101">
        <f ca="1">IF(B670="+","Unit",IF(ISERROR(OFFSET('HARGA SATUAN'!$E$6,MATCH(C670,'HARGA SATUAN'!$C$7:$C$1507,0),0)),"",OFFSET('HARGA SATUAN'!$E$6,MATCH(C670,'HARGA SATUAN'!$C$7:$C$1507,0),0)))</f>
        <v>0</v>
      </c>
      <c r="F670" s="138" t="str">
        <f t="shared" ca="1" si="32"/>
        <v/>
      </c>
      <c r="G670" s="41">
        <f ca="1">IF(ISERROR(OFFSET('HARGA SATUAN'!$I$6,MATCH(C670,'HARGA SATUAN'!$C$7:$C$1507,0),0)),"",OFFSET('HARGA SATUAN'!$I$6,MATCH(C670,'HARGA SATUAN'!$C$7:$C$1507,0),0))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SATUAN'!$C$7:$C$1507,0),0)),"",OFFSET('HARGA SATUAN'!$D$6,MATCH(C671,'HARGA SATUAN'!$C$7:$C$1507,0),0))</f>
        <v/>
      </c>
      <c r="E671" s="101">
        <f ca="1">IF(B671="+","Unit",IF(ISERROR(OFFSET('HARGA SATUAN'!$E$6,MATCH(C671,'HARGA SATUAN'!$C$7:$C$1507,0),0)),"",OFFSET('HARGA SATUAN'!$E$6,MATCH(C671,'HARGA SATUAN'!$C$7:$C$1507,0),0)))</f>
        <v>0</v>
      </c>
      <c r="F671" s="138" t="str">
        <f t="shared" ca="1" si="32"/>
        <v/>
      </c>
      <c r="G671" s="41">
        <f ca="1">IF(ISERROR(OFFSET('HARGA SATUAN'!$I$6,MATCH(C671,'HARGA SATUAN'!$C$7:$C$1507,0),0)),"",OFFSET('HARGA SATUAN'!$I$6,MATCH(C671,'HARGA SATUAN'!$C$7:$C$1507,0),0))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SATUAN'!$C$7:$C$1507,0),0)),"",OFFSET('HARGA SATUAN'!$D$6,MATCH(C672,'HARGA SATUAN'!$C$7:$C$1507,0),0))</f>
        <v/>
      </c>
      <c r="E672" s="101">
        <f ca="1">IF(B672="+","Unit",IF(ISERROR(OFFSET('HARGA SATUAN'!$E$6,MATCH(C672,'HARGA SATUAN'!$C$7:$C$1507,0),0)),"",OFFSET('HARGA SATUAN'!$E$6,MATCH(C672,'HARGA SATUAN'!$C$7:$C$1507,0),0)))</f>
        <v>0</v>
      </c>
      <c r="F672" s="138" t="str">
        <f t="shared" ca="1" si="32"/>
        <v/>
      </c>
      <c r="G672" s="41">
        <f ca="1">IF(ISERROR(OFFSET('HARGA SATUAN'!$I$6,MATCH(C672,'HARGA SATUAN'!$C$7:$C$1507,0),0)),"",OFFSET('HARGA SATUAN'!$I$6,MATCH(C672,'HARGA SATUAN'!$C$7:$C$1507,0),0))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SATUAN'!$C$7:$C$1507,0),0)),"",OFFSET('HARGA SATUAN'!$D$6,MATCH(C673,'HARGA SATUAN'!$C$7:$C$1507,0),0))</f>
        <v/>
      </c>
      <c r="E673" s="101">
        <f ca="1">IF(B673="+","Unit",IF(ISERROR(OFFSET('HARGA SATUAN'!$E$6,MATCH(C673,'HARGA SATUAN'!$C$7:$C$1507,0),0)),"",OFFSET('HARGA SATUAN'!$E$6,MATCH(C673,'HARGA SATUAN'!$C$7:$C$1507,0),0)))</f>
        <v>0</v>
      </c>
      <c r="F673" s="138" t="str">
        <f t="shared" ca="1" si="32"/>
        <v/>
      </c>
      <c r="G673" s="41">
        <f ca="1">IF(ISERROR(OFFSET('HARGA SATUAN'!$I$6,MATCH(C673,'HARGA SATUAN'!$C$7:$C$1507,0),0)),"",OFFSET('HARGA SATUAN'!$I$6,MATCH(C673,'HARGA SATUAN'!$C$7:$C$1507,0),0))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SATUAN'!$C$7:$C$1507,0),0)),"",OFFSET('HARGA SATUAN'!$D$6,MATCH(C674,'HARGA SATUAN'!$C$7:$C$1507,0),0))</f>
        <v/>
      </c>
      <c r="E674" s="101">
        <f ca="1">IF(B674="+","Unit",IF(ISERROR(OFFSET('HARGA SATUAN'!$E$6,MATCH(C674,'HARGA SATUAN'!$C$7:$C$1507,0),0)),"",OFFSET('HARGA SATUAN'!$E$6,MATCH(C674,'HARGA SATUAN'!$C$7:$C$1507,0),0)))</f>
        <v>0</v>
      </c>
      <c r="F674" s="138" t="str">
        <f t="shared" ca="1" si="32"/>
        <v/>
      </c>
      <c r="G674" s="41">
        <f ca="1">IF(ISERROR(OFFSET('HARGA SATUAN'!$I$6,MATCH(C674,'HARGA SATUAN'!$C$7:$C$1507,0),0)),"",OFFSET('HARGA SATUAN'!$I$6,MATCH(C674,'HARGA SATUAN'!$C$7:$C$1507,0),0))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SATUAN'!$C$7:$C$1507,0),0)),"",OFFSET('HARGA SATUAN'!$D$6,MATCH(C675,'HARGA SATUAN'!$C$7:$C$1507,0),0))</f>
        <v/>
      </c>
      <c r="E675" s="101">
        <f ca="1">IF(B675="+","Unit",IF(ISERROR(OFFSET('HARGA SATUAN'!$E$6,MATCH(C675,'HARGA SATUAN'!$C$7:$C$1507,0),0)),"",OFFSET('HARGA SATUAN'!$E$6,MATCH(C675,'HARGA SATUAN'!$C$7:$C$1507,0),0)))</f>
        <v>0</v>
      </c>
      <c r="F675" s="138" t="str">
        <f t="shared" ca="1" si="32"/>
        <v/>
      </c>
      <c r="G675" s="41">
        <f ca="1">IF(ISERROR(OFFSET('HARGA SATUAN'!$I$6,MATCH(C675,'HARGA SATUAN'!$C$7:$C$1507,0),0)),"",OFFSET('HARGA SATUAN'!$I$6,MATCH(C675,'HARGA SATUAN'!$C$7:$C$1507,0),0))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SATUAN'!$C$7:$C$1507,0),0)),"",OFFSET('HARGA SATUAN'!$D$6,MATCH(C676,'HARGA SATUAN'!$C$7:$C$1507,0),0))</f>
        <v/>
      </c>
      <c r="E676" s="101">
        <f ca="1">IF(B676="+","Unit",IF(ISERROR(OFFSET('HARGA SATUAN'!$E$6,MATCH(C676,'HARGA SATUAN'!$C$7:$C$1507,0),0)),"",OFFSET('HARGA SATUAN'!$E$6,MATCH(C676,'HARGA SATUAN'!$C$7:$C$1507,0),0)))</f>
        <v>0</v>
      </c>
      <c r="F676" s="138" t="str">
        <f t="shared" ca="1" si="32"/>
        <v/>
      </c>
      <c r="G676" s="41">
        <f ca="1">IF(ISERROR(OFFSET('HARGA SATUAN'!$I$6,MATCH(C676,'HARGA SATUAN'!$C$7:$C$1507,0),0)),"",OFFSET('HARGA SATUAN'!$I$6,MATCH(C676,'HARGA SATUAN'!$C$7:$C$1507,0),0))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SATUAN'!$C$7:$C$1507,0),0)),"",OFFSET('HARGA SATUAN'!$D$6,MATCH(C677,'HARGA SATUAN'!$C$7:$C$1507,0),0))</f>
        <v/>
      </c>
      <c r="E677" s="101">
        <f ca="1">IF(B677="+","Unit",IF(ISERROR(OFFSET('HARGA SATUAN'!$E$6,MATCH(C677,'HARGA SATUAN'!$C$7:$C$1507,0),0)),"",OFFSET('HARGA SATUAN'!$E$6,MATCH(C677,'HARGA SATUAN'!$C$7:$C$1507,0),0)))</f>
        <v>0</v>
      </c>
      <c r="F677" s="138" t="str">
        <f t="shared" ca="1" si="32"/>
        <v/>
      </c>
      <c r="G677" s="41">
        <f ca="1">IF(ISERROR(OFFSET('HARGA SATUAN'!$I$6,MATCH(C677,'HARGA SATUAN'!$C$7:$C$1507,0),0)),"",OFFSET('HARGA SATUAN'!$I$6,MATCH(C677,'HARGA SATUAN'!$C$7:$C$1507,0),0))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SATUAN'!$C$7:$C$1507,0),0)),"",OFFSET('HARGA SATUAN'!$D$6,MATCH(C678,'HARGA SATUAN'!$C$7:$C$1507,0),0))</f>
        <v/>
      </c>
      <c r="E678" s="101">
        <f ca="1">IF(B678="+","Unit",IF(ISERROR(OFFSET('HARGA SATUAN'!$E$6,MATCH(C678,'HARGA SATUAN'!$C$7:$C$1507,0),0)),"",OFFSET('HARGA SATUAN'!$E$6,MATCH(C678,'HARGA SATUAN'!$C$7:$C$1507,0),0)))</f>
        <v>0</v>
      </c>
      <c r="F678" s="138" t="str">
        <f t="shared" ca="1" si="32"/>
        <v/>
      </c>
      <c r="G678" s="41">
        <f ca="1">IF(ISERROR(OFFSET('HARGA SATUAN'!$I$6,MATCH(C678,'HARGA SATUAN'!$C$7:$C$1507,0),0)),"",OFFSET('HARGA SATUAN'!$I$6,MATCH(C678,'HARGA SATUAN'!$C$7:$C$1507,0),0))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SATUAN'!$C$7:$C$1507,0),0)),"",OFFSET('HARGA SATUAN'!$D$6,MATCH(C679,'HARGA SATUAN'!$C$7:$C$1507,0),0))</f>
        <v/>
      </c>
      <c r="E679" s="101">
        <f ca="1">IF(B679="+","Unit",IF(ISERROR(OFFSET('HARGA SATUAN'!$E$6,MATCH(C679,'HARGA SATUAN'!$C$7:$C$1507,0),0)),"",OFFSET('HARGA SATUAN'!$E$6,MATCH(C679,'HARGA SATUAN'!$C$7:$C$1507,0),0)))</f>
        <v>0</v>
      </c>
      <c r="F679" s="138" t="str">
        <f t="shared" ca="1" si="32"/>
        <v/>
      </c>
      <c r="G679" s="41">
        <f ca="1">IF(ISERROR(OFFSET('HARGA SATUAN'!$I$6,MATCH(C679,'HARGA SATUAN'!$C$7:$C$1507,0),0)),"",OFFSET('HARGA SATUAN'!$I$6,MATCH(C679,'HARGA SATUAN'!$C$7:$C$1507,0),0))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SATUAN'!$C$7:$C$1507,0),0)),"",OFFSET('HARGA SATUAN'!$D$6,MATCH(C680,'HARGA SATUAN'!$C$7:$C$1507,0),0))</f>
        <v/>
      </c>
      <c r="E680" s="101">
        <f ca="1">IF(B680="+","Unit",IF(ISERROR(OFFSET('HARGA SATUAN'!$E$6,MATCH(C680,'HARGA SATUAN'!$C$7:$C$1507,0),0)),"",OFFSET('HARGA SATUAN'!$E$6,MATCH(C680,'HARGA SATUAN'!$C$7:$C$1507,0),0)))</f>
        <v>0</v>
      </c>
      <c r="F680" s="138" t="str">
        <f t="shared" ca="1" si="32"/>
        <v/>
      </c>
      <c r="G680" s="41">
        <f ca="1">IF(ISERROR(OFFSET('HARGA SATUAN'!$I$6,MATCH(C680,'HARGA SATUAN'!$C$7:$C$1507,0),0)),"",OFFSET('HARGA SATUAN'!$I$6,MATCH(C680,'HARGA SATUAN'!$C$7:$C$1507,0),0))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SATUAN'!$C$7:$C$1507,0),0)),"",OFFSET('HARGA SATUAN'!$D$6,MATCH(C681,'HARGA SATUAN'!$C$7:$C$1507,0),0))</f>
        <v/>
      </c>
      <c r="E681" s="101">
        <f ca="1">IF(B681="+","Unit",IF(ISERROR(OFFSET('HARGA SATUAN'!$E$6,MATCH(C681,'HARGA SATUAN'!$C$7:$C$1507,0),0)),"",OFFSET('HARGA SATUAN'!$E$6,MATCH(C681,'HARGA SATUAN'!$C$7:$C$1507,0),0)))</f>
        <v>0</v>
      </c>
      <c r="F681" s="138" t="str">
        <f t="shared" ca="1" si="32"/>
        <v/>
      </c>
      <c r="G681" s="41">
        <f ca="1">IF(ISERROR(OFFSET('HARGA SATUAN'!$I$6,MATCH(C681,'HARGA SATUAN'!$C$7:$C$1507,0),0)),"",OFFSET('HARGA SATUAN'!$I$6,MATCH(C681,'HARGA SATUAN'!$C$7:$C$1507,0),0))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SATUAN'!$C$7:$C$1507,0),0)),"",OFFSET('HARGA SATUAN'!$D$6,MATCH(C682,'HARGA SATUAN'!$C$7:$C$1507,0),0))</f>
        <v/>
      </c>
      <c r="E682" s="101">
        <f ca="1">IF(B682="+","Unit",IF(ISERROR(OFFSET('HARGA SATUAN'!$E$6,MATCH(C682,'HARGA SATUAN'!$C$7:$C$1507,0),0)),"",OFFSET('HARGA SATUAN'!$E$6,MATCH(C682,'HARGA SATUAN'!$C$7:$C$1507,0),0)))</f>
        <v>0</v>
      </c>
      <c r="F682" s="138" t="str">
        <f t="shared" ca="1" si="32"/>
        <v/>
      </c>
      <c r="G682" s="41">
        <f ca="1">IF(ISERROR(OFFSET('HARGA SATUAN'!$I$6,MATCH(C682,'HARGA SATUAN'!$C$7:$C$1507,0),0)),"",OFFSET('HARGA SATUAN'!$I$6,MATCH(C682,'HARGA SATUAN'!$C$7:$C$1507,0),0))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SATUAN'!$C$7:$C$1507,0),0)),"",OFFSET('HARGA SATUAN'!$D$6,MATCH(C683,'HARGA SATUAN'!$C$7:$C$1507,0),0))</f>
        <v/>
      </c>
      <c r="E683" s="101">
        <f ca="1">IF(B683="+","Unit",IF(ISERROR(OFFSET('HARGA SATUAN'!$E$6,MATCH(C683,'HARGA SATUAN'!$C$7:$C$1507,0),0)),"",OFFSET('HARGA SATUAN'!$E$6,MATCH(C683,'HARGA SATUAN'!$C$7:$C$1507,0),0)))</f>
        <v>0</v>
      </c>
      <c r="F683" s="138" t="str">
        <f t="shared" ca="1" si="32"/>
        <v/>
      </c>
      <c r="G683" s="41">
        <f ca="1">IF(ISERROR(OFFSET('HARGA SATUAN'!$I$6,MATCH(C683,'HARGA SATUAN'!$C$7:$C$1507,0),0)),"",OFFSET('HARGA SATUAN'!$I$6,MATCH(C683,'HARGA SATUAN'!$C$7:$C$1507,0),0))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SATUAN'!$C$7:$C$1507,0),0)),"",OFFSET('HARGA SATUAN'!$D$6,MATCH(C684,'HARGA SATUAN'!$C$7:$C$1507,0),0))</f>
        <v/>
      </c>
      <c r="E684" s="101">
        <f ca="1">IF(B684="+","Unit",IF(ISERROR(OFFSET('HARGA SATUAN'!$E$6,MATCH(C684,'HARGA SATUAN'!$C$7:$C$1507,0),0)),"",OFFSET('HARGA SATUAN'!$E$6,MATCH(C684,'HARGA SATUAN'!$C$7:$C$1507,0),0)))</f>
        <v>0</v>
      </c>
      <c r="F684" s="138" t="str">
        <f t="shared" ca="1" si="32"/>
        <v/>
      </c>
      <c r="G684" s="41">
        <f ca="1">IF(ISERROR(OFFSET('HARGA SATUAN'!$I$6,MATCH(C684,'HARGA SATUAN'!$C$7:$C$1507,0),0)),"",OFFSET('HARGA SATUAN'!$I$6,MATCH(C684,'HARGA SATUAN'!$C$7:$C$1507,0),0))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SATUAN'!$C$7:$C$1507,0),0)),"",OFFSET('HARGA SATUAN'!$D$6,MATCH(C685,'HARGA SATUAN'!$C$7:$C$1507,0),0))</f>
        <v/>
      </c>
      <c r="E685" s="101">
        <f ca="1">IF(B685="+","Unit",IF(ISERROR(OFFSET('HARGA SATUAN'!$E$6,MATCH(C685,'HARGA SATUAN'!$C$7:$C$1507,0),0)),"",OFFSET('HARGA SATUAN'!$E$6,MATCH(C685,'HARGA SATUAN'!$C$7:$C$1507,0),0)))</f>
        <v>0</v>
      </c>
      <c r="F685" s="138" t="str">
        <f t="shared" ca="1" si="32"/>
        <v/>
      </c>
      <c r="G685" s="41">
        <f ca="1">IF(ISERROR(OFFSET('HARGA SATUAN'!$I$6,MATCH(C685,'HARGA SATUAN'!$C$7:$C$1507,0),0)),"",OFFSET('HARGA SATUAN'!$I$6,MATCH(C685,'HARGA SATUAN'!$C$7:$C$1507,0),0))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SATUAN'!$C$7:$C$1507,0),0)),"",OFFSET('HARGA SATUAN'!$D$6,MATCH(C686,'HARGA SATUAN'!$C$7:$C$1507,0),0))</f>
        <v/>
      </c>
      <c r="E686" s="101">
        <f ca="1">IF(B686="+","Unit",IF(ISERROR(OFFSET('HARGA SATUAN'!$E$6,MATCH(C686,'HARGA SATUAN'!$C$7:$C$1507,0),0)),"",OFFSET('HARGA SATUAN'!$E$6,MATCH(C686,'HARGA SATUAN'!$C$7:$C$1507,0),0)))</f>
        <v>0</v>
      </c>
      <c r="F686" s="138" t="str">
        <f t="shared" ca="1" si="32"/>
        <v/>
      </c>
      <c r="G686" s="41">
        <f ca="1">IF(ISERROR(OFFSET('HARGA SATUAN'!$I$6,MATCH(C686,'HARGA SATUAN'!$C$7:$C$1507,0),0)),"",OFFSET('HARGA SATUAN'!$I$6,MATCH(C686,'HARGA SATUAN'!$C$7:$C$1507,0),0))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SATUAN'!$C$7:$C$1507,0),0)),"",OFFSET('HARGA SATUAN'!$D$6,MATCH(C687,'HARGA SATUAN'!$C$7:$C$1507,0),0))</f>
        <v/>
      </c>
      <c r="E687" s="101">
        <f ca="1">IF(B687="+","Unit",IF(ISERROR(OFFSET('HARGA SATUAN'!$E$6,MATCH(C687,'HARGA SATUAN'!$C$7:$C$1507,0),0)),"",OFFSET('HARGA SATUAN'!$E$6,MATCH(C687,'HARGA SATUAN'!$C$7:$C$1507,0),0)))</f>
        <v>0</v>
      </c>
      <c r="F687" s="138" t="str">
        <f t="shared" ca="1" si="32"/>
        <v/>
      </c>
      <c r="G687" s="41">
        <f ca="1">IF(ISERROR(OFFSET('HARGA SATUAN'!$I$6,MATCH(C687,'HARGA SATUAN'!$C$7:$C$1507,0),0)),"",OFFSET('HARGA SATUAN'!$I$6,MATCH(C687,'HARGA SATUAN'!$C$7:$C$1507,0),0))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SATUAN'!$C$7:$C$1507,0),0)),"",OFFSET('HARGA SATUAN'!$D$6,MATCH(C688,'HARGA SATUAN'!$C$7:$C$1507,0),0))</f>
        <v/>
      </c>
      <c r="E688" s="101">
        <f ca="1">IF(B688="+","Unit",IF(ISERROR(OFFSET('HARGA SATUAN'!$E$6,MATCH(C688,'HARGA SATUAN'!$C$7:$C$1507,0),0)),"",OFFSET('HARGA SATUAN'!$E$6,MATCH(C688,'HARGA SATUAN'!$C$7:$C$1507,0),0)))</f>
        <v>0</v>
      </c>
      <c r="F688" s="138" t="str">
        <f t="shared" ca="1" si="32"/>
        <v/>
      </c>
      <c r="G688" s="41">
        <f ca="1">IF(ISERROR(OFFSET('HARGA SATUAN'!$I$6,MATCH(C688,'HARGA SATUAN'!$C$7:$C$1507,0),0)),"",OFFSET('HARGA SATUAN'!$I$6,MATCH(C688,'HARGA SATUAN'!$C$7:$C$1507,0),0))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SATUAN'!$C$7:$C$1507,0),0)),"",OFFSET('HARGA SATUAN'!$D$6,MATCH(C689,'HARGA SATUAN'!$C$7:$C$1507,0),0))</f>
        <v/>
      </c>
      <c r="E689" s="101">
        <f ca="1">IF(B689="+","Unit",IF(ISERROR(OFFSET('HARGA SATUAN'!$E$6,MATCH(C689,'HARGA SATUAN'!$C$7:$C$1507,0),0)),"",OFFSET('HARGA SATUAN'!$E$6,MATCH(C689,'HARGA SATUAN'!$C$7:$C$1507,0),0)))</f>
        <v>0</v>
      </c>
      <c r="F689" s="138" t="str">
        <f t="shared" ca="1" si="32"/>
        <v/>
      </c>
      <c r="G689" s="41">
        <f ca="1">IF(ISERROR(OFFSET('HARGA SATUAN'!$I$6,MATCH(C689,'HARGA SATUAN'!$C$7:$C$1507,0),0)),"",OFFSET('HARGA SATUAN'!$I$6,MATCH(C689,'HARGA SATUAN'!$C$7:$C$1507,0),0))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SATUAN'!$C$7:$C$1507,0),0)),"",OFFSET('HARGA SATUAN'!$D$6,MATCH(C690,'HARGA SATUAN'!$C$7:$C$1507,0),0))</f>
        <v/>
      </c>
      <c r="E690" s="101">
        <f ca="1">IF(B690="+","Unit",IF(ISERROR(OFFSET('HARGA SATUAN'!$E$6,MATCH(C690,'HARGA SATUAN'!$C$7:$C$1507,0),0)),"",OFFSET('HARGA SATUAN'!$E$6,MATCH(C690,'HARGA SATUAN'!$C$7:$C$1507,0),0)))</f>
        <v>0</v>
      </c>
      <c r="F690" s="138" t="str">
        <f t="shared" ca="1" si="32"/>
        <v/>
      </c>
      <c r="G690" s="41">
        <f ca="1">IF(ISERROR(OFFSET('HARGA SATUAN'!$I$6,MATCH(C690,'HARGA SATUAN'!$C$7:$C$1507,0),0)),"",OFFSET('HARGA SATUAN'!$I$6,MATCH(C690,'HARGA SATUAN'!$C$7:$C$1507,0),0))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SATUAN'!$C$7:$C$1507,0),0)),"",OFFSET('HARGA SATUAN'!$D$6,MATCH(C691,'HARGA SATUAN'!$C$7:$C$1507,0),0))</f>
        <v/>
      </c>
      <c r="E691" s="101">
        <f ca="1">IF(B691="+","Unit",IF(ISERROR(OFFSET('HARGA SATUAN'!$E$6,MATCH(C691,'HARGA SATUAN'!$C$7:$C$1507,0),0)),"",OFFSET('HARGA SATUAN'!$E$6,MATCH(C691,'HARGA SATUAN'!$C$7:$C$1507,0),0)))</f>
        <v>0</v>
      </c>
      <c r="F691" s="138" t="str">
        <f t="shared" ca="1" si="32"/>
        <v/>
      </c>
      <c r="G691" s="41">
        <f ca="1">IF(ISERROR(OFFSET('HARGA SATUAN'!$I$6,MATCH(C691,'HARGA SATUAN'!$C$7:$C$1507,0),0)),"",OFFSET('HARGA SATUAN'!$I$6,MATCH(C691,'HARGA SATUAN'!$C$7:$C$1507,0),0))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SATUAN'!$C$7:$C$1507,0),0)),"",OFFSET('HARGA SATUAN'!$D$6,MATCH(C692,'HARGA SATUAN'!$C$7:$C$1507,0),0))</f>
        <v/>
      </c>
      <c r="E692" s="101">
        <f ca="1">IF(B692="+","Unit",IF(ISERROR(OFFSET('HARGA SATUAN'!$E$6,MATCH(C692,'HARGA SATUAN'!$C$7:$C$1507,0),0)),"",OFFSET('HARGA SATUAN'!$E$6,MATCH(C692,'HARGA SATUAN'!$C$7:$C$1507,0),0)))</f>
        <v>0</v>
      </c>
      <c r="F692" s="138" t="str">
        <f t="shared" ca="1" si="32"/>
        <v/>
      </c>
      <c r="G692" s="41">
        <f ca="1">IF(ISERROR(OFFSET('HARGA SATUAN'!$I$6,MATCH(C692,'HARGA SATUAN'!$C$7:$C$1507,0),0)),"",OFFSET('HARGA SATUAN'!$I$6,MATCH(C692,'HARGA SATUAN'!$C$7:$C$1507,0),0))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SATUAN'!$C$7:$C$1507,0),0)),"",OFFSET('HARGA SATUAN'!$D$6,MATCH(C693,'HARGA SATUAN'!$C$7:$C$1507,0),0))</f>
        <v/>
      </c>
      <c r="E693" s="101">
        <f ca="1">IF(B693="+","Unit",IF(ISERROR(OFFSET('HARGA SATUAN'!$E$6,MATCH(C693,'HARGA SATUAN'!$C$7:$C$1507,0),0)),"",OFFSET('HARGA SATUAN'!$E$6,MATCH(C693,'HARGA SATUAN'!$C$7:$C$1507,0),0)))</f>
        <v>0</v>
      </c>
      <c r="F693" s="138" t="str">
        <f t="shared" ca="1" si="32"/>
        <v/>
      </c>
      <c r="G693" s="41">
        <f ca="1">IF(ISERROR(OFFSET('HARGA SATUAN'!$I$6,MATCH(C693,'HARGA SATUAN'!$C$7:$C$1507,0),0)),"",OFFSET('HARGA SATUAN'!$I$6,MATCH(C693,'HARGA SATUAN'!$C$7:$C$1507,0),0))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SATUAN'!$C$7:$C$1507,0),0)),"",OFFSET('HARGA SATUAN'!$D$6,MATCH(C694,'HARGA SATUAN'!$C$7:$C$1507,0),0))</f>
        <v/>
      </c>
      <c r="E694" s="101">
        <f ca="1">IF(B694="+","Unit",IF(ISERROR(OFFSET('HARGA SATUAN'!$E$6,MATCH(C694,'HARGA SATUAN'!$C$7:$C$1507,0),0)),"",OFFSET('HARGA SATUAN'!$E$6,MATCH(C694,'HARGA SATUAN'!$C$7:$C$1507,0),0)))</f>
        <v>0</v>
      </c>
      <c r="F694" s="138" t="str">
        <f t="shared" ca="1" si="32"/>
        <v/>
      </c>
      <c r="G694" s="41">
        <f ca="1">IF(ISERROR(OFFSET('HARGA SATUAN'!$I$6,MATCH(C694,'HARGA SATUAN'!$C$7:$C$1507,0),0)),"",OFFSET('HARGA SATUAN'!$I$6,MATCH(C694,'HARGA SATUAN'!$C$7:$C$1507,0),0))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SATUAN'!$C$7:$C$1507,0),0)),"",OFFSET('HARGA SATUAN'!$D$6,MATCH(C695,'HARGA SATUAN'!$C$7:$C$1507,0),0))</f>
        <v/>
      </c>
      <c r="E695" s="101">
        <f ca="1">IF(B695="+","Unit",IF(ISERROR(OFFSET('HARGA SATUAN'!$E$6,MATCH(C695,'HARGA SATUAN'!$C$7:$C$1507,0),0)),"",OFFSET('HARGA SATUAN'!$E$6,MATCH(C695,'HARGA SATUAN'!$C$7:$C$1507,0),0)))</f>
        <v>0</v>
      </c>
      <c r="F695" s="138" t="str">
        <f t="shared" ca="1" si="32"/>
        <v/>
      </c>
      <c r="G695" s="41">
        <f ca="1">IF(ISERROR(OFFSET('HARGA SATUAN'!$I$6,MATCH(C695,'HARGA SATUAN'!$C$7:$C$1507,0),0)),"",OFFSET('HARGA SATUAN'!$I$6,MATCH(C695,'HARGA SATUAN'!$C$7:$C$1507,0),0))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SATUAN'!$C$7:$C$1507,0),0)),"",OFFSET('HARGA SATUAN'!$D$6,MATCH(C696,'HARGA SATUAN'!$C$7:$C$1507,0),0))</f>
        <v/>
      </c>
      <c r="E696" s="101">
        <f ca="1">IF(B696="+","Unit",IF(ISERROR(OFFSET('HARGA SATUAN'!$E$6,MATCH(C696,'HARGA SATUAN'!$C$7:$C$1507,0),0)),"",OFFSET('HARGA SATUAN'!$E$6,MATCH(C696,'HARGA SATUAN'!$C$7:$C$1507,0),0)))</f>
        <v>0</v>
      </c>
      <c r="F696" s="138" t="str">
        <f t="shared" ca="1" si="32"/>
        <v/>
      </c>
      <c r="G696" s="41">
        <f ca="1">IF(ISERROR(OFFSET('HARGA SATUAN'!$I$6,MATCH(C696,'HARGA SATUAN'!$C$7:$C$1507,0),0)),"",OFFSET('HARGA SATUAN'!$I$6,MATCH(C696,'HARGA SATUAN'!$C$7:$C$1507,0),0))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SATUAN'!$C$7:$C$1507,0),0)),"",OFFSET('HARGA SATUAN'!$D$6,MATCH(C697,'HARGA SATUAN'!$C$7:$C$1507,0),0))</f>
        <v/>
      </c>
      <c r="E697" s="101">
        <f ca="1">IF(B697="+","Unit",IF(ISERROR(OFFSET('HARGA SATUAN'!$E$6,MATCH(C697,'HARGA SATUAN'!$C$7:$C$1507,0),0)),"",OFFSET('HARGA SATUAN'!$E$6,MATCH(C697,'HARGA SATUAN'!$C$7:$C$1507,0),0)))</f>
        <v>0</v>
      </c>
      <c r="F697" s="138" t="str">
        <f t="shared" ca="1" si="32"/>
        <v/>
      </c>
      <c r="G697" s="41">
        <f ca="1">IF(ISERROR(OFFSET('HARGA SATUAN'!$I$6,MATCH(C697,'HARGA SATUAN'!$C$7:$C$1507,0),0)),"",OFFSET('HARGA SATUAN'!$I$6,MATCH(C697,'HARGA SATUAN'!$C$7:$C$1507,0),0))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SATUAN'!$C$7:$C$1507,0),0)),"",OFFSET('HARGA SATUAN'!$D$6,MATCH(C698,'HARGA SATUAN'!$C$7:$C$1507,0),0))</f>
        <v/>
      </c>
      <c r="E698" s="101">
        <f ca="1">IF(B698="+","Unit",IF(ISERROR(OFFSET('HARGA SATUAN'!$E$6,MATCH(C698,'HARGA SATUAN'!$C$7:$C$1507,0),0)),"",OFFSET('HARGA SATUAN'!$E$6,MATCH(C698,'HARGA SATUAN'!$C$7:$C$1507,0),0)))</f>
        <v>0</v>
      </c>
      <c r="F698" s="138" t="str">
        <f t="shared" ca="1" si="32"/>
        <v/>
      </c>
      <c r="G698" s="41">
        <f ca="1">IF(ISERROR(OFFSET('HARGA SATUAN'!$I$6,MATCH(C698,'HARGA SATUAN'!$C$7:$C$1507,0),0)),"",OFFSET('HARGA SATUAN'!$I$6,MATCH(C698,'HARGA SATUAN'!$C$7:$C$1507,0),0))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SATUAN'!$C$7:$C$1507,0),0)),"",OFFSET('HARGA SATUAN'!$D$6,MATCH(C699,'HARGA SATUAN'!$C$7:$C$1507,0),0))</f>
        <v/>
      </c>
      <c r="E699" s="101">
        <f ca="1">IF(B699="+","Unit",IF(ISERROR(OFFSET('HARGA SATUAN'!$E$6,MATCH(C699,'HARGA SATUAN'!$C$7:$C$1507,0),0)),"",OFFSET('HARGA SATUAN'!$E$6,MATCH(C699,'HARGA SATUAN'!$C$7:$C$1507,0),0)))</f>
        <v>0</v>
      </c>
      <c r="F699" s="138" t="str">
        <f t="shared" ca="1" si="32"/>
        <v/>
      </c>
      <c r="G699" s="41">
        <f ca="1">IF(ISERROR(OFFSET('HARGA SATUAN'!$I$6,MATCH(C699,'HARGA SATUAN'!$C$7:$C$1507,0),0)),"",OFFSET('HARGA SATUAN'!$I$6,MATCH(C699,'HARGA SATUAN'!$C$7:$C$1507,0),0))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SATUAN'!$C$7:$C$1507,0),0)),"",OFFSET('HARGA SATUAN'!$D$6,MATCH(C700,'HARGA SATUAN'!$C$7:$C$1507,0),0))</f>
        <v/>
      </c>
      <c r="E700" s="101">
        <f ca="1">IF(B700="+","Unit",IF(ISERROR(OFFSET('HARGA SATUAN'!$E$6,MATCH(C700,'HARGA SATUAN'!$C$7:$C$1507,0),0)),"",OFFSET('HARGA SATUAN'!$E$6,MATCH(C700,'HARGA SATUAN'!$C$7:$C$1507,0),0)))</f>
        <v>0</v>
      </c>
      <c r="F700" s="138" t="str">
        <f t="shared" ca="1" si="32"/>
        <v/>
      </c>
      <c r="G700" s="41">
        <f ca="1">IF(ISERROR(OFFSET('HARGA SATUAN'!$I$6,MATCH(C700,'HARGA SATUAN'!$C$7:$C$1507,0),0)),"",OFFSET('HARGA SATUAN'!$I$6,MATCH(C700,'HARGA SATUAN'!$C$7:$C$1507,0),0))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SATUAN'!$C$7:$C$1507,0),0)),"",OFFSET('HARGA SATUAN'!$D$6,MATCH(C701,'HARGA SATUAN'!$C$7:$C$1507,0),0))</f>
        <v/>
      </c>
      <c r="E701" s="101">
        <f ca="1">IF(B701="+","Unit",IF(ISERROR(OFFSET('HARGA SATUAN'!$E$6,MATCH(C701,'HARGA SATUAN'!$C$7:$C$1507,0),0)),"",OFFSET('HARGA SATUAN'!$E$6,MATCH(C701,'HARGA SATUAN'!$C$7:$C$1507,0),0)))</f>
        <v>0</v>
      </c>
      <c r="F701" s="138" t="str">
        <f t="shared" ca="1" si="32"/>
        <v/>
      </c>
      <c r="G701" s="41">
        <f ca="1">IF(ISERROR(OFFSET('HARGA SATUAN'!$I$6,MATCH(C701,'HARGA SATUAN'!$C$7:$C$1507,0),0)),"",OFFSET('HARGA SATUAN'!$I$6,MATCH(C701,'HARGA SATUAN'!$C$7:$C$1507,0),0))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SATUAN'!$C$7:$C$1507,0),0)),"",OFFSET('HARGA SATUAN'!$D$6,MATCH(C702,'HARGA SATUAN'!$C$7:$C$1507,0),0))</f>
        <v/>
      </c>
      <c r="E702" s="101">
        <f ca="1">IF(B702="+","Unit",IF(ISERROR(OFFSET('HARGA SATUAN'!$E$6,MATCH(C702,'HARGA SATUAN'!$C$7:$C$1507,0),0)),"",OFFSET('HARGA SATUAN'!$E$6,MATCH(C702,'HARGA SATUAN'!$C$7:$C$1507,0),0)))</f>
        <v>0</v>
      </c>
      <c r="F702" s="138" t="str">
        <f t="shared" ca="1" si="32"/>
        <v/>
      </c>
      <c r="G702" s="41">
        <f ca="1">IF(ISERROR(OFFSET('HARGA SATUAN'!$I$6,MATCH(C702,'HARGA SATUAN'!$C$7:$C$1507,0),0)),"",OFFSET('HARGA SATUAN'!$I$6,MATCH(C702,'HARGA SATUAN'!$C$7:$C$1507,0),0))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SATUAN'!$C$7:$C$1507,0),0)),"",OFFSET('HARGA SATUAN'!$D$6,MATCH(C703,'HARGA SATUAN'!$C$7:$C$1507,0),0))</f>
        <v/>
      </c>
      <c r="E703" s="101">
        <f ca="1">IF(B703="+","Unit",IF(ISERROR(OFFSET('HARGA SATUAN'!$E$6,MATCH(C703,'HARGA SATUAN'!$C$7:$C$1507,0),0)),"",OFFSET('HARGA SATUAN'!$E$6,MATCH(C703,'HARGA SATUAN'!$C$7:$C$1507,0),0)))</f>
        <v>0</v>
      </c>
      <c r="F703" s="138" t="str">
        <f t="shared" ca="1" si="32"/>
        <v/>
      </c>
      <c r="G703" s="41">
        <f ca="1">IF(ISERROR(OFFSET('HARGA SATUAN'!$I$6,MATCH(C703,'HARGA SATUAN'!$C$7:$C$1507,0),0)),"",OFFSET('HARGA SATUAN'!$I$6,MATCH(C703,'HARGA SATUAN'!$C$7:$C$1507,0),0))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SATUAN'!$C$7:$C$1507,0),0)),"",OFFSET('HARGA SATUAN'!$D$6,MATCH(C704,'HARGA SATUAN'!$C$7:$C$1507,0),0))</f>
        <v/>
      </c>
      <c r="E704" s="101">
        <f ca="1">IF(B704="+","Unit",IF(ISERROR(OFFSET('HARGA SATUAN'!$E$6,MATCH(C704,'HARGA SATUAN'!$C$7:$C$1507,0),0)),"",OFFSET('HARGA SATUAN'!$E$6,MATCH(C704,'HARGA SATUAN'!$C$7:$C$1507,0),0)))</f>
        <v>0</v>
      </c>
      <c r="F704" s="138" t="str">
        <f t="shared" ca="1" si="32"/>
        <v/>
      </c>
      <c r="G704" s="41">
        <f ca="1">IF(ISERROR(OFFSET('HARGA SATUAN'!$I$6,MATCH(C704,'HARGA SATUAN'!$C$7:$C$1507,0),0)),"",OFFSET('HARGA SATUAN'!$I$6,MATCH(C704,'HARGA SATUAN'!$C$7:$C$1507,0),0))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SATUAN'!$C$7:$C$1507,0),0)),"",OFFSET('HARGA SATUAN'!$D$6,MATCH(C705,'HARGA SATUAN'!$C$7:$C$1507,0),0))</f>
        <v/>
      </c>
      <c r="E705" s="101">
        <f ca="1">IF(B705="+","Unit",IF(ISERROR(OFFSET('HARGA SATUAN'!$E$6,MATCH(C705,'HARGA SATUAN'!$C$7:$C$1507,0),0)),"",OFFSET('HARGA SATUAN'!$E$6,MATCH(C705,'HARGA SATUAN'!$C$7:$C$1507,0),0)))</f>
        <v>0</v>
      </c>
      <c r="F705" s="138" t="str">
        <f t="shared" ca="1" si="32"/>
        <v/>
      </c>
      <c r="G705" s="41">
        <f ca="1">IF(ISERROR(OFFSET('HARGA SATUAN'!$I$6,MATCH(C705,'HARGA SATUAN'!$C$7:$C$1507,0),0)),"",OFFSET('HARGA SATUAN'!$I$6,MATCH(C705,'HARGA SATUAN'!$C$7:$C$1507,0),0))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SATUAN'!$C$7:$C$1507,0),0)),"",OFFSET('HARGA SATUAN'!$D$6,MATCH(C706,'HARGA SATUAN'!$C$7:$C$1507,0),0))</f>
        <v/>
      </c>
      <c r="E706" s="101">
        <f ca="1">IF(B706="+","Unit",IF(ISERROR(OFFSET('HARGA SATUAN'!$E$6,MATCH(C706,'HARGA SATUAN'!$C$7:$C$1507,0),0)),"",OFFSET('HARGA SATUAN'!$E$6,MATCH(C706,'HARGA SATUAN'!$C$7:$C$1507,0),0)))</f>
        <v>0</v>
      </c>
      <c r="F706" s="138" t="str">
        <f t="shared" ca="1" si="32"/>
        <v/>
      </c>
      <c r="G706" s="41">
        <f ca="1">IF(ISERROR(OFFSET('HARGA SATUAN'!$I$6,MATCH(C706,'HARGA SATUAN'!$C$7:$C$1507,0),0)),"",OFFSET('HARGA SATUAN'!$I$6,MATCH(C706,'HARGA SATUAN'!$C$7:$C$1507,0),0))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SATUAN'!$C$7:$C$1507,0),0)),"",OFFSET('HARGA SATUAN'!$D$6,MATCH(C707,'HARGA SATUAN'!$C$7:$C$1507,0),0))</f>
        <v/>
      </c>
      <c r="E707" s="101">
        <f ca="1">IF(B707="+","Unit",IF(ISERROR(OFFSET('HARGA SATUAN'!$E$6,MATCH(C707,'HARGA SATUAN'!$C$7:$C$1507,0),0)),"",OFFSET('HARGA SATUAN'!$E$6,MATCH(C707,'HARGA SATUAN'!$C$7:$C$1507,0),0)))</f>
        <v>0</v>
      </c>
      <c r="F707" s="138" t="str">
        <f t="shared" ca="1" si="32"/>
        <v/>
      </c>
      <c r="G707" s="41">
        <f ca="1">IF(ISERROR(OFFSET('HARGA SATUAN'!$I$6,MATCH(C707,'HARGA SATUAN'!$C$7:$C$1507,0),0)),"",OFFSET('HARGA SATUAN'!$I$6,MATCH(C707,'HARGA SATUAN'!$C$7:$C$1507,0),0))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SATUAN'!$C$7:$C$1507,0),0)),"",OFFSET('HARGA SATUAN'!$D$6,MATCH(C708,'HARGA SATUAN'!$C$7:$C$1507,0),0))</f>
        <v/>
      </c>
      <c r="E708" s="101">
        <f ca="1">IF(B708="+","Unit",IF(ISERROR(OFFSET('HARGA SATUAN'!$E$6,MATCH(C708,'HARGA SATUAN'!$C$7:$C$1507,0),0)),"",OFFSET('HARGA SATUAN'!$E$6,MATCH(C708,'HARGA SATUAN'!$C$7:$C$1507,0),0)))</f>
        <v>0</v>
      </c>
      <c r="F708" s="138" t="str">
        <f t="shared" ca="1" si="32"/>
        <v/>
      </c>
      <c r="G708" s="41">
        <f ca="1">IF(ISERROR(OFFSET('HARGA SATUAN'!$I$6,MATCH(C708,'HARGA SATUAN'!$C$7:$C$1507,0),0)),"",OFFSET('HARGA SATUAN'!$I$6,MATCH(C708,'HARGA SATUAN'!$C$7:$C$1507,0),0))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SATUAN'!$C$7:$C$1507,0),0)),"",OFFSET('HARGA SATUAN'!$D$6,MATCH(C709,'HARGA SATUAN'!$C$7:$C$1507,0),0))</f>
        <v/>
      </c>
      <c r="E709" s="101">
        <f ca="1">IF(B709="+","Unit",IF(ISERROR(OFFSET('HARGA SATUAN'!$E$6,MATCH(C709,'HARGA SATUAN'!$C$7:$C$1507,0),0)),"",OFFSET('HARGA SATUAN'!$E$6,MATCH(C709,'HARGA SATUAN'!$C$7:$C$1507,0),0)))</f>
        <v>0</v>
      </c>
      <c r="F709" s="138" t="str">
        <f t="shared" ca="1" si="32"/>
        <v/>
      </c>
      <c r="G709" s="41">
        <f ca="1">IF(ISERROR(OFFSET('HARGA SATUAN'!$I$6,MATCH(C709,'HARGA SATUAN'!$C$7:$C$1507,0),0)),"",OFFSET('HARGA SATUAN'!$I$6,MATCH(C709,'HARGA SATUAN'!$C$7:$C$1507,0),0))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SATUAN'!$C$7:$C$1507,0),0)),"",OFFSET('HARGA SATUAN'!$D$6,MATCH(C710,'HARGA SATUAN'!$C$7:$C$1507,0),0))</f>
        <v/>
      </c>
      <c r="E710" s="101">
        <f ca="1">IF(B710="+","Unit",IF(ISERROR(OFFSET('HARGA SATUAN'!$E$6,MATCH(C710,'HARGA SATUAN'!$C$7:$C$1507,0),0)),"",OFFSET('HARGA SATUAN'!$E$6,MATCH(C710,'HARGA SATUAN'!$C$7:$C$1507,0),0)))</f>
        <v>0</v>
      </c>
      <c r="F710" s="138" t="str">
        <f t="shared" ca="1" si="32"/>
        <v/>
      </c>
      <c r="G710" s="41">
        <f ca="1">IF(ISERROR(OFFSET('HARGA SATUAN'!$I$6,MATCH(C710,'HARGA SATUAN'!$C$7:$C$1507,0),0)),"",OFFSET('HARGA SATUAN'!$I$6,MATCH(C710,'HARGA SATUAN'!$C$7:$C$1507,0),0))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SATUAN'!$C$7:$C$1507,0),0)),"",OFFSET('HARGA SATUAN'!$I$6,MATCH(C711,'HARGA SATUAN'!$C$7:$C$1507,0),0))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SATUAN'!$N$7:$N$1507,0),0)),"",OFFSET('HARGA SATUAN'!$C$6,MATCH(B714,'HARGA SATUAN'!$N$7:$N$1507,0),0))</f>
        <v>KWH MPB; 1P;230V;5(60)A;1;2W</v>
      </c>
      <c r="D714" s="139">
        <f ca="1">SUMIFS(RAB!$F$14:$F$314,RAB!$C$14:$C$314,C714)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SATUAN'!$N$7:$N$1507,0),0)),"",OFFSET('HARGA SATUAN'!$C$6,MATCH(B715,'HARGA SATUAN'!$N$7:$N$1507,0),0))</f>
        <v>KWH Elektronik; 1P; 2W; 230 V; 5(40) A; kls 1 (combo); register drum</v>
      </c>
      <c r="D715" s="139">
        <f ca="1">SUMIFS(RAB!$F$14:$F$314,RAB!$C$14:$C$314,C715)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SATUAN'!$N$7:$N$1507,0),0)),"",OFFSET('HARGA SATUAN'!$C$6,MATCH(B716,'HARGA SATUAN'!$N$7:$N$1507,0),0))</f>
        <v>KWH Elektronik; 1P; 2W; 230 V; 5(100) A; kls 1 termasuk modem 3G/4G</v>
      </c>
      <c r="D716" s="139">
        <f ca="1">SUMIFS(RAB!$F$14:$F$314,RAB!$C$14:$C$314,C716)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SATUAN'!$N$7:$N$1507,0),0)),"",OFFSET('HARGA SATUAN'!$C$6,MATCH(B717,'HARGA SATUAN'!$N$7:$N$1507,0),0))</f>
        <v>KWH Elektronik; 3P; 4W; 57.7-100V/220-400V; 5 A; kls 0.2 (meter pembanding)</v>
      </c>
      <c r="D717" s="139">
        <f ca="1">SUMIFS(RAB!$F$14:$F$314,RAB!$C$14:$C$314,C717)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SATUAN'!$N$7:$N$1507,0),0)),"",OFFSET('HARGA SATUAN'!$C$6,MATCH(B718,'HARGA SATUAN'!$N$7:$N$1507,0),0))</f>
        <v>KWH Elektronik; 3P; 4W; 220/380V; 5(80) A; kls 1 (Pengukuran Langsung)</v>
      </c>
      <c r="D718" s="139">
        <f ca="1">SUMIFS(RAB!$F$14:$F$314,RAB!$C$14:$C$314,C718)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SATUAN'!$N$7:$N$1507,0),0)),"",OFFSET('HARGA SATUAN'!$C$6,MATCH(B719,'HARGA SATUAN'!$N$7:$N$1507,0),0))</f>
        <v>KWH Elektronik; 3P; 4W; 57.7-100V/220-400V; 5(10) A; kls 0.5 (Pengukuran Tidak Langsung)</v>
      </c>
      <c r="D719" s="139">
        <f ca="1">SUMIFS(RAB!$F$14:$F$314,RAB!$C$14:$C$314,C719)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SATUAN'!$N$7:$N$1507,0),0)),"",OFFSET('HARGA SATUAN'!$C$6,MATCH(B720,'HARGA SATUAN'!$N$7:$N$1507,0),0))</f>
        <v>KWH Elektronik; 3P; 4W; 220/380V; 5(10); kls 1 (Pengukuran Tidak Langsung)</v>
      </c>
      <c r="D720" s="139">
        <f ca="1">SUMIFS(RAB!$F$14:$F$314,RAB!$C$14:$C$314,C720)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SATUAN'!$N$7:$N$1507,0),0)),"",OFFSET('HARGA SATUAN'!$C$6,MATCH(B721,'HARGA SATUAN'!$N$7:$N$1507,0),0))</f>
        <v>MCB 1 Fasa 2 A</v>
      </c>
      <c r="D721" s="139">
        <f ca="1">SUMIFS(RAB!$F$14:$F$314,RAB!$C$14:$C$314,C721)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SATUAN'!$N$7:$N$1507,0),0)),"",OFFSET('HARGA SATUAN'!$C$6,MATCH(B722,'HARGA SATUAN'!$N$7:$N$1507,0),0))</f>
        <v>MCB 1 Fasa 4 A</v>
      </c>
      <c r="D722" s="139">
        <f ca="1">SUMIFS(RAB!$F$14:$F$314,RAB!$C$14:$C$314,C722)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SATUAN'!$N$7:$N$1507,0),0)),"",OFFSET('HARGA SATUAN'!$C$6,MATCH(B723,'HARGA SATUAN'!$N$7:$N$1507,0),0))</f>
        <v>MCB 1 Fasa 6 A</v>
      </c>
      <c r="D723" s="139">
        <f ca="1">SUMIFS(RAB!$F$14:$F$314,RAB!$C$14:$C$314,C723)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SATUAN'!$N$7:$N$1507,0),0)),"",OFFSET('HARGA SATUAN'!$C$6,MATCH(B724,'HARGA SATUAN'!$N$7:$N$1507,0),0))</f>
        <v>MCB 1 Fasa 10 A</v>
      </c>
      <c r="D724" s="139">
        <f ca="1">SUMIFS(RAB!$F$14:$F$314,RAB!$C$14:$C$314,C724)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SATUAN'!$N$7:$N$1507,0),0)),"",OFFSET('HARGA SATUAN'!$C$6,MATCH(B725,'HARGA SATUAN'!$N$7:$N$1507,0),0))</f>
        <v>MCB 1 Fasa 16 A</v>
      </c>
      <c r="D725" s="139">
        <f ca="1">SUMIFS(RAB!$F$14:$F$314,RAB!$C$14:$C$314,C725)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SATUAN'!$N$7:$N$1507,0),0)),"",OFFSET('HARGA SATUAN'!$C$6,MATCH(B726,'HARGA SATUAN'!$N$7:$N$1507,0),0))</f>
        <v>MCB 1 Fasa 20 A</v>
      </c>
      <c r="D726" s="139">
        <f ca="1">SUMIFS(RAB!$F$14:$F$314,RAB!$C$14:$C$314,C726)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SATUAN'!$N$7:$N$1507,0),0)),"",OFFSET('HARGA SATUAN'!$C$6,MATCH(B727,'HARGA SATUAN'!$N$7:$N$1507,0),0))</f>
        <v>MCB 1 Fasa 25 A</v>
      </c>
      <c r="D727" s="139">
        <f ca="1">SUMIFS(RAB!$F$14:$F$314,RAB!$C$14:$C$314,C727)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SATUAN'!$N$7:$N$1507,0),0)),"",OFFSET('HARGA SATUAN'!$C$6,MATCH(B728,'HARGA SATUAN'!$N$7:$N$1507,0),0))</f>
        <v>MCB 1 Fasa 35 A</v>
      </c>
      <c r="D728" s="139">
        <f ca="1">SUMIFS(RAB!$F$14:$F$314,RAB!$C$14:$C$314,C728)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SATUAN'!$N$7:$N$1507,0),0)),"",OFFSET('HARGA SATUAN'!$C$6,MATCH(B729,'HARGA SATUAN'!$N$7:$N$1507,0),0))</f>
        <v>MCB 1 Fasa 50 A</v>
      </c>
      <c r="D729" s="139">
        <f ca="1">SUMIFS(RAB!$F$14:$F$314,RAB!$C$14:$C$314,C729)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SATUAN'!$N$7:$N$1507,0),0)),"",OFFSET('HARGA SATUAN'!$C$6,MATCH(B730,'HARGA SATUAN'!$N$7:$N$1507,0),0))</f>
        <v>MCB 3 Fasa 10 A</v>
      </c>
      <c r="D730" s="139">
        <f ca="1">SUMIFS(RAB!$F$14:$F$314,RAB!$C$14:$C$314,C730)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SATUAN'!$N$7:$N$1507,0),0)),"",OFFSET('HARGA SATUAN'!$C$6,MATCH(B731,'HARGA SATUAN'!$N$7:$N$1507,0),0))</f>
        <v>MCB 3 Fasa 16 A</v>
      </c>
      <c r="D731" s="139">
        <f ca="1">SUMIFS(RAB!$F$14:$F$314,RAB!$C$14:$C$314,C731)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SATUAN'!$N$7:$N$1507,0),0)),"",OFFSET('HARGA SATUAN'!$C$6,MATCH(B732,'HARGA SATUAN'!$N$7:$N$1507,0),0))</f>
        <v>MCB 3 Fasa 20 A</v>
      </c>
      <c r="D732" s="139">
        <f ca="1">SUMIFS(RAB!$F$14:$F$314,RAB!$C$14:$C$314,C732)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SATUAN'!$N$7:$N$1507,0),0)),"",OFFSET('HARGA SATUAN'!$C$6,MATCH(B733,'HARGA SATUAN'!$N$7:$N$1507,0),0))</f>
        <v>MCB 3 Fasa 25 A</v>
      </c>
      <c r="D733" s="139">
        <f ca="1">SUMIFS(RAB!$F$14:$F$314,RAB!$C$14:$C$314,C733)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SATUAN'!$N$7:$N$1507,0),0)),"",OFFSET('HARGA SATUAN'!$C$6,MATCH(B734,'HARGA SATUAN'!$N$7:$N$1507,0),0))</f>
        <v>MCB 3 Fasa 35 A</v>
      </c>
      <c r="D734" s="139">
        <f ca="1">SUMIFS(RAB!$F$14:$F$314,RAB!$C$14:$C$314,C734)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SATUAN'!$N$7:$N$1507,0),0)),"",OFFSET('HARGA SATUAN'!$C$6,MATCH(B735,'HARGA SATUAN'!$N$7:$N$1507,0),0))</f>
        <v>CT TM Indoor Tipe Blok 10/5-5A</v>
      </c>
      <c r="D735" s="139">
        <f ca="1">SUMIFS(RAB!$F$14:$F$314,RAB!$C$14:$C$314,C735)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SATUAN'!$N$7:$N$1507,0),0)),"",OFFSET('HARGA SATUAN'!$C$6,MATCH(B736,'HARGA SATUAN'!$N$7:$N$1507,0),0))</f>
        <v>CT TM Indoor Tipe Blok 15/5-5A</v>
      </c>
      <c r="D736" s="139">
        <f ca="1">SUMIFS(RAB!$F$14:$F$314,RAB!$C$14:$C$314,C736)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SATUAN'!$N$7:$N$1507,0),0)),"",OFFSET('HARGA SATUAN'!$C$6,MATCH(B737,'HARGA SATUAN'!$N$7:$N$1507,0),0))</f>
        <v>CT TM Indoor Tipe Blok 20/5-5A</v>
      </c>
      <c r="D737" s="139">
        <f ca="1">SUMIFS(RAB!$F$14:$F$314,RAB!$C$14:$C$314,C737)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SATUAN'!$N$7:$N$1507,0),0)),"",OFFSET('HARGA SATUAN'!$C$6,MATCH(B738,'HARGA SATUAN'!$N$7:$N$1507,0),0))</f>
        <v>CT TM Indoor Tipe Blok 30/5-5A</v>
      </c>
      <c r="D738" s="139">
        <f ca="1">SUMIFS(RAB!$F$14:$F$314,RAB!$C$14:$C$314,C738)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SATUAN'!$N$7:$N$1507,0),0)),"",OFFSET('HARGA SATUAN'!$C$6,MATCH(B739,'HARGA SATUAN'!$N$7:$N$1507,0),0))</f>
        <v>CT TM Indoor Tipe Blok 40/5-5A</v>
      </c>
      <c r="D739" s="139">
        <f ca="1">SUMIFS(RAB!$F$14:$F$314,RAB!$C$14:$C$314,C739)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SATUAN'!$N$7:$N$1507,0),0)),"",OFFSET('HARGA SATUAN'!$C$6,MATCH(B740,'HARGA SATUAN'!$N$7:$N$1507,0),0))</f>
        <v>CT TM Indoor Tipe Blok 50/5-5A</v>
      </c>
      <c r="D740" s="139">
        <f ca="1">SUMIFS(RAB!$F$14:$F$314,RAB!$C$14:$C$314,C740)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SATUAN'!$N$7:$N$1507,0),0)),"",OFFSET('HARGA SATUAN'!$C$6,MATCH(B741,'HARGA SATUAN'!$N$7:$N$1507,0),0))</f>
        <v>CT TM Indoor Tipe Blok 60/5-5A</v>
      </c>
      <c r="D741" s="139">
        <f ca="1">SUMIFS(RAB!$F$14:$F$314,RAB!$C$14:$C$314,C741)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SATUAN'!$N$7:$N$1507,0),0)),"",OFFSET('HARGA SATUAN'!$C$6,MATCH(B742,'HARGA SATUAN'!$N$7:$N$1507,0),0))</f>
        <v>CT TM Indoor Tipe Blok 75/5-5A</v>
      </c>
      <c r="D742" s="139">
        <f ca="1">SUMIFS(RAB!$F$14:$F$314,RAB!$C$14:$C$314,C742)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SATUAN'!$N$7:$N$1507,0),0)),"",OFFSET('HARGA SATUAN'!$C$6,MATCH(B743,'HARGA SATUAN'!$N$7:$N$1507,0),0))</f>
        <v>CT TM Indoor Tipe Blok 80/5-5A</v>
      </c>
      <c r="D743" s="139">
        <f ca="1">SUMIFS(RAB!$F$14:$F$314,RAB!$C$14:$C$314,C743)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SATUAN'!$N$7:$N$1507,0),0)),"",OFFSET('HARGA SATUAN'!$C$6,MATCH(B744,'HARGA SATUAN'!$N$7:$N$1507,0),0))</f>
        <v>CT TM Indoor Tipe Blok 100/5-5A</v>
      </c>
      <c r="D744" s="139">
        <f ca="1">SUMIFS(RAB!$F$14:$F$314,RAB!$C$14:$C$314,C744)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SATUAN'!$N$7:$N$1507,0),0)),"",OFFSET('HARGA SATUAN'!$C$6,MATCH(B745,'HARGA SATUAN'!$N$7:$N$1507,0),0))</f>
        <v>CT TM Indoor Tipe Blok 150/5-5A</v>
      </c>
      <c r="D745" s="139">
        <f ca="1">SUMIFS(RAB!$F$14:$F$314,RAB!$C$14:$C$314,C745)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SATUAN'!$N$7:$N$1507,0),0)),"",OFFSET('HARGA SATUAN'!$C$6,MATCH(B746,'HARGA SATUAN'!$N$7:$N$1507,0),0))</f>
        <v>CT TM Indoor Tipe Blok 200/5-5A</v>
      </c>
      <c r="D746" s="139">
        <f ca="1">SUMIFS(RAB!$F$14:$F$314,RAB!$C$14:$C$314,C746)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SATUAN'!$N$7:$N$1507,0),0)),"",OFFSET('HARGA SATUAN'!$C$6,MATCH(B747,'HARGA SATUAN'!$N$7:$N$1507,0),0))</f>
        <v>CT TM Indoor Tipe Blok 250/5-5A</v>
      </c>
      <c r="D747" s="139">
        <f ca="1">SUMIFS(RAB!$F$14:$F$314,RAB!$C$14:$C$314,C747)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SATUAN'!$N$7:$N$1507,0),0)),"",OFFSET('HARGA SATUAN'!$C$6,MATCH(B748,'HARGA SATUAN'!$N$7:$N$1507,0),0))</f>
        <v>CT TM Indoor Tipe Blok 300/5-5A</v>
      </c>
      <c r="D748" s="139">
        <f ca="1">SUMIFS(RAB!$F$14:$F$314,RAB!$C$14:$C$314,C748)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SATUAN'!$N$7:$N$1507,0),0)),"",OFFSET('HARGA SATUAN'!$C$6,MATCH(B749,'HARGA SATUAN'!$N$7:$N$1507,0),0))</f>
        <v>CT TM Indoor Tipe Blok 400/5-5A</v>
      </c>
      <c r="D749" s="139">
        <f ca="1">SUMIFS(RAB!$F$14:$F$314,RAB!$C$14:$C$314,C749)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SATUAN'!$N$7:$N$1507,0),0)),"",OFFSET('HARGA SATUAN'!$C$6,MATCH(B750,'HARGA SATUAN'!$N$7:$N$1507,0),0))</f>
        <v>CT TM Indoor Tipe Blok 500/5-5A</v>
      </c>
      <c r="D750" s="139">
        <f ca="1">SUMIFS(RAB!$F$14:$F$314,RAB!$C$14:$C$314,C750)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SATUAN'!$N$7:$N$1507,0),0)),"",OFFSET('HARGA SATUAN'!$C$6,MATCH(B751,'HARGA SATUAN'!$N$7:$N$1507,0),0))</f>
        <v>CT TM Indoor Tipe Blok 600/5-5A</v>
      </c>
      <c r="D751" s="139">
        <f ca="1">SUMIFS(RAB!$F$14:$F$314,RAB!$C$14:$C$314,C751)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SATUAN'!$N$7:$N$1507,0),0)),"",OFFSET('HARGA SATUAN'!$C$6,MATCH(B752,'HARGA SATUAN'!$N$7:$N$1507,0),0))</f>
        <v>CT TM Indoor Tipe Blok 750/5-5A</v>
      </c>
      <c r="D752" s="139">
        <f ca="1">SUMIFS(RAB!$F$14:$F$314,RAB!$C$14:$C$314,C752)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SATUAN'!$N$7:$N$1507,0),0)),"",OFFSET('HARGA SATUAN'!$C$6,MATCH(B753,'HARGA SATUAN'!$N$7:$N$1507,0),0))</f>
        <v>CT TM Indoor Tipe Blok 800/5-5A</v>
      </c>
      <c r="D753" s="139">
        <f ca="1">SUMIFS(RAB!$F$14:$F$314,RAB!$C$14:$C$314,C753)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SATUAN'!$N$7:$N$1507,0),0)),"",OFFSET('HARGA SATUAN'!$C$6,MATCH(B754,'HARGA SATUAN'!$N$7:$N$1507,0),0))</f>
        <v>CT TM Indoor Tipe Blok 1000/5-5A</v>
      </c>
      <c r="D754" s="139">
        <f ca="1">SUMIFS(RAB!$F$14:$F$314,RAB!$C$14:$C$314,C754)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SATUAN'!$N$7:$N$1507,0),0)),"",OFFSET('HARGA SATUAN'!$C$6,MATCH(B755,'HARGA SATUAN'!$N$7:$N$1507,0),0))</f>
        <v>CT TM Indoor Tipe Ring 50/5-5A</v>
      </c>
      <c r="D755" s="139">
        <f ca="1">SUMIFS(RAB!$F$14:$F$314,RAB!$C$14:$C$314,C755)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SATUAN'!$N$7:$N$1507,0),0)),"",OFFSET('HARGA SATUAN'!$C$6,MATCH(B756,'HARGA SATUAN'!$N$7:$N$1507,0),0))</f>
        <v>CT TM Indoor Tipe Ring 100/5-5A</v>
      </c>
      <c r="D756" s="139">
        <f ca="1">SUMIFS(RAB!$F$14:$F$314,RAB!$C$14:$C$314,C756)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SATUAN'!$N$7:$N$1507,0),0)),"",OFFSET('HARGA SATUAN'!$C$6,MATCH(B757,'HARGA SATUAN'!$N$7:$N$1507,0),0))</f>
        <v>CT TM Outdoor  10/5</v>
      </c>
      <c r="D757" s="139">
        <f ca="1">SUMIFS(RAB!$F$14:$F$314,RAB!$C$14:$C$314,C757)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SATUAN'!$N$7:$N$1507,0),0)),"",OFFSET('HARGA SATUAN'!$C$6,MATCH(B758,'HARGA SATUAN'!$N$7:$N$1507,0),0))</f>
        <v>CT TM Outdoor  15/5</v>
      </c>
      <c r="D758" s="139">
        <f ca="1">SUMIFS(RAB!$F$14:$F$314,RAB!$C$14:$C$314,C758)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SATUAN'!$N$7:$N$1507,0),0)),"",OFFSET('HARGA SATUAN'!$C$6,MATCH(B759,'HARGA SATUAN'!$N$7:$N$1507,0),0))</f>
        <v>CT TM Outdoor  20/5</v>
      </c>
      <c r="D759" s="139">
        <f ca="1">SUMIFS(RAB!$F$14:$F$314,RAB!$C$14:$C$314,C759)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SATUAN'!$N$7:$N$1507,0),0)),"",OFFSET('HARGA SATUAN'!$C$6,MATCH(B760,'HARGA SATUAN'!$N$7:$N$1507,0),0))</f>
        <v>CT TM Outdoor  25/5</v>
      </c>
      <c r="D760" s="139">
        <f ca="1">SUMIFS(RAB!$F$14:$F$314,RAB!$C$14:$C$314,C760)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SATUAN'!$N$7:$N$1507,0),0)),"",OFFSET('HARGA SATUAN'!$C$6,MATCH(B761,'HARGA SATUAN'!$N$7:$N$1507,0),0))</f>
        <v>CT TM Outdoor  30/5</v>
      </c>
      <c r="D761" s="139">
        <f ca="1">SUMIFS(RAB!$F$14:$F$314,RAB!$C$14:$C$314,C761)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SATUAN'!$N$7:$N$1507,0),0)),"",OFFSET('HARGA SATUAN'!$C$6,MATCH(B762,'HARGA SATUAN'!$N$7:$N$1507,0),0))</f>
        <v>CT TM Outdoor  40/5</v>
      </c>
      <c r="D762" s="139">
        <f ca="1">SUMIFS(RAB!$F$14:$F$314,RAB!$C$14:$C$314,C762)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SATUAN'!$N$7:$N$1507,0),0)),"",OFFSET('HARGA SATUAN'!$C$6,MATCH(B763,'HARGA SATUAN'!$N$7:$N$1507,0),0))</f>
        <v>CT TM Outdoor  50/5</v>
      </c>
      <c r="D763" s="139">
        <f ca="1">SUMIFS(RAB!$F$14:$F$314,RAB!$C$14:$C$314,C763)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SATUAN'!$N$7:$N$1507,0),0)),"",OFFSET('HARGA SATUAN'!$C$6,MATCH(B764,'HARGA SATUAN'!$N$7:$N$1507,0),0))</f>
        <v>CT TM Outdoor  60/5</v>
      </c>
      <c r="D764" s="139">
        <f ca="1">SUMIFS(RAB!$F$14:$F$314,RAB!$C$14:$C$314,C764)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SATUAN'!$N$7:$N$1507,0),0)),"",OFFSET('HARGA SATUAN'!$C$6,MATCH(B765,'HARGA SATUAN'!$N$7:$N$1507,0),0))</f>
        <v>CT TM Outdoor  75/5</v>
      </c>
      <c r="D765" s="139">
        <f ca="1">SUMIFS(RAB!$F$14:$F$314,RAB!$C$14:$C$314,C765)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SATUAN'!$N$7:$N$1507,0),0)),"",OFFSET('HARGA SATUAN'!$C$6,MATCH(B766,'HARGA SATUAN'!$N$7:$N$1507,0),0))</f>
        <v>CT TM Outdoor 80/5</v>
      </c>
      <c r="D766" s="139">
        <f ca="1">SUMIFS(RAB!$F$14:$F$314,RAB!$C$14:$C$314,C766)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SATUAN'!$N$7:$N$1507,0),0)),"",OFFSET('HARGA SATUAN'!$C$6,MATCH(B767,'HARGA SATUAN'!$N$7:$N$1507,0),0))</f>
        <v>CT TM Outdoor 100/5</v>
      </c>
      <c r="D767" s="139">
        <f ca="1">SUMIFS(RAB!$F$14:$F$314,RAB!$C$14:$C$314,C767)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SATUAN'!$N$7:$N$1507,0),0)),"",OFFSET('HARGA SATUAN'!$C$6,MATCH(B768,'HARGA SATUAN'!$N$7:$N$1507,0),0))</f>
        <v>CT TM Outdoor 150/5</v>
      </c>
      <c r="D768" s="139">
        <f ca="1">SUMIFS(RAB!$F$14:$F$314,RAB!$C$14:$C$314,C768)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SATUAN'!$N$7:$N$1507,0),0)),"",OFFSET('HARGA SATUAN'!$C$6,MATCH(B769,'HARGA SATUAN'!$N$7:$N$1507,0),0))</f>
        <v>CT TM Outdoor 200/5</v>
      </c>
      <c r="D769" s="139">
        <f ca="1">SUMIFS(RAB!$F$14:$F$314,RAB!$C$14:$C$314,C769)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SATUAN'!$N$7:$N$1507,0),0)),"",OFFSET('HARGA SATUAN'!$C$6,MATCH(B770,'HARGA SATUAN'!$N$7:$N$1507,0),0))</f>
        <v>CT TM Outdoor 250/5</v>
      </c>
      <c r="D770" s="139">
        <f ca="1">SUMIFS(RAB!$F$14:$F$314,RAB!$C$14:$C$314,C770)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SATUAN'!$N$7:$N$1507,0),0)),"",OFFSET('HARGA SATUAN'!$C$6,MATCH(B771,'HARGA SATUAN'!$N$7:$N$1507,0),0))</f>
        <v>CT TM Outdoor 300/5</v>
      </c>
      <c r="D771" s="139">
        <f ca="1">SUMIFS(RAB!$F$14:$F$314,RAB!$C$14:$C$314,C771)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SATUAN'!$N$7:$N$1507,0),0)),"",OFFSET('HARGA SATUAN'!$C$6,MATCH(B772,'HARGA SATUAN'!$N$7:$N$1507,0),0))</f>
        <v>CT TM Outdoor 400/5</v>
      </c>
      <c r="D772" s="139">
        <f ca="1">SUMIFS(RAB!$F$14:$F$314,RAB!$C$14:$C$314,C772)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SATUAN'!$N$7:$N$1507,0),0)),"",OFFSET('HARGA SATUAN'!$C$6,MATCH(B773,'HARGA SATUAN'!$N$7:$N$1507,0),0))</f>
        <v>PT Indoor (ratio 20.000/v3 : 100/v3) Class 0.2s</v>
      </c>
      <c r="D773" s="139">
        <f ca="1">SUMIFS(RAB!$F$14:$F$314,RAB!$C$14:$C$314,C773)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SATUAN'!$N$7:$N$1507,0),0)),"",OFFSET('HARGA SATUAN'!$C$6,MATCH(B774,'HARGA SATUAN'!$N$7:$N$1507,0),0))</f>
        <v>PT Outdoor (ratio 20.000/v3 : 100/v3) Class 0.2s</v>
      </c>
      <c r="D774" s="139">
        <f ca="1">SUMIFS(RAB!$F$14:$F$314,RAB!$C$14:$C$314,C774)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SATUAN'!$N$7:$N$1507,0),0)),"",OFFSET('HARGA SATUAN'!$C$6,MATCH(B775,'HARGA SATUAN'!$N$7:$N$1507,0),0))</f>
        <v>Smart Box Langsung Daya 3.9 kVA MCCB 6 A</v>
      </c>
      <c r="D775" s="139">
        <f ca="1">SUMIFS(RAB!$F$14:$F$314,RAB!$C$14:$C$314,C775)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SATUAN'!$N$7:$N$1507,0),0)),"",OFFSET('HARGA SATUAN'!$C$6,MATCH(B776,'HARGA SATUAN'!$N$7:$N$1507,0),0))</f>
        <v>Smart Box Langsung Daya 6.6 kVA MCCB 10 A</v>
      </c>
      <c r="D776" s="139">
        <f ca="1">SUMIFS(RAB!$F$14:$F$314,RAB!$C$14:$C$314,C776)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SATUAN'!$N$7:$N$1507,0),0)),"",OFFSET('HARGA SATUAN'!$C$6,MATCH(B777,'HARGA SATUAN'!$N$7:$N$1507,0),0))</f>
        <v>Smart Box Langsung Daya 10.6 kVA MCCB 16 A</v>
      </c>
      <c r="D777" s="139">
        <f ca="1">SUMIFS(RAB!$F$14:$F$314,RAB!$C$14:$C$314,C777)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SATUAN'!$N$7:$N$1507,0),0)),"",OFFSET('HARGA SATUAN'!$C$6,MATCH(B778,'HARGA SATUAN'!$N$7:$N$1507,0),0))</f>
        <v>Smart Box Langsung Daya 13.2 kVA MCCB 20 A</v>
      </c>
      <c r="D778" s="139">
        <f ca="1">SUMIFS(RAB!$F$14:$F$314,RAB!$C$14:$C$314,C778)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SATUAN'!$N$7:$N$1507,0),0)),"",OFFSET('HARGA SATUAN'!$C$6,MATCH(B779,'HARGA SATUAN'!$N$7:$N$1507,0),0))</f>
        <v>Smart Box Langsung Daya 16.5 kVA MCCB 25 A</v>
      </c>
      <c r="D779" s="139">
        <f ca="1">SUMIFS(RAB!$F$14:$F$314,RAB!$C$14:$C$314,C779)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SATUAN'!$N$7:$N$1507,0),0)),"",OFFSET('HARGA SATUAN'!$C$6,MATCH(B780,'HARGA SATUAN'!$N$7:$N$1507,0),0))</f>
        <v>Smart Box Langsung Daya 23 kVA MCCB 35 A</v>
      </c>
      <c r="D780" s="139">
        <f ca="1">SUMIFS(RAB!$F$14:$F$314,RAB!$C$14:$C$314,C780)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SATUAN'!$N$7:$N$1507,0),0)),"",OFFSET('HARGA SATUAN'!$C$6,MATCH(B781,'HARGA SATUAN'!$N$7:$N$1507,0),0))</f>
        <v>Smart Box Langsung Daya 33 kVA MCCB 50 A</v>
      </c>
      <c r="D781" s="139">
        <f ca="1">SUMIFS(RAB!$F$14:$F$314,RAB!$C$14:$C$314,C781)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SATUAN'!$N$7:$N$1507,0),0)),"",OFFSET('HARGA SATUAN'!$C$6,MATCH(B782,'HARGA SATUAN'!$N$7:$N$1507,0),0))</f>
        <v>Smart Box Langsung Daya 41.5 kVA MCCB 63 A</v>
      </c>
      <c r="D782" s="139">
        <f ca="1">SUMIFS(RAB!$F$14:$F$314,RAB!$C$14:$C$314,C782)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SATUAN'!$N$7:$N$1507,0),0)),"",OFFSET('HARGA SATUAN'!$C$6,MATCH(B783,'HARGA SATUAN'!$N$7:$N$1507,0),0))</f>
        <v>Smart Box Tidak Langsung Daya 53 kVA MCCB 80 A</v>
      </c>
      <c r="D783" s="139">
        <f ca="1">SUMIFS(RAB!$F$14:$F$314,RAB!$C$14:$C$314,C783)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SATUAN'!$N$7:$N$1507,0),0)),"",OFFSET('HARGA SATUAN'!$C$6,MATCH(B784,'HARGA SATUAN'!$N$7:$N$1507,0),0))</f>
        <v>Smart Box Tidak Langsung Daya 66 kVA MCCB 100 A</v>
      </c>
      <c r="D784" s="139">
        <f ca="1">SUMIFS(RAB!$F$14:$F$314,RAB!$C$14:$C$314,C784)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SATUAN'!$N$7:$N$1507,0),0)),"",OFFSET('HARGA SATUAN'!$C$6,MATCH(B785,'HARGA SATUAN'!$N$7:$N$1507,0),0))</f>
        <v>Smart Box Tidak Langsung Daya 82.5 kVA MCCB 125 A</v>
      </c>
      <c r="D785" s="139">
        <f ca="1">SUMIFS(RAB!$F$14:$F$314,RAB!$C$14:$C$314,C785)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SATUAN'!$N$7:$N$1507,0),0)),"",OFFSET('HARGA SATUAN'!$C$6,MATCH(B786,'HARGA SATUAN'!$N$7:$N$1507,0),0))</f>
        <v>Smart Box Tidak Langsung Daya 105 kVA MCCB 160 A</v>
      </c>
      <c r="D786" s="139">
        <f ca="1">SUMIFS(RAB!$F$14:$F$314,RAB!$C$14:$C$314,C786)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SATUAN'!$N$7:$N$1507,0),0)),"",OFFSET('HARGA SATUAN'!$C$6,MATCH(B787,'HARGA SATUAN'!$N$7:$N$1507,0),0))</f>
        <v>Smart Box Tidak Langsung Daya 131 kVA MCCB 200 A</v>
      </c>
      <c r="D787" s="139">
        <f ca="1">SUMIFS(RAB!$F$14:$F$314,RAB!$C$14:$C$314,C787)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SATUAN'!$N$7:$N$1507,0),0)),"",OFFSET('HARGA SATUAN'!$C$6,MATCH(B788,'HARGA SATUAN'!$N$7:$N$1507,0),0))</f>
        <v>Smart Box Tidak Langsung Daya 147 kVA MCCB 225 A</v>
      </c>
      <c r="D788" s="139">
        <f ca="1">SUMIFS(RAB!$F$14:$F$314,RAB!$C$14:$C$314,C788)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SATUAN'!$N$7:$N$1507,0),0)),"",OFFSET('HARGA SATUAN'!$C$6,MATCH(B789,'HARGA SATUAN'!$N$7:$N$1507,0),0))</f>
        <v>Smart Box Tidak Langsung Daya 164 kVA MCCB 250 A</v>
      </c>
      <c r="D789" s="139">
        <f ca="1">SUMIFS(RAB!$F$14:$F$314,RAB!$C$14:$C$314,C789)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SATUAN'!$N$7:$N$1507,0),0)),"",OFFSET('HARGA SATUAN'!$C$6,MATCH(B790,'HARGA SATUAN'!$N$7:$N$1507,0),0))</f>
        <v>Smart Box Tidak Langsung Daya 197 kVA MCCB 300 A</v>
      </c>
      <c r="D790" s="139">
        <f ca="1">SUMIFS(RAB!$F$14:$F$314,RAB!$C$14:$C$314,C790)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SATUAN'!$N$7:$N$1507,0),0)),"",OFFSET('HARGA SATUAN'!$C$6,MATCH(B791,'HARGA SATUAN'!$N$7:$N$1507,0),0))</f>
        <v>Smart Box Tidak Langsung Daya TM</v>
      </c>
      <c r="D791" s="139">
        <f ca="1">SUMIFS(RAB!$F$14:$F$314,RAB!$C$14:$C$314,C791)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SATUAN'!$N$7:$N$1507,0),0)),"",OFFSET('HARGA SATUAN'!$C$6,MATCH(B792,'HARGA SATUAN'!$N$7:$N$1507,0),0))</f>
        <v>Air Insulated LBS Manual;24KV;630A;Min-16KA</v>
      </c>
      <c r="D792" s="139">
        <f ca="1">SUMIFS(RAB!$F$14:$F$314,RAB!$C$14:$C$314,C792)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SATUAN'!$N$7:$N$1507,0),0)),"",OFFSET('HARGA SATUAN'!$C$6,MATCH(B793,'HARGA SATUAN'!$N$7:$N$1507,0),0))</f>
        <v>Air Insulated LBS Motorized;24KV;630A;Min-16KA</v>
      </c>
      <c r="D793" s="139">
        <f ca="1">SUMIFS(RAB!$F$14:$F$314,RAB!$C$14:$C$314,C793)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SATUAN'!$N$7:$N$1507,0),0)),"",OFFSET('HARGA SATUAN'!$C$6,MATCH(B794,'HARGA SATUAN'!$N$7:$N$1507,0),0))</f>
        <v>Air Insulated CBOG Motorized+Metering;20KV;630A;Min-16KA</v>
      </c>
      <c r="D794" s="139">
        <f ca="1">SUMIFS(RAB!$F$14:$F$314,RAB!$C$14:$C$314,C794)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SATUAN'!$N$7:$N$1507,0),0)),"",OFFSET('HARGA SATUAN'!$C$6,MATCH(B795,'HARGA SATUAN'!$N$7:$N$1507,0),0))</f>
        <v>Fully Gas Insulated LBS Motorized;24KV;630A;Min-16KA</v>
      </c>
      <c r="D795" s="139">
        <f ca="1">SUMIFS(RAB!$F$14:$F$314,RAB!$C$14:$C$314,C795)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SATUAN'!$N$7:$N$1507,0),0)),"",OFFSET('HARGA SATUAN'!$C$6,MATCH(B796,'HARGA SATUAN'!$N$7:$N$1507,0),0))</f>
        <v>Fully Gas Insulated CBOG Motorized+Metering;20KV;630A;Min-16KA</v>
      </c>
      <c r="D796" s="139">
        <f ca="1">SUMIFS(RAB!$F$14:$F$314,RAB!$C$14:$C$314,C796)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SATUAN'!$N$7:$N$1507,0),0)),"",OFFSET('HARGA SATUAN'!$C$6,MATCH(B797,'HARGA SATUAN'!$N$7:$N$1507,0),0))</f>
        <v>Fully Gas Insulated LBS Manual;24KV;630A;Min-16KA</v>
      </c>
      <c r="D797" s="139">
        <f ca="1">SUMIFS(RAB!$F$14:$F$314,RAB!$C$14:$C$314,C797)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SATUAN'!$N$7:$N$1507,0),0)),"",OFFSET('HARGA SATUAN'!$C$6,MATCH(B798,'HARGA SATUAN'!$N$7:$N$1507,0),0))</f>
        <v>Automatic Change Over (ACO) TM</v>
      </c>
      <c r="D798" s="139">
        <f ca="1">SUMIFS(RAB!$F$14:$F$314,RAB!$C$14:$C$314,C798)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SATUAN'!$N$7:$N$1507,0),0)),"",OFFSET('HARGA SATUAN'!$C$6,MATCH(B799,'HARGA SATUAN'!$N$7:$N$1507,0),0))</f>
        <v>Automatic Change Over (ACO) TR</v>
      </c>
      <c r="D799" s="139">
        <f ca="1">SUMIFS(RAB!$F$14:$F$314,RAB!$C$14:$C$314,C799)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SATUAN'!$N$7:$N$1507,0),0)),"",OFFSET('HARGA SATUAN'!$C$6,MATCH(B800,'HARGA SATUAN'!$N$7:$N$1507,0),0))</f>
        <v>Metaclad;Outgoing;20kV;630A;25kA - GI</v>
      </c>
      <c r="D800" s="139">
        <f ca="1">SUMIFS(RAB!$F$14:$F$314,RAB!$C$14:$C$314,C800)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SATUAN'!$N$7:$N$1507,0),0)),"",OFFSET('HARGA SATUAN'!$C$6,MATCH(B801,'HARGA SATUAN'!$N$7:$N$1507,0),0))</f>
        <v>Metaclad;Couple;20kV;2000A;25kA - GI</v>
      </c>
      <c r="D801" s="139">
        <f ca="1">SUMIFS(RAB!$F$14:$F$314,RAB!$C$14:$C$314,C801)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SATUAN'!$N$7:$N$1507,0),0)),"",OFFSET('HARGA SATUAN'!$C$6,MATCH(B802,'HARGA SATUAN'!$N$7:$N$1507,0),0))</f>
        <v>Trafo 1 Fasa CSP 50 kVA</v>
      </c>
      <c r="D802" s="139">
        <f ca="1">SUMIFS(RAB!$F$14:$F$314,RAB!$C$14:$C$314,C802)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SATUAN'!$N$7:$N$1507,0),0)),"",OFFSET('HARGA SATUAN'!$C$6,MATCH(B803,'HARGA SATUAN'!$N$7:$N$1507,0),0))</f>
        <v>Trafo 3 phasa 50 kVA YNyn0</v>
      </c>
      <c r="D803" s="139">
        <f ca="1">SUMIFS(RAB!$F$14:$F$314,RAB!$C$14:$C$314,C803)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SATUAN'!$N$7:$N$1507,0),0)),"",OFFSET('HARGA SATUAN'!$C$6,MATCH(B804,'HARGA SATUAN'!$N$7:$N$1507,0),0))</f>
        <v>Trafo 3 phasa 100 kVA YNyn0</v>
      </c>
      <c r="D804" s="139">
        <f ca="1">SUMIFS(RAB!$F$14:$F$314,RAB!$C$14:$C$314,C804)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SATUAN'!$N$7:$N$1507,0),0)),"",OFFSET('HARGA SATUAN'!$C$6,MATCH(B805,'HARGA SATUAN'!$N$7:$N$1507,0),0))</f>
        <v>Trafo 3 phasa 160 kVA YNyn0</v>
      </c>
      <c r="D805" s="139">
        <f ca="1">SUMIFS(RAB!$F$14:$F$314,RAB!$C$14:$C$314,C805)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SATUAN'!$N$7:$N$1507,0),0)),"",OFFSET('HARGA SATUAN'!$C$6,MATCH(B806,'HARGA SATUAN'!$N$7:$N$1507,0),0))</f>
        <v>Trafo 3 phasa 50 kVA Yzn5</v>
      </c>
      <c r="D806" s="139">
        <f ca="1">SUMIFS(RAB!$F$14:$F$314,RAB!$C$14:$C$314,C806)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SATUAN'!$N$7:$N$1507,0),0)),"",OFFSET('HARGA SATUAN'!$C$6,MATCH(B807,'HARGA SATUAN'!$N$7:$N$1507,0),0))</f>
        <v>Trafo 3 phasa 100 kVA Yzn5</v>
      </c>
      <c r="D807" s="139">
        <f ca="1">SUMIFS(RAB!$F$14:$F$314,RAB!$C$14:$C$314,C807)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SATUAN'!$N$7:$N$1507,0),0)),"",OFFSET('HARGA SATUAN'!$C$6,MATCH(B808,'HARGA SATUAN'!$N$7:$N$1507,0),0))</f>
        <v>Trafo 3 phasa 160 kVA Yzn5</v>
      </c>
      <c r="D808" s="139">
        <f ca="1">SUMIFS(RAB!$F$14:$F$314,RAB!$C$14:$C$314,C808)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SATUAN'!$N$7:$N$1507,0),0)),"",OFFSET('HARGA SATUAN'!$C$6,MATCH(B809,'HARGA SATUAN'!$N$7:$N$1507,0),0))</f>
        <v>Trafo 3 phasa 200 kVA Dyn5</v>
      </c>
      <c r="D809" s="139">
        <f ca="1">SUMIFS(RAB!$F$14:$F$314,RAB!$C$14:$C$314,C809)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SATUAN'!$N$7:$N$1507,0),0)),"",OFFSET('HARGA SATUAN'!$C$6,MATCH(B810,'HARGA SATUAN'!$N$7:$N$1507,0),0))</f>
        <v>Trafo 3 phasa 250 kVA DYn5</v>
      </c>
      <c r="D810" s="139">
        <f ca="1">SUMIFS(RAB!$F$14:$F$314,RAB!$C$14:$C$314,C810)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SATUAN'!$N$7:$N$1507,0),0)),"",OFFSET('HARGA SATUAN'!$C$6,MATCH(B811,'HARGA SATUAN'!$N$7:$N$1507,0),0))</f>
        <v>Trafo 3 phasa 400 kVA DYn5 OD</v>
      </c>
      <c r="D811" s="139">
        <f ca="1">SUMIFS(RAB!$F$14:$F$314,RAB!$C$14:$C$314,C811)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SATUAN'!$N$7:$N$1507,0),0)),"",OFFSET('HARGA SATUAN'!$C$6,MATCH(B812,'HARGA SATUAN'!$N$7:$N$1507,0),0))</f>
        <v>LVCB 2 Jurusan 250 A MCCB</v>
      </c>
      <c r="D812" s="139">
        <f ca="1">SUMIFS(RAB!$F$14:$F$314,RAB!$C$14:$C$314,C812)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SATUAN'!$N$7:$N$1507,0),0)),"",OFFSET('HARGA SATUAN'!$C$6,MATCH(B813,'HARGA SATUAN'!$N$7:$N$1507,0),0))</f>
        <v>LVCB 2 Jurusan 250 A LBS</v>
      </c>
      <c r="D813" s="139">
        <f ca="1">SUMIFS(RAB!$F$14:$F$314,RAB!$C$14:$C$314,C813)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SATUAN'!$N$7:$N$1507,0),0)),"",OFFSET('HARGA SATUAN'!$C$6,MATCH(B814,'HARGA SATUAN'!$N$7:$N$1507,0),0))</f>
        <v>LVCB 2 Jurusan 400 A LBS</v>
      </c>
      <c r="D814" s="139">
        <f ca="1">SUMIFS(RAB!$F$14:$F$314,RAB!$C$14:$C$314,C814)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SATUAN'!$N$7:$N$1507,0),0)),"",OFFSET('HARGA SATUAN'!$C$6,MATCH(B815,'HARGA SATUAN'!$N$7:$N$1507,0),0))</f>
        <v>LVCB 4 Jurusan 400 A LBS</v>
      </c>
      <c r="D815" s="139">
        <f ca="1">SUMIFS(RAB!$F$14:$F$314,RAB!$C$14:$C$314,C815)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SATUAN'!$N$7:$N$1507,0),0)),"",OFFSET('HARGA SATUAN'!$C$6,MATCH(B816,'HARGA SATUAN'!$N$7:$N$1507,0),0))</f>
        <v>LVCB 4 Jurusan 630 A LBS</v>
      </c>
      <c r="D816" s="139">
        <f ca="1">SUMIFS(RAB!$F$14:$F$314,RAB!$C$14:$C$314,C816)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SATUAN'!$N$7:$N$1507,0),0)),"",OFFSET('HARGA SATUAN'!$C$6,MATCH(B817,'HARGA SATUAN'!$N$7:$N$1507,0),0))</f>
        <v>FCO Polymer</v>
      </c>
      <c r="D817" s="139">
        <f ca="1">SUMIFS(RAB!$F$14:$F$314,RAB!$C$14:$C$314,C817)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SATUAN'!$N$7:$N$1507,0),0)),"",OFFSET('HARGA SATUAN'!$C$6,MATCH(B818,'HARGA SATUAN'!$N$7:$N$1507,0),0))</f>
        <v>Load Break Switch</v>
      </c>
      <c r="D818" s="139">
        <f ca="1">SUMIFS(RAB!$F$14:$F$314,RAB!$C$14:$C$314,C818)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SATUAN'!$N$7:$N$1507,0),0)),"",OFFSET('HARGA SATUAN'!$C$6,MATCH(B819,'HARGA SATUAN'!$N$7:$N$1507,0),0))</f>
        <v>Recloser</v>
      </c>
      <c r="D819" s="139">
        <f ca="1">SUMIFS(RAB!$F$14:$F$314,RAB!$C$14:$C$314,C819)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SATUAN'!$N$7:$N$1507,0),0)),"",OFFSET('HARGA SATUAN'!$C$6,MATCH(B820,'HARGA SATUAN'!$N$7:$N$1507,0),0))</f>
        <v>Disconnecting Switch 20 KV - 630 A Porcelein</v>
      </c>
      <c r="D820" s="139">
        <f ca="1">SUMIFS(RAB!$F$14:$F$314,RAB!$C$14:$C$314,C820)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SATUAN'!$N$7:$N$1507,0),0)),"",OFFSET('HARGA SATUAN'!$C$6,MATCH(B821,'HARGA SATUAN'!$N$7:$N$1507,0),0))</f>
        <v>Disconnecting Switch 20 KV - 630 A Polymer</v>
      </c>
      <c r="D821" s="139">
        <f ca="1">SUMIFS(RAB!$F$14:$F$314,RAB!$C$14:$C$314,C821)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SATUAN'!$N$7:$N$1507,0),0)),"",OFFSET('HARGA SATUAN'!$C$6,MATCH(B822,'HARGA SATUAN'!$N$7:$N$1507,0),0))</f>
        <v>Lightning Arester (Polymer) 21 KV, 10 KA</v>
      </c>
      <c r="D822" s="139">
        <f ca="1">SUMIFS(RAB!$F$14:$F$314,RAB!$C$14:$C$314,C822)</f>
        <v>3</v>
      </c>
      <c r="E822" s="26">
        <f t="shared" ca="1" si="34"/>
        <v>1</v>
      </c>
      <c r="F822" s="26">
        <f ca="1">IF(D822=0,0,SUM($E$713:E822))</f>
        <v>7</v>
      </c>
    </row>
    <row r="823" spans="2:6" hidden="1">
      <c r="B823" s="113">
        <v>110</v>
      </c>
      <c r="C823" s="139" t="str">
        <f ca="1">IF(ISERROR(OFFSET('HARGA SATUAN'!$C$6,MATCH(B823,'HARGA SATUAN'!$N$7:$N$1507,0),0)),"",OFFSET('HARGA SATUAN'!$C$6,MATCH(B823,'HARGA SATUAN'!$N$7:$N$1507,0),0))</f>
        <v>Lightning Arester (Polymer) 24 KV, 10 KA</v>
      </c>
      <c r="D823" s="139">
        <f ca="1">SUMIFS(RAB!$F$14:$F$314,RAB!$C$14:$C$314,C823)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SATUAN'!$N$7:$N$1507,0),0)),"",OFFSET('HARGA SATUAN'!$C$6,MATCH(B824,'HARGA SATUAN'!$N$7:$N$1507,0),0))</f>
        <v>Isolator Tumpu ( Pin Post ) 20 KV Porcelein</v>
      </c>
      <c r="D824" s="139">
        <f ca="1">SUMIFS(RAB!$F$14:$F$314,RAB!$C$14:$C$314,C824)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SATUAN'!$N$7:$N$1507,0),0)),"",OFFSET('HARGA SATUAN'!$C$6,MATCH(B825,'HARGA SATUAN'!$N$7:$N$1507,0),0))</f>
        <v>Isolator Tumpu ( Pin Post ) 20 KV</v>
      </c>
      <c r="D825" s="139">
        <f ca="1">SUMIFS(RAB!$F$14:$F$314,RAB!$C$14:$C$314,C825)</f>
        <v>8</v>
      </c>
      <c r="E825" s="26">
        <f t="shared" ca="1" si="34"/>
        <v>1</v>
      </c>
      <c r="F825" s="26">
        <f ca="1">IF(D825=0,0,SUM($E$713:E825))</f>
        <v>8</v>
      </c>
    </row>
    <row r="826" spans="2:6" hidden="1">
      <c r="B826" s="113">
        <v>113</v>
      </c>
      <c r="C826" s="139" t="str">
        <f ca="1">IF(ISERROR(OFFSET('HARGA SATUAN'!$C$6,MATCH(B826,'HARGA SATUAN'!$N$7:$N$1507,0),0)),"",OFFSET('HARGA SATUAN'!$C$6,MATCH(B826,'HARGA SATUAN'!$N$7:$N$1507,0),0))</f>
        <v>Isolator Tumpu ( Line Post ) 20 KV Polymer</v>
      </c>
      <c r="D826" s="139">
        <f ca="1">SUMIFS(RAB!$F$14:$F$314,RAB!$C$14:$C$314,C826)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SATUAN'!$N$7:$N$1507,0),0)),"",OFFSET('HARGA SATUAN'!$C$6,MATCH(B827,'HARGA SATUAN'!$N$7:$N$1507,0),0))</f>
        <v>Isolator Tumpu ( Line Post ) 20 KV</v>
      </c>
      <c r="D827" s="139">
        <f ca="1">SUMIFS(RAB!$F$14:$F$314,RAB!$C$14:$C$314,C827)</f>
        <v>3</v>
      </c>
      <c r="E827" s="26">
        <f t="shared" ca="1" si="34"/>
        <v>1</v>
      </c>
      <c r="F827" s="26">
        <f ca="1">IF(D827=0,0,SUM($E$713:E827))</f>
        <v>9</v>
      </c>
    </row>
    <row r="828" spans="2:6" hidden="1">
      <c r="B828" s="113">
        <v>115</v>
      </c>
      <c r="C828" s="139" t="str">
        <f ca="1">IF(ISERROR(OFFSET('HARGA SATUAN'!$C$6,MATCH(B828,'HARGA SATUAN'!$N$7:$N$1507,0),0)),"",OFFSET('HARGA SATUAN'!$C$6,MATCH(B828,'HARGA SATUAN'!$N$7:$N$1507,0),0))</f>
        <v>Isolator Tarik ( Strainkap Porcelain ) 20 KV</v>
      </c>
      <c r="D828" s="139">
        <f ca="1">SUMIFS(RAB!$F$14:$F$314,RAB!$C$14:$C$314,C828)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SATUAN'!$N$7:$N$1507,0),0)),"",OFFSET('HARGA SATUAN'!$C$6,MATCH(B829,'HARGA SATUAN'!$N$7:$N$1507,0),0))</f>
        <v>Isolator Tarik ( Suspension Polymer ) 20 KV</v>
      </c>
      <c r="D829" s="139">
        <f ca="1">SUMIFS(RAB!$F$14:$F$314,RAB!$C$14:$C$314,C829)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SATUAN'!$N$7:$N$1507,0),0)),"",OFFSET('HARGA SATUAN'!$C$6,MATCH(B830,'HARGA SATUAN'!$N$7:$N$1507,0),0))</f>
        <v>Isolator Tarik ( Porcelain ) 20 KV + Primary Dead End Clamp 150-240 mm²</v>
      </c>
      <c r="D830" s="139">
        <f ca="1">SUMIFS(RAB!$F$14:$F$314,RAB!$C$14:$C$314,C830)</f>
        <v>6</v>
      </c>
      <c r="E830" s="26">
        <f t="shared" ca="1" si="34"/>
        <v>1</v>
      </c>
      <c r="F830" s="26">
        <f ca="1">IF(D830=0,0,SUM($E$713:E830))</f>
        <v>10</v>
      </c>
    </row>
    <row r="831" spans="2:6" hidden="1">
      <c r="B831" s="113">
        <v>118</v>
      </c>
      <c r="C831" s="139" t="str">
        <f ca="1">IF(ISERROR(OFFSET('HARGA SATUAN'!$C$6,MATCH(B831,'HARGA SATUAN'!$N$7:$N$1507,0),0)),"",OFFSET('HARGA SATUAN'!$C$6,MATCH(B831,'HARGA SATUAN'!$N$7:$N$1507,0),0))</f>
        <v>AAAC 70 mm²</v>
      </c>
      <c r="D831" s="139">
        <f ca="1">SUMIFS(RAB!$F$14:$F$314,RAB!$C$14:$C$314,C831)</f>
        <v>16</v>
      </c>
      <c r="E831" s="26">
        <f t="shared" ca="1" si="34"/>
        <v>1</v>
      </c>
      <c r="F831" s="26">
        <f ca="1">IF(D831=0,0,SUM($E$713:E831))</f>
        <v>11</v>
      </c>
    </row>
    <row r="832" spans="2:6" hidden="1">
      <c r="B832" s="113">
        <v>119</v>
      </c>
      <c r="C832" s="139" t="str">
        <f ca="1">IF(ISERROR(OFFSET('HARGA SATUAN'!$C$6,MATCH(B832,'HARGA SATUAN'!$N$7:$N$1507,0),0)),"",OFFSET('HARGA SATUAN'!$C$6,MATCH(B832,'HARGA SATUAN'!$N$7:$N$1507,0),0))</f>
        <v>AAAC 150 mm²</v>
      </c>
      <c r="D832" s="139">
        <f ca="1">SUMIFS(RAB!$F$14:$F$314,RAB!$C$14:$C$314,C832)</f>
        <v>185.5</v>
      </c>
      <c r="E832" s="26">
        <f t="shared" ca="1" si="34"/>
        <v>1</v>
      </c>
      <c r="F832" s="26">
        <f ca="1">IF(D832=0,0,SUM($E$713:E832))</f>
        <v>12</v>
      </c>
    </row>
    <row r="833" spans="2:6" hidden="1">
      <c r="B833" s="113">
        <v>120</v>
      </c>
      <c r="C833" s="139" t="str">
        <f ca="1">IF(ISERROR(OFFSET('HARGA SATUAN'!$C$6,MATCH(B833,'HARGA SATUAN'!$N$7:$N$1507,0),0)),"",OFFSET('HARGA SATUAN'!$C$6,MATCH(B833,'HARGA SATUAN'!$N$7:$N$1507,0),0))</f>
        <v>AAAC 240 mm²</v>
      </c>
      <c r="D833" s="139">
        <f ca="1">SUMIFS(RAB!$F$14:$F$314,RAB!$C$14:$C$314,C833)</f>
        <v>556.5</v>
      </c>
      <c r="E833" s="26">
        <f t="shared" ca="1" si="34"/>
        <v>1</v>
      </c>
      <c r="F833" s="26">
        <f ca="1">IF(D833=0,0,SUM($E$713:E833))</f>
        <v>13</v>
      </c>
    </row>
    <row r="834" spans="2:6" hidden="1">
      <c r="B834" s="113">
        <v>121</v>
      </c>
      <c r="C834" s="139" t="str">
        <f ca="1">IF(ISERROR(OFFSET('HARGA SATUAN'!$C$6,MATCH(B834,'HARGA SATUAN'!$N$7:$N$1507,0),0)),"",OFFSET('HARGA SATUAN'!$C$6,MATCH(B834,'HARGA SATUAN'!$N$7:$N$1507,0),0))</f>
        <v>AAAC/S 70 mm²</v>
      </c>
      <c r="D834" s="139">
        <f ca="1">SUMIFS(RAB!$F$14:$F$314,RAB!$C$14:$C$314,C834)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SATUAN'!$N$7:$N$1507,0),0)),"",OFFSET('HARGA SATUAN'!$C$6,MATCH(B835,'HARGA SATUAN'!$N$7:$N$1507,0),0))</f>
        <v>AAAC/S 150 mm²</v>
      </c>
      <c r="D835" s="139">
        <f ca="1">SUMIFS(RAB!$F$14:$F$314,RAB!$C$14:$C$314,C835)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SATUAN'!$N$7:$N$1507,0),0)),"",OFFSET('HARGA SATUAN'!$C$6,MATCH(B836,'HARGA SATUAN'!$N$7:$N$1507,0),0))</f>
        <v>AAAC/S 240 mm²</v>
      </c>
      <c r="D836" s="139">
        <f ca="1">SUMIFS(RAB!$F$14:$F$314,RAB!$C$14:$C$314,C836)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SATUAN'!$N$7:$N$1507,0),0)),"",OFFSET('HARGA SATUAN'!$C$6,MATCH(B837,'HARGA SATUAN'!$N$7:$N$1507,0),0))</f>
        <v>NFA2X-T 2 x 70 + N 50 mm²</v>
      </c>
      <c r="D837" s="139">
        <f ca="1">SUMIFS(RAB!$F$14:$F$314,RAB!$C$14:$C$314,C837)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SATUAN'!$N$7:$N$1507,0),0)),"",OFFSET('HARGA SATUAN'!$C$6,MATCH(B838,'HARGA SATUAN'!$N$7:$N$1507,0),0))</f>
        <v>NFA2X-T 2 x 70 + N 70 mm²</v>
      </c>
      <c r="D838" s="139">
        <f ca="1">SUMIFS(RAB!$F$14:$F$314,RAB!$C$14:$C$314,C838)</f>
        <v>236.25</v>
      </c>
      <c r="E838" s="26">
        <f t="shared" ca="1" si="34"/>
        <v>1</v>
      </c>
      <c r="F838" s="26">
        <f ca="1">IF(D838=0,0,SUM($E$713:E838))</f>
        <v>14</v>
      </c>
    </row>
    <row r="839" spans="2:6" hidden="1">
      <c r="B839" s="113">
        <v>126</v>
      </c>
      <c r="C839" s="139" t="str">
        <f ca="1">IF(ISERROR(OFFSET('HARGA SATUAN'!$C$6,MATCH(B839,'HARGA SATUAN'!$N$7:$N$1507,0),0)),"",OFFSET('HARGA SATUAN'!$C$6,MATCH(B839,'HARGA SATUAN'!$N$7:$N$1507,0),0))</f>
        <v>NFA2X-T 3x35+1x35</v>
      </c>
      <c r="D839" s="139">
        <f ca="1">SUMIFS(RAB!$F$14:$F$314,RAB!$C$14:$C$314,C839)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SATUAN'!$N$7:$N$1507,0),0)),"",OFFSET('HARGA SATUAN'!$C$6,MATCH(B840,'HARGA SATUAN'!$N$7:$N$1507,0),0))</f>
        <v>NFA2X-T 3x70+1x70</v>
      </c>
      <c r="D840" s="139">
        <f ca="1">SUMIFS(RAB!$F$14:$F$314,RAB!$C$14:$C$314,C840)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SATUAN'!$N$7:$N$1507,0),0)),"",OFFSET('HARGA SATUAN'!$C$6,MATCH(B841,'HARGA SATUAN'!$N$7:$N$1507,0),0))</f>
        <v>NFA2X 2 x 10 mm²</v>
      </c>
      <c r="D841" s="139">
        <f ca="1">SUMIFS(RAB!$F$14:$F$314,RAB!$C$14:$C$314,C841)</f>
        <v>35</v>
      </c>
      <c r="E841" s="26">
        <f t="shared" ca="1" si="34"/>
        <v>1</v>
      </c>
      <c r="F841" s="26">
        <f ca="1">IF(D841=0,0,SUM($E$713:E841))</f>
        <v>15</v>
      </c>
    </row>
    <row r="842" spans="2:6" hidden="1">
      <c r="B842" s="113">
        <v>129</v>
      </c>
      <c r="C842" s="139" t="str">
        <f ca="1">IF(ISERROR(OFFSET('HARGA SATUAN'!$C$6,MATCH(B842,'HARGA SATUAN'!$N$7:$N$1507,0),0)),"",OFFSET('HARGA SATUAN'!$C$6,MATCH(B842,'HARGA SATUAN'!$N$7:$N$1507,0),0))</f>
        <v>NFA2X 2 x 16 mm²</v>
      </c>
      <c r="D842" s="139">
        <f ca="1">SUMIFS(RAB!$F$14:$F$314,RAB!$C$14:$C$314,C842)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SATUAN'!$N$7:$N$1507,0),0)),"",OFFSET('HARGA SATUAN'!$C$6,MATCH(B843,'HARGA SATUAN'!$N$7:$N$1507,0),0))</f>
        <v>NFA2X 4 x 16 mm²</v>
      </c>
      <c r="D843" s="139">
        <f ca="1">SUMIFS(RAB!$F$14:$F$314,RAB!$C$14:$C$314,C843)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SATUAN'!$N$7:$N$1507,0),0)),"",OFFSET('HARGA SATUAN'!$C$6,MATCH(B844,'HARGA SATUAN'!$N$7:$N$1507,0),0))</f>
        <v>NFA2X 4 x 70 mm²</v>
      </c>
      <c r="D844" s="139">
        <f ca="1">SUMIFS(RAB!$F$14:$F$314,RAB!$C$14:$C$314,C844)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SATUAN'!$N$7:$N$1507,0),0)),"",OFFSET('HARGA SATUAN'!$C$6,MATCH(B845,'HARGA SATUAN'!$N$7:$N$1507,0),0))</f>
        <v>Kabel NYY 1 x 70 mm²</v>
      </c>
      <c r="D845" s="139">
        <f ca="1">SUMIFS(RAB!$F$14:$F$314,RAB!$C$14:$C$314,C845)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SATUAN'!$N$7:$N$1507,0),0)),"",OFFSET('HARGA SATUAN'!$C$6,MATCH(B846,'HARGA SATUAN'!$N$7:$N$1507,0),0))</f>
        <v>Kabel NYY 1 x 95 mm²</v>
      </c>
      <c r="D846" s="139">
        <f ca="1">SUMIFS(RAB!$F$14:$F$314,RAB!$C$14:$C$314,C846)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SATUAN'!$N$7:$N$1507,0),0)),"",OFFSET('HARGA SATUAN'!$C$6,MATCH(B847,'HARGA SATUAN'!$N$7:$N$1507,0),0))</f>
        <v>Kabel NYY 1 x 150 mm²</v>
      </c>
      <c r="D847" s="139">
        <f ca="1">SUMIFS(RAB!$F$14:$F$314,RAB!$C$14:$C$314,C847)</f>
        <v>35</v>
      </c>
      <c r="E847" s="26">
        <f t="shared" ca="1" si="35"/>
        <v>1</v>
      </c>
      <c r="F847" s="26">
        <f ca="1">IF(D847=0,0,SUM($E$713:E847))</f>
        <v>16</v>
      </c>
    </row>
    <row r="848" spans="2:6" hidden="1">
      <c r="B848" s="113">
        <v>135</v>
      </c>
      <c r="C848" s="139" t="str">
        <f ca="1">IF(ISERROR(OFFSET('HARGA SATUAN'!$C$6,MATCH(B848,'HARGA SATUAN'!$N$7:$N$1507,0),0)),"",OFFSET('HARGA SATUAN'!$C$6,MATCH(B848,'HARGA SATUAN'!$N$7:$N$1507,0),0))</f>
        <v>Kabel NYY 1 x 240 mm²</v>
      </c>
      <c r="D848" s="139">
        <f ca="1">SUMIFS(RAB!$F$14:$F$314,RAB!$C$14:$C$314,C848)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SATUAN'!$N$7:$N$1507,0),0)),"",OFFSET('HARGA SATUAN'!$C$6,MATCH(B849,'HARGA SATUAN'!$N$7:$N$1507,0),0))</f>
        <v>Kabel NYY 4 x 70 mm²</v>
      </c>
      <c r="D849" s="139">
        <f ca="1">SUMIFS(RAB!$F$14:$F$314,RAB!$C$14:$C$314,C849)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SATUAN'!$N$7:$N$1507,0),0)),"",OFFSET('HARGA SATUAN'!$C$6,MATCH(B850,'HARGA SATUAN'!$N$7:$N$1507,0),0))</f>
        <v>Kabel NA2XSEYBY 20 KV, 3 x 150 mm²</v>
      </c>
      <c r="D850" s="139">
        <f ca="1">SUMIFS(RAB!$F$14:$F$314,RAB!$C$14:$C$314,C850)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SATUAN'!$N$7:$N$1507,0),0)),"",OFFSET('HARGA SATUAN'!$C$6,MATCH(B851,'HARGA SATUAN'!$N$7:$N$1507,0),0))</f>
        <v>Kabel NA2XSEYBY 20 KV, 3 x 240 mm²</v>
      </c>
      <c r="D851" s="139">
        <f ca="1">SUMIFS(RAB!$F$14:$F$314,RAB!$C$14:$C$314,C851)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SATUAN'!$N$7:$N$1507,0),0)),"",OFFSET('HARGA SATUAN'!$C$6,MATCH(B852,'HARGA SATUAN'!$N$7:$N$1507,0),0))</f>
        <v>Kabel NA2XSEYBY 20 KV, 3 x 300 mm²</v>
      </c>
      <c r="D852" s="139">
        <f ca="1">SUMIFS(RAB!$F$14:$F$314,RAB!$C$14:$C$314,C852)</f>
        <v>35</v>
      </c>
      <c r="E852" s="26">
        <f t="shared" ca="1" si="35"/>
        <v>1</v>
      </c>
      <c r="F852" s="26">
        <f ca="1">IF(D852=0,0,SUM($E$713:E852))</f>
        <v>17</v>
      </c>
    </row>
    <row r="853" spans="2:6" hidden="1">
      <c r="B853" s="113">
        <v>140</v>
      </c>
      <c r="C853" s="139" t="str">
        <f ca="1">IF(ISERROR(OFFSET('HARGA SATUAN'!$C$6,MATCH(B853,'HARGA SATUAN'!$N$7:$N$1507,0),0)),"",OFFSET('HARGA SATUAN'!$C$6,MATCH(B853,'HARGA SATUAN'!$N$7:$N$1507,0),0))</f>
        <v>MVTIC 3 x 150 + N 95 mm²</v>
      </c>
      <c r="D853" s="139">
        <f ca="1">SUMIFS(RAB!$F$14:$F$314,RAB!$C$14:$C$314,C853)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SATUAN'!$N$7:$N$1507,0),0)),"",OFFSET('HARGA SATUAN'!$C$6,MATCH(B854,'HARGA SATUAN'!$N$7:$N$1507,0),0))</f>
        <v>MVTIC 3 x 240 + N 95 mm²</v>
      </c>
      <c r="D854" s="139">
        <f ca="1">SUMIFS(RAB!$F$14:$F$314,RAB!$C$14:$C$314,C854)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SATUAN'!$N$7:$N$1507,0),0)),"",OFFSET('HARGA SATUAN'!$C$6,MATCH(B855,'HARGA SATUAN'!$N$7:$N$1507,0),0))</f>
        <v>KWH MPB; 3P; 4W; 230/400 V; 5(80) A; Class 1</v>
      </c>
      <c r="D855" s="139">
        <f ca="1">SUMIFS(RAB!$F$14:$F$314,RAB!$C$14:$C$314,C855)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SATUAN'!$N$7:$N$1507,0),0)),"",OFFSET('HARGA SATUAN'!$C$6,MATCH(B856,'HARGA SATUAN'!$N$7:$N$1507,0),0))</f>
        <v>Modem 3G/4G</v>
      </c>
      <c r="D856" s="139">
        <f ca="1">SUMIFS(RAB!$F$14:$F$314,RAB!$C$14:$C$314,C856)</f>
        <v>1</v>
      </c>
      <c r="E856" s="26">
        <f t="shared" ca="1" si="35"/>
        <v>1</v>
      </c>
      <c r="F856" s="26">
        <f ca="1">IF(D856=0,0,SUM($E$713:E856))</f>
        <v>18</v>
      </c>
    </row>
    <row r="857" spans="2:6" hidden="1">
      <c r="B857" s="113">
        <v>144</v>
      </c>
      <c r="C857" s="139" t="str">
        <f ca="1">IF(ISERROR(OFFSET('HARGA SATUAN'!$C$6,MATCH(B857,'HARGA SATUAN'!$N$7:$N$1507,0),0)),"",OFFSET('HARGA SATUAN'!$C$6,MATCH(B857,'HARGA SATUAN'!$N$7:$N$1507,0),0))</f>
        <v>MCCB 1 Fasa 40 A</v>
      </c>
      <c r="D857" s="139">
        <f ca="1">SUMIFS(RAB!$F$14:$F$314,RAB!$C$14:$C$314,C857)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SATUAN'!$N$7:$N$1507,0),0)),"",OFFSET('HARGA SATUAN'!$C$6,MATCH(B858,'HARGA SATUAN'!$N$7:$N$1507,0),0))</f>
        <v>MCCB 1 Fasa 63 A</v>
      </c>
      <c r="D858" s="139">
        <f ca="1">SUMIFS(RAB!$F$14:$F$314,RAB!$C$14:$C$314,C858)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SATUAN'!$N$7:$N$1507,0),0)),"",OFFSET('HARGA SATUAN'!$C$6,MATCH(B859,'HARGA SATUAN'!$N$7:$N$1507,0),0))</f>
        <v>MCCB 1 Fasa 80 A</v>
      </c>
      <c r="D859" s="139">
        <f ca="1">SUMIFS(RAB!$F$14:$F$314,RAB!$C$14:$C$314,C859)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SATUAN'!$N$7:$N$1507,0),0)),"",OFFSET('HARGA SATUAN'!$C$6,MATCH(B860,'HARGA SATUAN'!$N$7:$N$1507,0),0))</f>
        <v>MCCB 1 Fasa 100 A</v>
      </c>
      <c r="D860" s="139">
        <f ca="1">SUMIFS(RAB!$F$14:$F$314,RAB!$C$14:$C$314,C860)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SATUAN'!$N$7:$N$1507,0),0)),"",OFFSET('HARGA SATUAN'!$C$6,MATCH(B861,'HARGA SATUAN'!$N$7:$N$1507,0),0))</f>
        <v>MCCB 3 Fasa 80 A</v>
      </c>
      <c r="D861" s="139">
        <f ca="1">SUMIFS(RAB!$F$14:$F$314,RAB!$C$14:$C$314,C861)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SATUAN'!$N$7:$N$1507,0),0)),"",OFFSET('HARGA SATUAN'!$C$6,MATCH(B862,'HARGA SATUAN'!$N$7:$N$1507,0),0))</f>
        <v>MCCB 3 Fasa 100 A</v>
      </c>
      <c r="D862" s="139">
        <f ca="1">SUMIFS(RAB!$F$14:$F$314,RAB!$C$14:$C$314,C862)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SATUAN'!$N$7:$N$1507,0),0)),"",OFFSET('HARGA SATUAN'!$C$6,MATCH(B863,'HARGA SATUAN'!$N$7:$N$1507,0),0))</f>
        <v>MCCB 3 Fasa 125 A</v>
      </c>
      <c r="D863" s="139">
        <f ca="1">SUMIFS(RAB!$F$14:$F$314,RAB!$C$14:$C$314,C863)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SATUAN'!$N$7:$N$1507,0),0)),"",OFFSET('HARGA SATUAN'!$C$6,MATCH(B864,'HARGA SATUAN'!$N$7:$N$1507,0),0))</f>
        <v>MCCB 3 Fasa 160 A</v>
      </c>
      <c r="D864" s="139">
        <f ca="1">SUMIFS(RAB!$F$14:$F$314,RAB!$C$14:$C$314,C864)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SATUAN'!$N$7:$N$1507,0),0)),"",OFFSET('HARGA SATUAN'!$C$6,MATCH(B865,'HARGA SATUAN'!$N$7:$N$1507,0),0))</f>
        <v>MCCB 3 Fasa 200 A</v>
      </c>
      <c r="D865" s="139">
        <f ca="1">SUMIFS(RAB!$F$14:$F$314,RAB!$C$14:$C$314,C865)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SATUAN'!$N$7:$N$1507,0),0)),"",OFFSET('HARGA SATUAN'!$C$6,MATCH(B866,'HARGA SATUAN'!$N$7:$N$1507,0),0))</f>
        <v>MCCB 3 Fasa 225 A</v>
      </c>
      <c r="D866" s="139">
        <f ca="1">SUMIFS(RAB!$F$14:$F$314,RAB!$C$14:$C$314,C866)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SATUAN'!$N$7:$N$1507,0),0)),"",OFFSET('HARGA SATUAN'!$C$6,MATCH(B867,'HARGA SATUAN'!$N$7:$N$1507,0),0))</f>
        <v>MCCB 3 Fasa 250 A</v>
      </c>
      <c r="D867" s="139">
        <f ca="1">SUMIFS(RAB!$F$14:$F$314,RAB!$C$14:$C$314,C867)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SATUAN'!$N$7:$N$1507,0),0)),"",OFFSET('HARGA SATUAN'!$C$6,MATCH(B868,'HARGA SATUAN'!$N$7:$N$1507,0),0))</f>
        <v>MCCB 3 Fasa 300 A</v>
      </c>
      <c r="D868" s="139">
        <f ca="1">SUMIFS(RAB!$F$14:$F$314,RAB!$C$14:$C$314,C868)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SATUAN'!$N$7:$N$1507,0),0)),"",OFFSET('HARGA SATUAN'!$C$6,MATCH(B869,'HARGA SATUAN'!$N$7:$N$1507,0),0))</f>
        <v xml:space="preserve">CT TR ; Burden 5 VA; 50/5 A - 300/5 A Class 0.5s </v>
      </c>
      <c r="D869" s="139">
        <f ca="1">SUMIFS(RAB!$F$14:$F$314,RAB!$C$14:$C$314,C869)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SATUAN'!$N$7:$N$1507,0),0)),"",OFFSET('HARGA SATUAN'!$C$6,MATCH(B870,'HARGA SATUAN'!$N$7:$N$1507,0),0))</f>
        <v xml:space="preserve">CT TR ; Burden 5 VA; 100/5 A Class 0.5s </v>
      </c>
      <c r="D870" s="139">
        <f ca="1">SUMIFS(RAB!$F$14:$F$314,RAB!$C$14:$C$314,C870)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SATUAN'!$N$7:$N$1507,0),0)),"",OFFSET('HARGA SATUAN'!$C$6,MATCH(B871,'HARGA SATUAN'!$N$7:$N$1507,0),0))</f>
        <v/>
      </c>
      <c r="D871" s="139">
        <f ca="1">SUMIFS(RAB!$F$14:$F$314,RAB!$C$14:$C$314,C871)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SATUAN'!$N$7:$N$1507,0),0)),"",OFFSET('HARGA SATUAN'!$C$6,MATCH(B872,'HARGA SATUAN'!$N$7:$N$1507,0),0))</f>
        <v/>
      </c>
      <c r="D872" s="139">
        <f ca="1">SUMIFS(RAB!$F$14:$F$314,RAB!$C$14:$C$314,C872)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SATUAN'!$N$7:$N$1507,0),0)),"",OFFSET('HARGA SATUAN'!$C$6,MATCH(B873,'HARGA SATUAN'!$N$7:$N$1507,0),0))</f>
        <v/>
      </c>
      <c r="D873" s="139">
        <f ca="1">SUMIFS(RAB!$F$14:$F$314,RAB!$C$14:$C$314,C873)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SATUAN'!$N$7:$N$1507,0),0)),"",OFFSET('HARGA SATUAN'!$C$6,MATCH(B874,'HARGA SATUAN'!$N$7:$N$1507,0),0))</f>
        <v/>
      </c>
      <c r="D874" s="139">
        <f ca="1">SUMIFS(RAB!$F$14:$F$314,RAB!$C$14:$C$314,C874)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SATUAN'!$N$7:$N$1507,0),0)),"",OFFSET('HARGA SATUAN'!$C$6,MATCH(B875,'HARGA SATUAN'!$N$7:$N$1507,0),0))</f>
        <v/>
      </c>
      <c r="D875" s="139">
        <f ca="1">SUMIFS(RAB!$F$14:$F$314,RAB!$C$14:$C$314,C875)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SATUAN'!$N$7:$N$1507,0),0)),"",OFFSET('HARGA SATUAN'!$C$6,MATCH(B876,'HARGA SATUAN'!$N$7:$N$1507,0),0))</f>
        <v/>
      </c>
      <c r="D876" s="139">
        <f ca="1">SUMIFS(RAB!$F$14:$F$314,RAB!$C$14:$C$314,C876)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SATUAN'!$N$7:$N$1507,0),0)),"",OFFSET('HARGA SATUAN'!$C$6,MATCH(B877,'HARGA SATUAN'!$N$7:$N$1507,0),0))</f>
        <v/>
      </c>
      <c r="D877" s="139">
        <f ca="1">SUMIFS(RAB!$F$14:$F$314,RAB!$C$14:$C$314,C877)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SATUAN'!$N$7:$N$1507,0),0)),"",OFFSET('HARGA SATUAN'!$C$6,MATCH(B878,'HARGA SATUAN'!$N$7:$N$1507,0),0))</f>
        <v/>
      </c>
      <c r="D878" s="139">
        <f ca="1">SUMIFS(RAB!$F$14:$F$314,RAB!$C$14:$C$314,C878)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SATUAN'!$N$7:$N$1507,0),0)),"",OFFSET('HARGA SATUAN'!$C$6,MATCH(B879,'HARGA SATUAN'!$N$7:$N$1507,0),0))</f>
        <v/>
      </c>
      <c r="D879" s="139">
        <f ca="1">SUMIFS(RAB!$F$14:$F$314,RAB!$C$14:$C$314,C879)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SATUAN'!$N$7:$N$1507,0),0)),"",OFFSET('HARGA SATUAN'!$C$6,MATCH(B880,'HARGA SATUAN'!$N$7:$N$1507,0),0))</f>
        <v/>
      </c>
      <c r="D880" s="139">
        <f ca="1">SUMIFS(RAB!$F$14:$F$314,RAB!$C$14:$C$314,C880)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SATUAN'!$N$7:$N$1507,0),0)),"",OFFSET('HARGA SATUAN'!$C$6,MATCH(B881,'HARGA SATUAN'!$N$7:$N$1507,0),0))</f>
        <v/>
      </c>
      <c r="D881" s="139">
        <f ca="1">SUMIFS(RAB!$F$14:$F$314,RAB!$C$14:$C$314,C881)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SATUAN'!$N$7:$N$1507,0),0)),"",OFFSET('HARGA SATUAN'!$C$6,MATCH(B882,'HARGA SATUAN'!$N$7:$N$1507,0),0))</f>
        <v/>
      </c>
      <c r="D882" s="139">
        <f ca="1">SUMIFS(RAB!$F$14:$F$314,RAB!$C$14:$C$314,C882)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SATUAN'!$N$7:$N$1507,0),0)),"",OFFSET('HARGA SATUAN'!$C$6,MATCH(B883,'HARGA SATUAN'!$N$7:$N$1507,0),0))</f>
        <v/>
      </c>
      <c r="D883" s="139">
        <f ca="1">SUMIFS(RAB!$F$14:$F$314,RAB!$C$14:$C$314,C883)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SATUAN'!$N$7:$N$1507,0),0)),"",OFFSET('HARGA SATUAN'!$C$6,MATCH(B884,'HARGA SATUAN'!$N$7:$N$1507,0),0))</f>
        <v/>
      </c>
      <c r="D884" s="139">
        <f ca="1">SUMIFS(RAB!$F$14:$F$314,RAB!$C$14:$C$314,C884)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SATUAN'!$N$7:$N$1507,0),0)),"",OFFSET('HARGA SATUAN'!$C$6,MATCH(B885,'HARGA SATUAN'!$N$7:$N$1507,0),0))</f>
        <v/>
      </c>
      <c r="D885" s="139">
        <f ca="1">SUMIFS(RAB!$F$14:$F$314,RAB!$C$14:$C$314,C885)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SATUAN'!$N$7:$N$1507,0),0)),"",OFFSET('HARGA SATUAN'!$C$6,MATCH(B886,'HARGA SATUAN'!$N$7:$N$1507,0),0))</f>
        <v/>
      </c>
      <c r="D886" s="139">
        <f ca="1">SUMIFS(RAB!$F$14:$F$314,RAB!$C$14:$C$314,C886)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SATUAN'!$N$7:$N$1507,0),0)),"",OFFSET('HARGA SATUAN'!$C$6,MATCH(B887,'HARGA SATUAN'!$N$7:$N$1507,0),0))</f>
        <v/>
      </c>
      <c r="D887" s="139">
        <f ca="1">SUMIFS(RAB!$F$14:$F$314,RAB!$C$14:$C$314,C887)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SATUAN'!$N$7:$N$1507,0),0)),"",OFFSET('HARGA SATUAN'!$C$6,MATCH(B888,'HARGA SATUAN'!$N$7:$N$1507,0),0))</f>
        <v/>
      </c>
      <c r="D888" s="139">
        <f ca="1">SUMIFS(RAB!$F$14:$F$314,RAB!$C$14:$C$314,C888)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SATUAN'!$N$7:$N$1507,0),0)),"",OFFSET('HARGA SATUAN'!$C$6,MATCH(B889,'HARGA SATUAN'!$N$7:$N$1507,0),0))</f>
        <v/>
      </c>
      <c r="D889" s="139">
        <f ca="1">SUMIFS(RAB!$F$14:$F$314,RAB!$C$14:$C$314,C889)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SATUAN'!$N$7:$N$1507,0),0)),"",OFFSET('HARGA SATUAN'!$C$6,MATCH(B890,'HARGA SATUAN'!$N$7:$N$1507,0),0))</f>
        <v/>
      </c>
      <c r="D890" s="139">
        <f ca="1">SUMIFS(RAB!$F$14:$F$314,RAB!$C$14:$C$314,C890)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SATUAN'!$N$7:$N$1507,0),0)),"",OFFSET('HARGA SATUAN'!$C$6,MATCH(B891,'HARGA SATUAN'!$N$7:$N$1507,0),0))</f>
        <v/>
      </c>
      <c r="D891" s="139">
        <f ca="1">SUMIFS(RAB!$F$14:$F$314,RAB!$C$14:$C$314,C891)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SATUAN'!$N$7:$N$1507,0),0)),"",OFFSET('HARGA SATUAN'!$C$6,MATCH(B892,'HARGA SATUAN'!$N$7:$N$1507,0),0))</f>
        <v/>
      </c>
      <c r="D892" s="139">
        <f ca="1">SUMIFS(RAB!$F$14:$F$314,RAB!$C$14:$C$314,C892)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SATUAN'!$N$7:$N$1507,0),0)),"",OFFSET('HARGA SATUAN'!$C$6,MATCH(B893,'HARGA SATUAN'!$N$7:$N$1507,0),0))</f>
        <v/>
      </c>
      <c r="D893" s="139">
        <f ca="1">SUMIFS(RAB!$F$14:$F$314,RAB!$C$14:$C$314,C893)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SATUAN'!$N$7:$N$1507,0),0)),"",OFFSET('HARGA SATUAN'!$C$6,MATCH(B894,'HARGA SATUAN'!$N$7:$N$1507,0),0))</f>
        <v/>
      </c>
      <c r="D894" s="139">
        <f ca="1">SUMIFS(RAB!$F$14:$F$314,RAB!$C$14:$C$314,C894)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SATUAN'!$N$7:$N$1507,0),0)),"",OFFSET('HARGA SATUAN'!$C$6,MATCH(B895,'HARGA SATUAN'!$N$7:$N$1507,0),0))</f>
        <v/>
      </c>
      <c r="D895" s="139">
        <f ca="1">SUMIFS(RAB!$F$14:$F$314,RAB!$C$14:$C$314,C895)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SATUAN'!$N$7:$N$1507,0),0)),"",OFFSET('HARGA SATUAN'!$C$6,MATCH(B896,'HARGA SATUAN'!$N$7:$N$1507,0),0))</f>
        <v/>
      </c>
      <c r="D896" s="139">
        <f ca="1">SUMIFS(RAB!$F$14:$F$314,RAB!$C$14:$C$314,C896)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SATUAN'!$N$7:$N$1507,0),0)),"",OFFSET('HARGA SATUAN'!$C$6,MATCH(B897,'HARGA SATUAN'!$N$7:$N$1507,0),0))</f>
        <v/>
      </c>
      <c r="D897" s="139">
        <f ca="1">SUMIFS(RAB!$F$14:$F$314,RAB!$C$14:$C$314,C897)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SATUAN'!$N$7:$N$1507,0),0)),"",OFFSET('HARGA SATUAN'!$C$6,MATCH(B898,'HARGA SATUAN'!$N$7:$N$1507,0),0))</f>
        <v/>
      </c>
      <c r="D898" s="139">
        <f ca="1">SUMIFS(RAB!$F$14:$F$314,RAB!$C$14:$C$314,C898)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SATUAN'!$N$7:$N$1507,0),0)),"",OFFSET('HARGA SATUAN'!$C$6,MATCH(B899,'HARGA SATUAN'!$N$7:$N$1507,0),0))</f>
        <v/>
      </c>
      <c r="D899" s="139">
        <f ca="1">SUMIFS(RAB!$F$14:$F$314,RAB!$C$14:$C$314,C899)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SATUAN'!$N$7:$N$1507,0),0)),"",OFFSET('HARGA SATUAN'!$C$6,MATCH(B900,'HARGA SATUAN'!$N$7:$N$1507,0),0))</f>
        <v/>
      </c>
      <c r="D900" s="139">
        <f ca="1">SUMIFS(RAB!$F$14:$F$314,RAB!$C$14:$C$314,C900)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SATUAN'!$N$7:$N$1507,0),0)),"",OFFSET('HARGA SATUAN'!$C$6,MATCH(B901,'HARGA SATUAN'!$N$7:$N$1507,0),0))</f>
        <v/>
      </c>
      <c r="D901" s="139">
        <f ca="1">SUMIFS(RAB!$F$14:$F$314,RAB!$C$14:$C$314,C901)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SATUAN'!$N$7:$N$1507,0),0)),"",OFFSET('HARGA SATUAN'!$C$6,MATCH(B902,'HARGA SATUAN'!$N$7:$N$1507,0),0))</f>
        <v/>
      </c>
      <c r="D902" s="139">
        <f ca="1">SUMIFS(RAB!$F$14:$F$314,RAB!$C$14:$C$314,C902)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SATUAN'!$N$7:$N$1507,0),0)),"",OFFSET('HARGA SATUAN'!$C$6,MATCH(B903,'HARGA SATUAN'!$N$7:$N$1507,0),0))</f>
        <v/>
      </c>
      <c r="D903" s="139">
        <f ca="1">SUMIFS(RAB!$F$14:$F$314,RAB!$C$14:$C$314,C903)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SATUAN'!$N$7:$N$1507,0),0)),"",OFFSET('HARGA SATUAN'!$C$6,MATCH(B904,'HARGA SATUAN'!$N$7:$N$1507,0),0))</f>
        <v/>
      </c>
      <c r="D904" s="139">
        <f ca="1">SUMIFS(RAB!$F$14:$F$314,RAB!$C$14:$C$314,C904)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SATUAN'!$N$7:$N$1507,0),0)),"",OFFSET('HARGA SATUAN'!$C$6,MATCH(B905,'HARGA SATUAN'!$N$7:$N$1507,0),0))</f>
        <v/>
      </c>
      <c r="D905" s="139">
        <f ca="1">SUMIFS(RAB!$F$14:$F$314,RAB!$C$14:$C$314,C905)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SATUAN'!$N$7:$N$1507,0),0)),"",OFFSET('HARGA SATUAN'!$C$6,MATCH(B906,'HARGA SATUAN'!$N$7:$N$1507,0),0))</f>
        <v/>
      </c>
      <c r="D906" s="139">
        <f ca="1">SUMIFS(RAB!$F$14:$F$314,RAB!$C$14:$C$314,C906)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SATUAN'!$N$7:$N$1507,0),0)),"",OFFSET('HARGA SATUAN'!$C$6,MATCH(B907,'HARGA SATUAN'!$N$7:$N$1507,0),0))</f>
        <v/>
      </c>
      <c r="D907" s="139">
        <f ca="1">SUMIFS(RAB!$F$14:$F$314,RAB!$C$14:$C$314,C907)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SATUAN'!$N$7:$N$1507,0),0)),"",OFFSET('HARGA SATUAN'!$C$6,MATCH(B908,'HARGA SATUAN'!$N$7:$N$1507,0),0))</f>
        <v/>
      </c>
      <c r="D908" s="139">
        <f ca="1">SUMIFS(RAB!$F$14:$F$314,RAB!$C$14:$C$314,C908)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SATUAN'!$N$7:$N$1507,0),0)),"",OFFSET('HARGA SATUAN'!$C$6,MATCH(B909,'HARGA SATUAN'!$N$7:$N$1507,0),0))</f>
        <v/>
      </c>
      <c r="D909" s="139">
        <f ca="1">SUMIFS(RAB!$F$14:$F$314,RAB!$C$14:$C$314,C909)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SATUAN'!$N$7:$N$1507,0),0)),"",OFFSET('HARGA SATUAN'!$C$6,MATCH(B910,'HARGA SATUAN'!$N$7:$N$1507,0),0))</f>
        <v/>
      </c>
      <c r="D910" s="139">
        <f ca="1">SUMIFS(RAB!$F$14:$F$314,RAB!$C$14:$C$314,C910)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SATUAN'!$N$7:$N$1507,0),0)),"",OFFSET('HARGA SATUAN'!$C$6,MATCH(B911,'HARGA SATUAN'!$N$7:$N$1507,0),0))</f>
        <v/>
      </c>
      <c r="D911" s="139">
        <f ca="1">SUMIFS(RAB!$F$14:$F$314,RAB!$C$14:$C$314,C911)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SATUAN'!$N$7:$N$1507,0),0)),"",OFFSET('HARGA SATUAN'!$C$6,MATCH(B912,'HARGA SATUAN'!$N$7:$N$1507,0),0))</f>
        <v/>
      </c>
      <c r="D912" s="139">
        <f ca="1">SUMIFS(RAB!$F$14:$F$314,RAB!$C$14:$C$314,C912)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SATUAN'!$N$7:$N$1507,0),0)),"",OFFSET('HARGA SATUAN'!$C$6,MATCH(B913,'HARGA SATUAN'!$N$7:$N$1507,0),0))</f>
        <v/>
      </c>
      <c r="D913" s="139">
        <f ca="1">SUMIFS(RAB!$F$14:$F$314,RAB!$C$14:$C$314,C913)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SATUAN'!$N$7:$N$1507,0),0)),"",OFFSET('HARGA SATUAN'!$C$6,MATCH(B914,'HARGA SATUAN'!$N$7:$N$1507,0),0))</f>
        <v/>
      </c>
      <c r="D914" s="139">
        <f ca="1">SUMIFS(RAB!$F$14:$F$314,RAB!$C$14:$C$314,C914)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SATUAN'!$N$7:$N$1507,0),0)),"",OFFSET('HARGA SATUAN'!$C$6,MATCH(B915,'HARGA SATUAN'!$N$7:$N$1507,0),0))</f>
        <v/>
      </c>
      <c r="D915" s="139">
        <f ca="1">SUMIFS(RAB!$F$14:$F$314,RAB!$C$14:$C$314,C915)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SATUAN'!$N$7:$N$1507,0),0)),"",OFFSET('HARGA SATUAN'!$C$6,MATCH(B916,'HARGA SATUAN'!$N$7:$N$1507,0),0))</f>
        <v/>
      </c>
      <c r="D916" s="139">
        <f ca="1">SUMIFS(RAB!$F$14:$F$314,RAB!$C$14:$C$314,C916)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SATUAN'!$N$7:$N$1507,0),0)),"",OFFSET('HARGA SATUAN'!$C$6,MATCH(B917,'HARGA SATUAN'!$N$7:$N$1507,0),0))</f>
        <v/>
      </c>
      <c r="D917" s="139">
        <f ca="1">SUMIFS(RAB!$F$14:$F$314,RAB!$C$14:$C$314,C917)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SATUAN'!$N$7:$N$1507,0),0)),"",OFFSET('HARGA SATUAN'!$C$6,MATCH(B918,'HARGA SATUAN'!$N$7:$N$1507,0),0))</f>
        <v/>
      </c>
      <c r="D918" s="139">
        <f ca="1">SUMIFS(RAB!$F$14:$F$314,RAB!$C$14:$C$314,C918)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SATUAN'!$N$7:$N$1507,0),0)),"",OFFSET('HARGA SATUAN'!$C$6,MATCH(B919,'HARGA SATUAN'!$N$7:$N$1507,0),0))</f>
        <v/>
      </c>
      <c r="D919" s="139">
        <f ca="1">SUMIFS(RAB!$F$14:$F$314,RAB!$C$14:$C$314,C919)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SATUAN'!$N$7:$N$1507,0),0)),"",OFFSET('HARGA SATUAN'!$C$6,MATCH(B920,'HARGA SATUAN'!$N$7:$N$1507,0),0))</f>
        <v/>
      </c>
      <c r="D920" s="139">
        <f ca="1">SUMIFS(RAB!$F$14:$F$314,RAB!$C$14:$C$314,C920)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SATUAN'!$N$7:$N$1507,0),0)),"",OFFSET('HARGA SATUAN'!$C$6,MATCH(B921,'HARGA SATUAN'!$N$7:$N$1507,0),0))</f>
        <v/>
      </c>
      <c r="D921" s="139">
        <f ca="1">SUMIFS(RAB!$F$14:$F$314,RAB!$C$14:$C$314,C921)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SATUAN'!$N$7:$N$1507,0),0)),"",OFFSET('HARGA SATUAN'!$C$6,MATCH(B922,'HARGA SATUAN'!$N$7:$N$1507,0),0))</f>
        <v/>
      </c>
      <c r="D922" s="139">
        <f ca="1">SUMIFS(RAB!$F$14:$F$314,RAB!$C$14:$C$314,C922)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SATUAN'!$N$7:$N$1507,0),0)),"",OFFSET('HARGA SATUAN'!$C$6,MATCH(B923,'HARGA SATUAN'!$N$7:$N$1507,0),0))</f>
        <v/>
      </c>
      <c r="D923" s="139">
        <f ca="1">SUMIFS(RAB!$F$14:$F$314,RAB!$C$14:$C$314,C923)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SATUAN'!$N$7:$N$1507,0),0)),"",OFFSET('HARGA SATUAN'!$C$6,MATCH(B924,'HARGA SATUAN'!$N$7:$N$1507,0),0))</f>
        <v/>
      </c>
      <c r="D924" s="139">
        <f ca="1">SUMIFS(RAB!$F$14:$F$314,RAB!$C$14:$C$314,C924)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SATUAN'!$N$7:$N$1507,0),0)),"",OFFSET('HARGA SATUAN'!$C$6,MATCH(B925,'HARGA SATUAN'!$N$7:$N$1507,0),0))</f>
        <v/>
      </c>
      <c r="D925" s="139">
        <f ca="1">SUMIFS(RAB!$F$14:$F$314,RAB!$C$14:$C$314,C925)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SATUAN'!$N$7:$N$1507,0),0)),"",OFFSET('HARGA SATUAN'!$C$6,MATCH(B926,'HARGA SATUAN'!$N$7:$N$1507,0),0))</f>
        <v/>
      </c>
      <c r="D926" s="139">
        <f ca="1">SUMIFS(RAB!$F$14:$F$314,RAB!$C$14:$C$314,C926)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SATUAN'!$N$7:$N$1507,0),0)),"",OFFSET('HARGA SATUAN'!$C$6,MATCH(B927,'HARGA SATUAN'!$N$7:$N$1507,0),0))</f>
        <v/>
      </c>
      <c r="D927" s="139">
        <f ca="1">SUMIFS(RAB!$F$14:$F$314,RAB!$C$14:$C$314,C927)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SATUAN'!$N$7:$N$1507,0),0)),"",OFFSET('HARGA SATUAN'!$C$6,MATCH(B928,'HARGA SATUAN'!$N$7:$N$1507,0),0))</f>
        <v/>
      </c>
      <c r="D928" s="139">
        <f ca="1">SUMIFS(RAB!$F$14:$F$314,RAB!$C$14:$C$314,C928)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SATUAN'!$N$7:$N$1507,0),0)),"",OFFSET('HARGA SATUAN'!$C$6,MATCH(B929,'HARGA SATUAN'!$N$7:$N$1507,0),0))</f>
        <v/>
      </c>
      <c r="D929" s="139">
        <f ca="1">SUMIFS(RAB!$F$14:$F$314,RAB!$C$14:$C$314,C929)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SATUAN'!$N$7:$N$1507,0),0)),"",OFFSET('HARGA SATUAN'!$C$6,MATCH(B930,'HARGA SATUAN'!$N$7:$N$1507,0),0))</f>
        <v/>
      </c>
      <c r="D930" s="139">
        <f ca="1">SUMIFS(RAB!$F$14:$F$314,RAB!$C$14:$C$314,C930)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SATUAN'!$N$7:$N$1507,0),0)),"",OFFSET('HARGA SATUAN'!$C$6,MATCH(B931,'HARGA SATUAN'!$N$7:$N$1507,0),0))</f>
        <v/>
      </c>
      <c r="D931" s="139">
        <f ca="1">SUMIFS(RAB!$F$14:$F$314,RAB!$C$14:$C$314,C931)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SATUAN'!$N$7:$N$1507,0),0)),"",OFFSET('HARGA SATUAN'!$C$6,MATCH(B932,'HARGA SATUAN'!$N$7:$N$1507,0),0))</f>
        <v/>
      </c>
      <c r="D932" s="139">
        <f ca="1">SUMIFS(RAB!$F$14:$F$314,RAB!$C$14:$C$314,C932)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SATUAN'!$N$7:$N$1507,0),0)),"",OFFSET('HARGA SATUAN'!$C$6,MATCH(B933,'HARGA SATUAN'!$N$7:$N$1507,0),0))</f>
        <v/>
      </c>
      <c r="D933" s="139">
        <f ca="1">SUMIFS(RAB!$F$14:$F$314,RAB!$C$14:$C$314,C933)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SATUAN'!$N$7:$N$1507,0),0)),"",OFFSET('HARGA SATUAN'!$C$6,MATCH(B934,'HARGA SATUAN'!$N$7:$N$1507,0),0))</f>
        <v/>
      </c>
      <c r="D934" s="139">
        <f ca="1">SUMIFS(RAB!$F$14:$F$314,RAB!$C$14:$C$314,C934)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SATUAN'!$N$7:$N$1507,0),0)),"",OFFSET('HARGA SATUAN'!$C$6,MATCH(B935,'HARGA SATUAN'!$N$7:$N$1507,0),0))</f>
        <v/>
      </c>
      <c r="D935" s="139">
        <f ca="1">SUMIFS(RAB!$F$14:$F$314,RAB!$C$14:$C$314,C935)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SATUAN'!$N$7:$N$1507,0),0)),"",OFFSET('HARGA SATUAN'!$C$6,MATCH(B936,'HARGA SATUAN'!$N$7:$N$1507,0),0))</f>
        <v/>
      </c>
      <c r="D936" s="139">
        <f ca="1">SUMIFS(RAB!$F$14:$F$314,RAB!$C$14:$C$314,C936)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SATUAN'!$N$7:$N$1507,0),0)),"",OFFSET('HARGA SATUAN'!$C$6,MATCH(B937,'HARGA SATUAN'!$N$7:$N$1507,0),0))</f>
        <v/>
      </c>
      <c r="D937" s="139">
        <f ca="1">SUMIFS(RAB!$F$14:$F$314,RAB!$C$14:$C$314,C937)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SATUAN'!$N$7:$N$1507,0),0)),"",OFFSET('HARGA SATUAN'!$C$6,MATCH(B938,'HARGA SATUAN'!$N$7:$N$1507,0),0))</f>
        <v/>
      </c>
      <c r="D938" s="139">
        <f ca="1">SUMIFS(RAB!$F$14:$F$314,RAB!$C$14:$C$314,C938)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SATUAN'!$N$7:$N$1507,0),0)),"",OFFSET('HARGA SATUAN'!$C$6,MATCH(B939,'HARGA SATUAN'!$N$7:$N$1507,0),0))</f>
        <v/>
      </c>
      <c r="D939" s="139">
        <f ca="1">SUMIFS(RAB!$F$14:$F$314,RAB!$C$14:$C$314,C939)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SATUAN'!$N$7:$N$1507,0),0)),"",OFFSET('HARGA SATUAN'!$C$6,MATCH(B940,'HARGA SATUAN'!$N$7:$N$1507,0),0))</f>
        <v/>
      </c>
      <c r="D940" s="139">
        <f ca="1">SUMIFS(RAB!$F$14:$F$314,RAB!$C$14:$C$314,C940)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SATUAN'!$N$7:$N$1507,0),0)),"",OFFSET('HARGA SATUAN'!$C$6,MATCH(B941,'HARGA SATUAN'!$N$7:$N$1507,0),0))</f>
        <v/>
      </c>
      <c r="D941" s="139">
        <f ca="1">SUMIFS(RAB!$F$14:$F$314,RAB!$C$14:$C$314,C941)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SATUAN'!$N$7:$N$1507,0),0)),"",OFFSET('HARGA SATUAN'!$C$6,MATCH(B942,'HARGA SATUAN'!$N$7:$N$1507,0),0))</f>
        <v/>
      </c>
      <c r="D942" s="139">
        <f ca="1">SUMIFS(RAB!$F$14:$F$314,RAB!$C$14:$C$314,C942)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SATUAN'!$N$7:$N$1507,0),0)),"",OFFSET('HARGA SATUAN'!$C$6,MATCH(B943,'HARGA SATUAN'!$N$7:$N$1507,0),0))</f>
        <v/>
      </c>
      <c r="D943" s="139">
        <f ca="1">SUMIFS(RAB!$F$14:$F$314,RAB!$C$14:$C$314,C943)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SATUAN'!$N$7:$N$1507,0),0)),"",OFFSET('HARGA SATUAN'!$C$6,MATCH(B944,'HARGA SATUAN'!$N$7:$N$1507,0),0))</f>
        <v/>
      </c>
      <c r="D944" s="139">
        <f ca="1">SUMIFS(RAB!$F$14:$F$314,RAB!$C$14:$C$314,C944)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SATUAN'!$N$7:$N$1507,0),0)),"",OFFSET('HARGA SATUAN'!$C$6,MATCH(B945,'HARGA SATUAN'!$N$7:$N$1507,0),0))</f>
        <v/>
      </c>
      <c r="D945" s="139">
        <f ca="1">SUMIFS(RAB!$F$14:$F$314,RAB!$C$14:$C$314,C945)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SATUAN'!$N$7:$N$1507,0),0)),"",OFFSET('HARGA SATUAN'!$C$6,MATCH(B946,'HARGA SATUAN'!$N$7:$N$1507,0),0))</f>
        <v/>
      </c>
      <c r="D946" s="139">
        <f ca="1">SUMIFS(RAB!$F$14:$F$314,RAB!$C$14:$C$314,C946)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SATUAN'!$N$7:$N$1507,0),0)),"",OFFSET('HARGA SATUAN'!$C$6,MATCH(B947,'HARGA SATUAN'!$N$7:$N$1507,0),0))</f>
        <v/>
      </c>
      <c r="D947" s="139">
        <f ca="1">SUMIFS(RAB!$F$14:$F$314,RAB!$C$14:$C$314,C947)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SATUAN'!$N$7:$N$1507,0),0)),"",OFFSET('HARGA SATUAN'!$C$6,MATCH(B948,'HARGA SATUAN'!$N$7:$N$1507,0),0))</f>
        <v/>
      </c>
      <c r="D948" s="139">
        <f ca="1">SUMIFS(RAB!$F$14:$F$314,RAB!$C$14:$C$314,C948)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SATUAN'!$N$7:$N$1507,0),0)),"",OFFSET('HARGA SATUAN'!$C$6,MATCH(B949,'HARGA SATUAN'!$N$7:$N$1507,0),0))</f>
        <v/>
      </c>
      <c r="D949" s="139">
        <f ca="1">SUMIFS(RAB!$F$14:$F$314,RAB!$C$14:$C$314,C949)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SATUAN'!$N$7:$N$1507,0),0)),"",OFFSET('HARGA SATUAN'!$C$6,MATCH(B950,'HARGA SATUAN'!$N$7:$N$1507,0),0))</f>
        <v/>
      </c>
      <c r="D950" s="139">
        <f ca="1">SUMIFS(RAB!$F$14:$F$314,RAB!$C$14:$C$314,C950)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SATUAN'!$N$7:$N$1507,0),0)),"",OFFSET('HARGA SATUAN'!$C$6,MATCH(B951,'HARGA SATUAN'!$N$7:$N$1507,0),0))</f>
        <v/>
      </c>
      <c r="D951" s="139">
        <f ca="1">SUMIFS(RAB!$F$14:$F$314,RAB!$C$14:$C$314,C951)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SATUAN'!$N$7:$N$1507,0),0)),"",OFFSET('HARGA SATUAN'!$C$6,MATCH(B952,'HARGA SATUAN'!$N$7:$N$1507,0),0))</f>
        <v/>
      </c>
      <c r="D952" s="139">
        <f ca="1">SUMIFS(RAB!$F$14:$F$314,RAB!$C$14:$C$314,C952)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SATUAN'!$N$7:$N$1507,0),0)),"",OFFSET('HARGA SATUAN'!$C$6,MATCH(B953,'HARGA SATUAN'!$N$7:$N$1507,0),0))</f>
        <v/>
      </c>
      <c r="D953" s="139">
        <f ca="1">SUMIFS(RAB!$F$14:$F$314,RAB!$C$14:$C$314,C953)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SATUAN'!$N$7:$N$1507,0),0)),"",OFFSET('HARGA SATUAN'!$C$6,MATCH(B954,'HARGA SATUAN'!$N$7:$N$1507,0),0))</f>
        <v/>
      </c>
      <c r="D954" s="139">
        <f ca="1">SUMIFS(RAB!$F$14:$F$314,RAB!$C$14:$C$314,C954)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SATUAN'!$N$7:$N$1507,0),0)),"",OFFSET('HARGA SATUAN'!$C$6,MATCH(B955,'HARGA SATUAN'!$N$7:$N$1507,0),0))</f>
        <v/>
      </c>
      <c r="D955" s="139">
        <f ca="1">SUMIFS(RAB!$F$14:$F$314,RAB!$C$14:$C$314,C955)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SATUAN'!$N$7:$N$1507,0),0)),"",OFFSET('HARGA SATUAN'!$C$6,MATCH(B956,'HARGA SATUAN'!$N$7:$N$1507,0),0))</f>
        <v/>
      </c>
      <c r="D956" s="139">
        <f ca="1">SUMIFS(RAB!$F$14:$F$314,RAB!$C$14:$C$314,C956)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SATUAN'!$N$7:$N$1507,0),0)),"",OFFSET('HARGA SATUAN'!$C$6,MATCH(B957,'HARGA SATUAN'!$N$7:$N$1507,0),0))</f>
        <v/>
      </c>
      <c r="D957" s="139">
        <f ca="1">SUMIFS(RAB!$F$14:$F$314,RAB!$C$14:$C$314,C957)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SATUAN'!$N$7:$N$1507,0),0)),"",OFFSET('HARGA SATUAN'!$C$6,MATCH(B958,'HARGA SATUAN'!$N$7:$N$1507,0),0))</f>
        <v/>
      </c>
      <c r="D958" s="139">
        <f ca="1">SUMIFS(RAB!$F$14:$F$314,RAB!$C$14:$C$314,C958)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SATUAN'!$N$7:$N$1507,0),0)),"",OFFSET('HARGA SATUAN'!$C$6,MATCH(B959,'HARGA SATUAN'!$N$7:$N$1507,0),0))</f>
        <v/>
      </c>
      <c r="D959" s="139">
        <f ca="1">SUMIFS(RAB!$F$14:$F$314,RAB!$C$14:$C$314,C959)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SATUAN'!$N$7:$N$1507,0),0)),"",OFFSET('HARGA SATUAN'!$C$6,MATCH(B960,'HARGA SATUAN'!$N$7:$N$1507,0),0))</f>
        <v/>
      </c>
      <c r="D960" s="139">
        <f ca="1">SUMIFS(RAB!$F$14:$F$314,RAB!$C$14:$C$314,C960)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SATUAN'!$N$7:$N$1507,0),0)),"",OFFSET('HARGA SATUAN'!$C$6,MATCH(B961,'HARGA SATUAN'!$N$7:$N$1507,0),0))</f>
        <v/>
      </c>
      <c r="D961" s="139">
        <f ca="1">SUMIFS(RAB!$F$14:$F$314,RAB!$C$14:$C$314,C961)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SATUAN'!$N$7:$N$1507,0),0)),"",OFFSET('HARGA SATUAN'!$C$6,MATCH(B962,'HARGA SATUAN'!$N$7:$N$1507,0),0))</f>
        <v/>
      </c>
      <c r="D962" s="139">
        <f ca="1">SUMIFS(RAB!$F$14:$F$314,RAB!$C$14:$C$314,C962)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SATUAN'!$N$7:$N$1507,0),0)),"",OFFSET('HARGA SATUAN'!$C$6,MATCH(B963,'HARGA SATUAN'!$N$7:$N$1507,0),0))</f>
        <v/>
      </c>
      <c r="D963" s="139">
        <f ca="1">SUMIFS(RAB!$F$14:$F$314,RAB!$C$14:$C$314,C963)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SATUAN'!$N$7:$N$1507,0),0)),"",OFFSET('HARGA SATUAN'!$C$6,MATCH(B964,'HARGA SATUAN'!$N$7:$N$1507,0),0))</f>
        <v/>
      </c>
      <c r="D964" s="139">
        <f ca="1">SUMIFS(RAB!$F$14:$F$314,RAB!$C$14:$C$314,C964)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SATUAN'!$N$7:$N$1507,0),0)),"",OFFSET('HARGA SATUAN'!$C$6,MATCH(B965,'HARGA SATUAN'!$N$7:$N$1507,0),0))</f>
        <v/>
      </c>
      <c r="D965" s="139">
        <f ca="1">SUMIFS(RAB!$F$14:$F$314,RAB!$C$14:$C$314,C965)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SATUAN'!$N$7:$N$1507,0),0)),"",OFFSET('HARGA SATUAN'!$C$6,MATCH(B966,'HARGA SATUAN'!$N$7:$N$1507,0),0))</f>
        <v/>
      </c>
      <c r="D966" s="139">
        <f ca="1">SUMIFS(RAB!$F$14:$F$314,RAB!$C$14:$C$314,C966)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SATUAN'!$N$7:$N$1507,0),0)),"",OFFSET('HARGA SATUAN'!$C$6,MATCH(B967,'HARGA SATUAN'!$N$7:$N$1507,0),0))</f>
        <v/>
      </c>
      <c r="D967" s="139">
        <f ca="1">SUMIFS(RAB!$F$14:$F$314,RAB!$C$14:$C$314,C967)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SATUAN'!$N$7:$N$1507,0),0)),"",OFFSET('HARGA SATUAN'!$C$6,MATCH(B968,'HARGA SATUAN'!$N$7:$N$1507,0),0))</f>
        <v/>
      </c>
      <c r="D968" s="139">
        <f ca="1">SUMIFS(RAB!$F$14:$F$314,RAB!$C$14:$C$314,C968)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SATUAN'!$N$7:$N$1507,0),0)),"",OFFSET('HARGA SATUAN'!$C$6,MATCH(B969,'HARGA SATUAN'!$N$7:$N$1507,0),0))</f>
        <v/>
      </c>
      <c r="D969" s="139">
        <f ca="1">SUMIFS(RAB!$F$14:$F$314,RAB!$C$14:$C$314,C969)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SATUAN'!$N$7:$N$1507,0),0)),"",OFFSET('HARGA SATUAN'!$C$6,MATCH(B970,'HARGA SATUAN'!$N$7:$N$1507,0),0))</f>
        <v/>
      </c>
      <c r="D970" s="139">
        <f ca="1">SUMIFS(RAB!$F$14:$F$314,RAB!$C$14:$C$314,C970)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SATUAN'!$N$7:$N$1507,0),0)),"",OFFSET('HARGA SATUAN'!$C$6,MATCH(B971,'HARGA SATUAN'!$N$7:$N$1507,0),0))</f>
        <v/>
      </c>
      <c r="D971" s="139">
        <f ca="1">SUMIFS(RAB!$F$14:$F$314,RAB!$C$14:$C$314,C971)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SATUAN'!$N$7:$N$1507,0),0)),"",OFFSET('HARGA SATUAN'!$C$6,MATCH(B972,'HARGA SATUAN'!$N$7:$N$1507,0),0))</f>
        <v/>
      </c>
      <c r="D972" s="139">
        <f ca="1">SUMIFS(RAB!$F$14:$F$314,RAB!$C$14:$C$314,C972)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SATUAN'!$N$7:$N$1507,0),0)),"",OFFSET('HARGA SATUAN'!$C$6,MATCH(B973,'HARGA SATUAN'!$N$7:$N$1507,0),0))</f>
        <v/>
      </c>
      <c r="D973" s="139">
        <f ca="1">SUMIFS(RAB!$F$14:$F$314,RAB!$C$14:$C$314,C973)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SATUAN'!$N$7:$N$1507,0),0)),"",OFFSET('HARGA SATUAN'!$C$6,MATCH(B974,'HARGA SATUAN'!$N$7:$N$1507,0),0))</f>
        <v/>
      </c>
      <c r="D974" s="139">
        <f ca="1">SUMIFS(RAB!$F$14:$F$314,RAB!$C$14:$C$314,C974)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SATUAN'!$N$7:$N$1507,0),0)),"",OFFSET('HARGA SATUAN'!$C$6,MATCH(B975,'HARGA SATUAN'!$N$7:$N$1507,0),0))</f>
        <v/>
      </c>
      <c r="D975" s="139">
        <f ca="1">SUMIFS(RAB!$F$14:$F$314,RAB!$C$14:$C$314,C975)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SATUAN'!$N$7:$N$1507,0),0)),"",OFFSET('HARGA SATUAN'!$C$6,MATCH(B976,'HARGA SATUAN'!$N$7:$N$1507,0),0))</f>
        <v/>
      </c>
      <c r="D976" s="139">
        <f ca="1">SUMIFS(RAB!$F$14:$F$314,RAB!$C$14:$C$314,C976)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SATUAN'!$N$7:$N$1507,0),0)),"",OFFSET('HARGA SATUAN'!$C$6,MATCH(B977,'HARGA SATUAN'!$N$7:$N$1507,0),0))</f>
        <v/>
      </c>
      <c r="D977" s="139">
        <f ca="1">SUMIFS(RAB!$F$14:$F$314,RAB!$C$14:$C$314,C977)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SATUAN'!$N$7:$N$1507,0),0)),"",OFFSET('HARGA SATUAN'!$C$6,MATCH(B978,'HARGA SATUAN'!$N$7:$N$1507,0),0))</f>
        <v/>
      </c>
      <c r="D978" s="139">
        <f ca="1">SUMIFS(RAB!$F$14:$F$314,RAB!$C$14:$C$314,C978)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SATUAN'!$N$7:$N$1507,0),0)),"",OFFSET('HARGA SATUAN'!$C$6,MATCH(B979,'HARGA SATUAN'!$N$7:$N$1507,0),0))</f>
        <v/>
      </c>
      <c r="D979" s="139">
        <f ca="1">SUMIFS(RAB!$F$14:$F$314,RAB!$C$14:$C$314,C979)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SATUAN'!$N$7:$N$1507,0),0)),"",OFFSET('HARGA SATUAN'!$C$6,MATCH(B980,'HARGA SATUAN'!$N$7:$N$1507,0),0))</f>
        <v/>
      </c>
      <c r="D980" s="139">
        <f ca="1">SUMIFS(RAB!$F$14:$F$314,RAB!$C$14:$C$314,C980)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SATUAN'!$N$7:$N$1507,0),0)),"",OFFSET('HARGA SATUAN'!$C$6,MATCH(B981,'HARGA SATUAN'!$N$7:$N$1507,0),0))</f>
        <v/>
      </c>
      <c r="D981" s="139">
        <f ca="1">SUMIFS(RAB!$F$14:$F$314,RAB!$C$14:$C$314,C981)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SATUAN'!$N$7:$N$1507,0),0)),"",OFFSET('HARGA SATUAN'!$C$6,MATCH(B982,'HARGA SATUAN'!$N$7:$N$1507,0),0))</f>
        <v/>
      </c>
      <c r="D982" s="139">
        <f ca="1">SUMIFS(RAB!$F$14:$F$314,RAB!$C$14:$C$314,C982)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SATUAN'!$N$7:$N$1507,0),0)),"",OFFSET('HARGA SATUAN'!$C$6,MATCH(B983,'HARGA SATUAN'!$N$7:$N$1507,0),0))</f>
        <v/>
      </c>
      <c r="D983" s="139">
        <f ca="1">SUMIFS(RAB!$F$14:$F$314,RAB!$C$14:$C$314,C983)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SATUAN'!$N$7:$N$1507,0),0)),"",OFFSET('HARGA SATUAN'!$C$6,MATCH(B984,'HARGA SATUAN'!$N$7:$N$1507,0),0))</f>
        <v/>
      </c>
      <c r="D984" s="139">
        <f ca="1">SUMIFS(RAB!$F$14:$F$314,RAB!$C$14:$C$314,C984)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SATUAN'!$N$7:$N$1507,0),0)),"",OFFSET('HARGA SATUAN'!$C$6,MATCH(B985,'HARGA SATUAN'!$N$7:$N$1507,0),0))</f>
        <v/>
      </c>
      <c r="D985" s="139">
        <f ca="1">SUMIFS(RAB!$F$14:$F$314,RAB!$C$14:$C$314,C985)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SATUAN'!$N$7:$N$1507,0),0)),"",OFFSET('HARGA SATUAN'!$C$6,MATCH(B986,'HARGA SATUAN'!$N$7:$N$1507,0),0))</f>
        <v/>
      </c>
      <c r="D986" s="139">
        <f ca="1">SUMIFS(RAB!$F$14:$F$314,RAB!$C$14:$C$314,C986)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SATUAN'!$N$7:$N$1507,0),0)),"",OFFSET('HARGA SATUAN'!$C$6,MATCH(B987,'HARGA SATUAN'!$N$7:$N$1507,0),0))</f>
        <v/>
      </c>
      <c r="D987" s="139">
        <f ca="1">SUMIFS(RAB!$F$14:$F$314,RAB!$C$14:$C$314,C987)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SATUAN'!$N$7:$N$1507,0),0)),"",OFFSET('HARGA SATUAN'!$C$6,MATCH(B988,'HARGA SATUAN'!$N$7:$N$1507,0),0))</f>
        <v/>
      </c>
      <c r="D988" s="139">
        <f ca="1">SUMIFS(RAB!$F$14:$F$314,RAB!$C$14:$C$314,C988)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SATUAN'!$N$7:$N$1507,0),0)),"",OFFSET('HARGA SATUAN'!$C$6,MATCH(B989,'HARGA SATUAN'!$N$7:$N$1507,0),0))</f>
        <v/>
      </c>
      <c r="D989" s="139">
        <f ca="1">SUMIFS(RAB!$F$14:$F$314,RAB!$C$14:$C$314,C989)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SATUAN'!$N$7:$N$1507,0),0)),"",OFFSET('HARGA SATUAN'!$C$6,MATCH(B990,'HARGA SATUAN'!$N$7:$N$1507,0),0))</f>
        <v/>
      </c>
      <c r="D990" s="139">
        <f ca="1">SUMIFS(RAB!$F$14:$F$314,RAB!$C$14:$C$314,C990)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SATUAN'!$N$7:$N$1507,0),0)),"",OFFSET('HARGA SATUAN'!$C$6,MATCH(B991,'HARGA SATUAN'!$N$7:$N$1507,0),0))</f>
        <v/>
      </c>
      <c r="D991" s="139">
        <f ca="1">SUMIFS(RAB!$F$14:$F$314,RAB!$C$14:$C$314,C991)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SATUAN'!$N$7:$N$1507,0),0)),"",OFFSET('HARGA SATUAN'!$C$6,MATCH(B992,'HARGA SATUAN'!$N$7:$N$1507,0),0))</f>
        <v/>
      </c>
      <c r="D992" s="139">
        <f ca="1">SUMIFS(RAB!$F$14:$F$314,RAB!$C$14:$C$314,C992)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SATUAN'!$N$7:$N$1507,0),0)),"",OFFSET('HARGA SATUAN'!$C$6,MATCH(B993,'HARGA SATUAN'!$N$7:$N$1507,0),0))</f>
        <v/>
      </c>
      <c r="D993" s="139">
        <f ca="1">SUMIFS(RAB!$F$14:$F$314,RAB!$C$14:$C$314,C993)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SATUAN'!$N$7:$N$1507,0),0)),"",OFFSET('HARGA SATUAN'!$C$6,MATCH(B994,'HARGA SATUAN'!$N$7:$N$1507,0),0))</f>
        <v/>
      </c>
      <c r="D994" s="139">
        <f ca="1">SUMIFS(RAB!$F$14:$F$314,RAB!$C$14:$C$314,C994)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SATUAN'!$N$7:$N$1507,0),0)),"",OFFSET('HARGA SATUAN'!$C$6,MATCH(B995,'HARGA SATUAN'!$N$7:$N$1507,0),0))</f>
        <v/>
      </c>
      <c r="D995" s="139">
        <f ca="1">SUMIFS(RAB!$F$14:$F$314,RAB!$C$14:$C$314,C995)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SATUAN'!$N$7:$N$1507,0),0)),"",OFFSET('HARGA SATUAN'!$C$6,MATCH(B996,'HARGA SATUAN'!$N$7:$N$1507,0),0))</f>
        <v/>
      </c>
      <c r="D996" s="139">
        <f ca="1">SUMIFS(RAB!$F$14:$F$314,RAB!$C$14:$C$314,C996)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SATUAN'!$N$7:$N$1507,0),0)),"",OFFSET('HARGA SATUAN'!$C$6,MATCH(B997,'HARGA SATUAN'!$N$7:$N$1507,0),0))</f>
        <v/>
      </c>
      <c r="D997" s="139">
        <f ca="1">SUMIFS(RAB!$F$14:$F$314,RAB!$C$14:$C$314,C997)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SATUAN'!$N$7:$N$1507,0),0)),"",OFFSET('HARGA SATUAN'!$C$6,MATCH(B998,'HARGA SATUAN'!$N$7:$N$1507,0),0))</f>
        <v/>
      </c>
      <c r="D998" s="139">
        <f ca="1">SUMIFS(RAB!$F$14:$F$314,RAB!$C$14:$C$314,C998)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SATUAN'!$N$7:$N$1507,0),0)),"",OFFSET('HARGA SATUAN'!$C$6,MATCH(B999,'HARGA SATUAN'!$N$7:$N$1507,0),0))</f>
        <v/>
      </c>
      <c r="D999" s="139">
        <f ca="1">SUMIFS(RAB!$F$14:$F$314,RAB!$C$14:$C$314,C999)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SATUAN'!$N$7:$N$1507,0),0)),"",OFFSET('HARGA SATUAN'!$C$6,MATCH(B1000,'HARGA SATUAN'!$N$7:$N$1507,0),0))</f>
        <v/>
      </c>
      <c r="D1000" s="139">
        <f ca="1">SUMIFS(RAB!$F$14:$F$314,RAB!$C$14:$C$314,C1000)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SATUAN'!$N$7:$N$1507,0),0)),"",OFFSET('HARGA SATUAN'!$C$6,MATCH(B1001,'HARGA SATUAN'!$N$7:$N$1507,0),0))</f>
        <v/>
      </c>
      <c r="D1001" s="139">
        <f ca="1">SUMIFS(RAB!$F$14:$F$314,RAB!$C$14:$C$314,C1001)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SATUAN'!$N$7:$N$1507,0),0)),"",OFFSET('HARGA SATUAN'!$C$6,MATCH(B1002,'HARGA SATUAN'!$N$7:$N$1507,0),0))</f>
        <v/>
      </c>
      <c r="D1002" s="139">
        <f ca="1">SUMIFS(RAB!$F$14:$F$314,RAB!$C$14:$C$314,C1002)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SATUAN'!$N$7:$N$1507,0),0)),"",OFFSET('HARGA SATUAN'!$C$6,MATCH(B1003,'HARGA SATUAN'!$N$7:$N$1507,0),0))</f>
        <v/>
      </c>
      <c r="D1003" s="139">
        <f ca="1">SUMIFS(RAB!$F$14:$F$314,RAB!$C$14:$C$314,C1003)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SATUAN'!$N$7:$N$1507,0),0)),"",OFFSET('HARGA SATUAN'!$C$6,MATCH(B1004,'HARGA SATUAN'!$N$7:$N$1507,0),0))</f>
        <v/>
      </c>
      <c r="D1004" s="139">
        <f ca="1">SUMIFS(RAB!$F$14:$F$314,RAB!$C$14:$C$314,C1004)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SATUAN'!$N$7:$N$1507,0),0)),"",OFFSET('HARGA SATUAN'!$C$6,MATCH(B1005,'HARGA SATUAN'!$N$7:$N$1507,0),0))</f>
        <v/>
      </c>
      <c r="D1005" s="139">
        <f ca="1">SUMIFS(RAB!$F$14:$F$314,RAB!$C$14:$C$314,C1005)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SATUAN'!$N$7:$N$1507,0),0)),"",OFFSET('HARGA SATUAN'!$C$6,MATCH(B1006,'HARGA SATUAN'!$N$7:$N$1507,0),0))</f>
        <v/>
      </c>
      <c r="D1006" s="139">
        <f ca="1">SUMIFS(RAB!$F$14:$F$314,RAB!$C$14:$C$314,C1006)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SATUAN'!$N$7:$N$1507,0),0)),"",OFFSET('HARGA SATUAN'!$C$6,MATCH(B1007,'HARGA SATUAN'!$N$7:$N$1507,0),0))</f>
        <v/>
      </c>
      <c r="D1007" s="139">
        <f ca="1">SUMIFS(RAB!$F$14:$F$314,RAB!$C$14:$C$314,C1007)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SATUAN'!$N$7:$N$1507,0),0)),"",OFFSET('HARGA SATUAN'!$C$6,MATCH(B1008,'HARGA SATUAN'!$N$7:$N$1507,0),0))</f>
        <v/>
      </c>
      <c r="D1008" s="139">
        <f ca="1">SUMIFS(RAB!$F$14:$F$314,RAB!$C$14:$C$314,C1008)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SATUAN'!$N$7:$N$1507,0),0)),"",OFFSET('HARGA SATUAN'!$C$6,MATCH(B1009,'HARGA SATUAN'!$N$7:$N$1507,0),0))</f>
        <v/>
      </c>
      <c r="D1009" s="139">
        <f ca="1">SUMIFS(RAB!$F$14:$F$314,RAB!$C$14:$C$314,C1009)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SATUAN'!$N$7:$N$1507,0),0)),"",OFFSET('HARGA SATUAN'!$C$6,MATCH(B1010,'HARGA SATUAN'!$N$7:$N$1507,0),0))</f>
        <v/>
      </c>
      <c r="D1010" s="139">
        <f ca="1">SUMIFS(RAB!$F$14:$F$314,RAB!$C$14:$C$314,C1010)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SATUAN'!$N$7:$N$1507,0),0)),"",OFFSET('HARGA SATUAN'!$C$6,MATCH(B1011,'HARGA SATUAN'!$N$7:$N$1507,0),0))</f>
        <v/>
      </c>
      <c r="D1011" s="139">
        <f ca="1">SUMIFS(RAB!$F$14:$F$314,RAB!$C$14:$C$314,C1011)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SATUAN'!$N$7:$N$1507,0),0)),"",OFFSET('HARGA SATUAN'!$C$6,MATCH(B1012,'HARGA SATUAN'!$N$7:$N$1507,0),0))</f>
        <v/>
      </c>
      <c r="D1012" s="139">
        <f ca="1">SUMIFS(RAB!$F$14:$F$314,RAB!$C$14:$C$314,C1012)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SATUAN'!$N$7:$N$1507,0),0)),"",OFFSET('HARGA SATUAN'!$C$6,MATCH(B1013,'HARGA SATUAN'!$N$7:$N$1507,0),0))</f>
        <v/>
      </c>
      <c r="D1013" s="139">
        <f ca="1">SUMIFS(RAB!$F$14:$F$314,RAB!$C$14:$C$314,C1013)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SATUAN'!$N$7:$N$1507,0),0)),"",OFFSET('HARGA SATUAN'!$C$6,MATCH(B1014,'HARGA SATUAN'!$N$7:$N$1507,0),0))</f>
        <v/>
      </c>
      <c r="D1014" s="139">
        <f ca="1">SUMIFS(RAB!$F$14:$F$314,RAB!$C$14:$C$314,C1014)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SATUAN'!$N$7:$N$1507,0),0)),"",OFFSET('HARGA SATUAN'!$C$6,MATCH(B1015,'HARGA SATUAN'!$N$7:$N$1507,0),0))</f>
        <v/>
      </c>
      <c r="D1015" s="139">
        <f ca="1">SUMIFS(RAB!$F$14:$F$314,RAB!$C$14:$C$314,C1015)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SATUAN'!$N$7:$N$1507,0),0)),"",OFFSET('HARGA SATUAN'!$C$6,MATCH(B1016,'HARGA SATUAN'!$N$7:$N$1507,0),0))</f>
        <v/>
      </c>
      <c r="D1016" s="139">
        <f ca="1">SUMIFS(RAB!$F$14:$F$314,RAB!$C$14:$C$314,C1016)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SATUAN'!$N$7:$N$1507,0),0)),"",OFFSET('HARGA SATUAN'!$C$6,MATCH(B1017,'HARGA SATUAN'!$N$7:$N$1507,0),0))</f>
        <v/>
      </c>
      <c r="D1017" s="139">
        <f ca="1">SUMIFS(RAB!$F$14:$F$314,RAB!$C$14:$C$314,C1017)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SATUAN'!$N$7:$N$1507,0),0)),"",OFFSET('HARGA SATUAN'!$C$6,MATCH(B1018,'HARGA SATUAN'!$N$7:$N$1507,0),0))</f>
        <v/>
      </c>
      <c r="D1018" s="139">
        <f ca="1">SUMIFS(RAB!$F$14:$F$314,RAB!$C$14:$C$314,C1018)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SATUAN'!$N$7:$N$1507,0),0)),"",OFFSET('HARGA SATUAN'!$C$6,MATCH(B1019,'HARGA SATUAN'!$N$7:$N$1507,0),0))</f>
        <v/>
      </c>
      <c r="D1019" s="139">
        <f ca="1">SUMIFS(RAB!$F$14:$F$314,RAB!$C$14:$C$314,C1019)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SATUAN'!$N$7:$N$1507,0),0)),"",OFFSET('HARGA SATUAN'!$C$6,MATCH(B1020,'HARGA SATUAN'!$N$7:$N$1507,0),0))</f>
        <v/>
      </c>
      <c r="D1020" s="139">
        <f ca="1">SUMIFS(RAB!$F$14:$F$314,RAB!$C$14:$C$314,C1020)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SATUAN'!$N$7:$N$1507,0),0)),"",OFFSET('HARGA SATUAN'!$C$6,MATCH(B1021,'HARGA SATUAN'!$N$7:$N$1507,0),0))</f>
        <v/>
      </c>
      <c r="D1021" s="139">
        <f ca="1">SUMIFS(RAB!$F$14:$F$314,RAB!$C$14:$C$314,C1021)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SATUAN'!$N$7:$N$1507,0),0)),"",OFFSET('HARGA SATUAN'!$C$6,MATCH(B1022,'HARGA SATUAN'!$N$7:$N$1507,0),0))</f>
        <v/>
      </c>
      <c r="D1022" s="139">
        <f ca="1">SUMIFS(RAB!$F$14:$F$314,RAB!$C$14:$C$314,C1022)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SATUAN'!$N$7:$N$1507,0),0)),"",OFFSET('HARGA SATUAN'!$C$6,MATCH(B1023,'HARGA SATUAN'!$N$7:$N$1507,0),0))</f>
        <v/>
      </c>
      <c r="D1023" s="139">
        <f ca="1">SUMIFS(RAB!$F$14:$F$314,RAB!$C$14:$C$314,C1023)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SATUAN'!$N$7:$N$1507,0),0)),"",OFFSET('HARGA SATUAN'!$C$6,MATCH(B1024,'HARGA SATUAN'!$N$7:$N$1507,0),0))</f>
        <v/>
      </c>
      <c r="D1024" s="139">
        <f ca="1">SUMIFS(RAB!$F$14:$F$314,RAB!$C$14:$C$314,C1024)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SATUAN'!$N$7:$N$1507,0),0)),"",OFFSET('HARGA SATUAN'!$C$6,MATCH(B1025,'HARGA SATUAN'!$N$7:$N$1507,0),0))</f>
        <v/>
      </c>
      <c r="D1025" s="139">
        <f ca="1">SUMIFS(RAB!$F$14:$F$314,RAB!$C$14:$C$314,C1025)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SATUAN'!$N$7:$N$1507,0),0)),"",OFFSET('HARGA SATUAN'!$C$6,MATCH(B1026,'HARGA SATUAN'!$N$7:$N$1507,0),0))</f>
        <v/>
      </c>
      <c r="D1026" s="139">
        <f ca="1">SUMIFS(RAB!$F$14:$F$314,RAB!$C$14:$C$314,C1026)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SATUAN'!$N$7:$N$1507,0),0)),"",OFFSET('HARGA SATUAN'!$C$6,MATCH(B1027,'HARGA SATUAN'!$N$7:$N$1507,0),0))</f>
        <v/>
      </c>
      <c r="D1027" s="139">
        <f ca="1">SUMIFS(RAB!$F$14:$F$314,RAB!$C$14:$C$314,C1027)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SATUAN'!$N$7:$N$1507,0),0)),"",OFFSET('HARGA SATUAN'!$C$6,MATCH(B1028,'HARGA SATUAN'!$N$7:$N$1507,0),0))</f>
        <v/>
      </c>
      <c r="D1028" s="139">
        <f ca="1">SUMIFS(RAB!$F$14:$F$314,RAB!$C$14:$C$314,C1028)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SATUAN'!$N$7:$N$1507,0),0)),"",OFFSET('HARGA SATUAN'!$C$6,MATCH(B1029,'HARGA SATUAN'!$N$7:$N$1507,0),0))</f>
        <v/>
      </c>
      <c r="D1029" s="139">
        <f ca="1">SUMIFS(RAB!$F$14:$F$314,RAB!$C$14:$C$314,C1029)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SATUAN'!$N$7:$N$1507,0),0)),"",OFFSET('HARGA SATUAN'!$C$6,MATCH(B1030,'HARGA SATUAN'!$N$7:$N$1507,0),0))</f>
        <v/>
      </c>
      <c r="D1030" s="139">
        <f ca="1">SUMIFS(RAB!$F$14:$F$314,RAB!$C$14:$C$314,C1030)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SATUAN'!$N$7:$N$1507,0),0)),"",OFFSET('HARGA SATUAN'!$C$6,MATCH(B1031,'HARGA SATUAN'!$N$7:$N$1507,0),0))</f>
        <v/>
      </c>
      <c r="D1031" s="139">
        <f ca="1">SUMIFS(RAB!$F$14:$F$314,RAB!$C$14:$C$314,C1031)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SATUAN'!$N$7:$N$1507,0),0)),"",OFFSET('HARGA SATUAN'!$C$6,MATCH(B1032,'HARGA SATUAN'!$N$7:$N$1507,0),0))</f>
        <v/>
      </c>
      <c r="D1032" s="139">
        <f ca="1">SUMIFS(RAB!$F$14:$F$314,RAB!$C$14:$C$314,C1032)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SATUAN'!$N$7:$N$1507,0),0)),"",OFFSET('HARGA SATUAN'!$C$6,MATCH(B1033,'HARGA SATUAN'!$N$7:$N$1507,0),0))</f>
        <v/>
      </c>
      <c r="D1033" s="139">
        <f ca="1">SUMIFS(RAB!$F$14:$F$314,RAB!$C$14:$C$314,C1033)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SATUAN'!$N$7:$N$1507,0),0)),"",OFFSET('HARGA SATUAN'!$C$6,MATCH(B1034,'HARGA SATUAN'!$N$7:$N$1507,0),0))</f>
        <v/>
      </c>
      <c r="D1034" s="139">
        <f ca="1">SUMIFS(RAB!$F$14:$F$314,RAB!$C$14:$C$314,C1034)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SATUAN'!$N$7:$N$1507,0),0)),"",OFFSET('HARGA SATUAN'!$C$6,MATCH(B1035,'HARGA SATUAN'!$N$7:$N$1507,0),0))</f>
        <v/>
      </c>
      <c r="D1035" s="139">
        <f ca="1">SUMIFS(RAB!$F$14:$F$314,RAB!$C$14:$C$314,C1035)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SATUAN'!$N$7:$N$1507,0),0)),"",OFFSET('HARGA SATUAN'!$C$6,MATCH(B1036,'HARGA SATUAN'!$N$7:$N$1507,0),0))</f>
        <v/>
      </c>
      <c r="D1036" s="139">
        <f ca="1">SUMIFS(RAB!$F$14:$F$314,RAB!$C$14:$C$314,C1036)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SATUAN'!$N$7:$N$1507,0),0)),"",OFFSET('HARGA SATUAN'!$C$6,MATCH(B1037,'HARGA SATUAN'!$N$7:$N$1507,0),0))</f>
        <v/>
      </c>
      <c r="D1037" s="139">
        <f ca="1">SUMIFS(RAB!$F$14:$F$314,RAB!$C$14:$C$314,C1037)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SATUAN'!$N$7:$N$1507,0),0)),"",OFFSET('HARGA SATUAN'!$C$6,MATCH(B1038,'HARGA SATUAN'!$N$7:$N$1507,0),0))</f>
        <v/>
      </c>
      <c r="D1038" s="139">
        <f ca="1">SUMIFS(RAB!$F$14:$F$314,RAB!$C$14:$C$314,C1038)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SATUAN'!$N$7:$N$1507,0),0)),"",OFFSET('HARGA SATUAN'!$C$6,MATCH(B1039,'HARGA SATUAN'!$N$7:$N$1507,0),0))</f>
        <v/>
      </c>
      <c r="D1039" s="139">
        <f ca="1">SUMIFS(RAB!$F$14:$F$314,RAB!$C$14:$C$314,C1039)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SATUAN'!$N$7:$N$1507,0),0)),"",OFFSET('HARGA SATUAN'!$C$6,MATCH(B1040,'HARGA SATUAN'!$N$7:$N$1507,0),0))</f>
        <v/>
      </c>
      <c r="D1040" s="139">
        <f ca="1">SUMIFS(RAB!$F$14:$F$314,RAB!$C$14:$C$314,C1040)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SATUAN'!$N$7:$N$1507,0),0)),"",OFFSET('HARGA SATUAN'!$C$6,MATCH(B1041,'HARGA SATUAN'!$N$7:$N$1507,0),0))</f>
        <v/>
      </c>
      <c r="D1041" s="139">
        <f ca="1">SUMIFS(RAB!$F$14:$F$314,RAB!$C$14:$C$314,C1041)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SATUAN'!$N$7:$N$1507,0),0)),"",OFFSET('HARGA SATUAN'!$C$6,MATCH(B1042,'HARGA SATUAN'!$N$7:$N$1507,0),0))</f>
        <v/>
      </c>
      <c r="D1042" s="139">
        <f ca="1">SUMIFS(RAB!$F$14:$F$314,RAB!$C$14:$C$314,C1042)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SATUAN'!$N$7:$N$1507,0),0)),"",OFFSET('HARGA SATUAN'!$C$6,MATCH(B1043,'HARGA SATUAN'!$N$7:$N$1507,0),0))</f>
        <v/>
      </c>
      <c r="D1043" s="139">
        <f ca="1">SUMIFS(RAB!$F$14:$F$314,RAB!$C$14:$C$314,C1043)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SATUAN'!$N$7:$N$1507,0),0)),"",OFFSET('HARGA SATUAN'!$C$6,MATCH(B1044,'HARGA SATUAN'!$N$7:$N$1507,0),0))</f>
        <v/>
      </c>
      <c r="D1044" s="139">
        <f ca="1">SUMIFS(RAB!$F$14:$F$314,RAB!$C$14:$C$314,C1044)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SATUAN'!$N$7:$N$1507,0),0)),"",OFFSET('HARGA SATUAN'!$C$6,MATCH(B1045,'HARGA SATUAN'!$N$7:$N$1507,0),0))</f>
        <v/>
      </c>
      <c r="D1045" s="139">
        <f ca="1">SUMIFS(RAB!$F$14:$F$314,RAB!$C$14:$C$314,C1045)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SATUAN'!$N$7:$N$1507,0),0)),"",OFFSET('HARGA SATUAN'!$C$6,MATCH(B1046,'HARGA SATUAN'!$N$7:$N$1507,0),0))</f>
        <v/>
      </c>
      <c r="D1046" s="139">
        <f ca="1">SUMIFS(RAB!$F$14:$F$314,RAB!$C$14:$C$314,C1046)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SATUAN'!$N$7:$N$1507,0),0)),"",OFFSET('HARGA SATUAN'!$C$6,MATCH(B1047,'HARGA SATUAN'!$N$7:$N$1507,0),0))</f>
        <v/>
      </c>
      <c r="D1047" s="139">
        <f ca="1">SUMIFS(RAB!$F$14:$F$314,RAB!$C$14:$C$314,C1047)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SATUAN'!$N$7:$N$1507,0),0)),"",OFFSET('HARGA SATUAN'!$C$6,MATCH(B1048,'HARGA SATUAN'!$N$7:$N$1507,0),0))</f>
        <v/>
      </c>
      <c r="D1048" s="139">
        <f ca="1">SUMIFS(RAB!$F$14:$F$314,RAB!$C$14:$C$314,C1048)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SATUAN'!$N$7:$N$1507,0),0)),"",OFFSET('HARGA SATUAN'!$C$6,MATCH(B1049,'HARGA SATUAN'!$N$7:$N$1507,0),0))</f>
        <v/>
      </c>
      <c r="D1049" s="139">
        <f ca="1">SUMIFS(RAB!$F$14:$F$314,RAB!$C$14:$C$314,C1049)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SATUAN'!$N$7:$N$1507,0),0)),"",OFFSET('HARGA SATUAN'!$C$6,MATCH(B1050,'HARGA SATUAN'!$N$7:$N$1507,0),0))</f>
        <v/>
      </c>
      <c r="D1050" s="139">
        <f ca="1">SUMIFS(RAB!$F$14:$F$314,RAB!$C$14:$C$314,C1050)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SATUAN'!$N$7:$N$1507,0),0)),"",OFFSET('HARGA SATUAN'!$C$6,MATCH(B1051,'HARGA SATUAN'!$N$7:$N$1507,0),0))</f>
        <v/>
      </c>
      <c r="D1051" s="139">
        <f ca="1">SUMIFS(RAB!$F$14:$F$314,RAB!$C$14:$C$314,C1051)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SATUAN'!$N$7:$N$1507,0),0)),"",OFFSET('HARGA SATUAN'!$C$6,MATCH(B1052,'HARGA SATUAN'!$N$7:$N$1507,0),0))</f>
        <v/>
      </c>
      <c r="D1052" s="139">
        <f ca="1">SUMIFS(RAB!$F$14:$F$314,RAB!$C$14:$C$314,C1052)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SATUAN'!$N$7:$N$1507,0),0)),"",OFFSET('HARGA SATUAN'!$C$6,MATCH(B1053,'HARGA SATUAN'!$N$7:$N$1507,0),0))</f>
        <v/>
      </c>
      <c r="D1053" s="139">
        <f ca="1">SUMIFS(RAB!$F$14:$F$314,RAB!$C$14:$C$314,C1053)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SATUAN'!$N$7:$N$1507,0),0)),"",OFFSET('HARGA SATUAN'!$C$6,MATCH(B1054,'HARGA SATUAN'!$N$7:$N$1507,0),0))</f>
        <v/>
      </c>
      <c r="D1054" s="139">
        <f ca="1">SUMIFS(RAB!$F$14:$F$314,RAB!$C$14:$C$314,C1054)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SATUAN'!$N$7:$N$1507,0),0)),"",OFFSET('HARGA SATUAN'!$C$6,MATCH(B1055,'HARGA SATUAN'!$N$7:$N$1507,0),0))</f>
        <v/>
      </c>
      <c r="D1055" s="139">
        <f ca="1">SUMIFS(RAB!$F$14:$F$314,RAB!$C$14:$C$314,C1055)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SATUAN'!$N$7:$N$1507,0),0)),"",OFFSET('HARGA SATUAN'!$C$6,MATCH(B1056,'HARGA SATUAN'!$N$7:$N$1507,0),0))</f>
        <v/>
      </c>
      <c r="D1056" s="139">
        <f ca="1">SUMIFS(RAB!$F$14:$F$314,RAB!$C$14:$C$314,C1056)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SATUAN'!$N$7:$N$1507,0),0)),"",OFFSET('HARGA SATUAN'!$C$6,MATCH(B1057,'HARGA SATUAN'!$N$7:$N$1507,0),0))</f>
        <v/>
      </c>
      <c r="D1057" s="139">
        <f ca="1">SUMIFS(RAB!$F$14:$F$314,RAB!$C$14:$C$314,C1057)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SATUAN'!$N$7:$N$1507,0),0)),"",OFFSET('HARGA SATUAN'!$C$6,MATCH(B1058,'HARGA SATUAN'!$N$7:$N$1507,0),0))</f>
        <v/>
      </c>
      <c r="D1058" s="139">
        <f ca="1">SUMIFS(RAB!$F$14:$F$314,RAB!$C$14:$C$314,C1058)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SATUAN'!$N$7:$N$1507,0),0)),"",OFFSET('HARGA SATUAN'!$C$6,MATCH(B1059,'HARGA SATUAN'!$N$7:$N$1507,0),0))</f>
        <v/>
      </c>
      <c r="D1059" s="139">
        <f ca="1">SUMIFS(RAB!$F$14:$F$314,RAB!$C$14:$C$314,C1059)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SATUAN'!$N$7:$N$1507,0),0)),"",OFFSET('HARGA SATUAN'!$C$6,MATCH(B1060,'HARGA SATUAN'!$N$7:$N$1507,0),0))</f>
        <v/>
      </c>
      <c r="D1060" s="139">
        <f ca="1">SUMIFS(RAB!$F$14:$F$314,RAB!$C$14:$C$314,C1060)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SATUAN'!$N$7:$N$1507,0),0)),"",OFFSET('HARGA SATUAN'!$C$6,MATCH(B1061,'HARGA SATUAN'!$N$7:$N$1507,0),0))</f>
        <v/>
      </c>
      <c r="D1061" s="139">
        <f ca="1">SUMIFS(RAB!$F$14:$F$314,RAB!$C$14:$C$314,C1061)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SATUAN'!$N$7:$N$1507,0),0)),"",OFFSET('HARGA SATUAN'!$C$6,MATCH(B1062,'HARGA SATUAN'!$N$7:$N$1507,0),0))</f>
        <v/>
      </c>
      <c r="D1062" s="139">
        <f ca="1">SUMIFS(RAB!$F$14:$F$314,RAB!$C$14:$C$314,C1062)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SATUAN'!$N$7:$N$1507,0),0)),"",OFFSET('HARGA SATUAN'!$C$6,MATCH(B1063,'HARGA SATUAN'!$N$7:$N$1507,0),0))</f>
        <v/>
      </c>
      <c r="D1063" s="139">
        <f ca="1">SUMIFS(RAB!$F$14:$F$314,RAB!$C$14:$C$314,C1063)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SATUAN'!$N$7:$N$1507,0),0)),"",OFFSET('HARGA SATUAN'!$C$6,MATCH(B1064,'HARGA SATUAN'!$N$7:$N$1507,0),0))</f>
        <v/>
      </c>
      <c r="D1064" s="139">
        <f ca="1">SUMIFS(RAB!$F$14:$F$314,RAB!$C$14:$C$314,C1064)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SATUAN'!$N$7:$N$1507,0),0)),"",OFFSET('HARGA SATUAN'!$C$6,MATCH(B1065,'HARGA SATUAN'!$N$7:$N$1507,0),0))</f>
        <v/>
      </c>
      <c r="D1065" s="139">
        <f ca="1">SUMIFS(RAB!$F$14:$F$314,RAB!$C$14:$C$314,C1065)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SATUAN'!$N$7:$N$1507,0),0)),"",OFFSET('HARGA SATUAN'!$C$6,MATCH(B1066,'HARGA SATUAN'!$N$7:$N$1507,0),0))</f>
        <v/>
      </c>
      <c r="D1066" s="139">
        <f ca="1">SUMIFS(RAB!$F$14:$F$314,RAB!$C$14:$C$314,C1066)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SATUAN'!$N$7:$N$1507,0),0)),"",OFFSET('HARGA SATUAN'!$C$6,MATCH(B1067,'HARGA SATUAN'!$N$7:$N$1507,0),0))</f>
        <v/>
      </c>
      <c r="D1067" s="139">
        <f ca="1">SUMIFS(RAB!$F$14:$F$314,RAB!$C$14:$C$314,C1067)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SATUAN'!$N$7:$N$1507,0),0)),"",OFFSET('HARGA SATUAN'!$C$6,MATCH(B1068,'HARGA SATUAN'!$N$7:$N$1507,0),0))</f>
        <v/>
      </c>
      <c r="D1068" s="139">
        <f ca="1">SUMIFS(RAB!$F$14:$F$314,RAB!$C$14:$C$314,C1068)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SATUAN'!$N$7:$N$1507,0),0)),"",OFFSET('HARGA SATUAN'!$C$6,MATCH(B1069,'HARGA SATUAN'!$N$7:$N$1507,0),0))</f>
        <v/>
      </c>
      <c r="D1069" s="139">
        <f ca="1">SUMIFS(RAB!$F$14:$F$314,RAB!$C$14:$C$314,C1069)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SATUAN'!$N$7:$N$1507,0),0)),"",OFFSET('HARGA SATUAN'!$C$6,MATCH(B1070,'HARGA SATUAN'!$N$7:$N$1507,0),0))</f>
        <v/>
      </c>
      <c r="D1070" s="139">
        <f ca="1">SUMIFS(RAB!$F$14:$F$314,RAB!$C$14:$C$314,C1070)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SATUAN'!$N$7:$N$1507,0),0)),"",OFFSET('HARGA SATUAN'!$C$6,MATCH(B1071,'HARGA SATUAN'!$N$7:$N$1507,0),0))</f>
        <v/>
      </c>
      <c r="D1071" s="139">
        <f ca="1">SUMIFS(RAB!$F$14:$F$314,RAB!$C$14:$C$314,C1071)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SATUAN'!$N$7:$N$1507,0),0)),"",OFFSET('HARGA SATUAN'!$C$6,MATCH(B1072,'HARGA SATUAN'!$N$7:$N$1507,0),0))</f>
        <v/>
      </c>
      <c r="D1072" s="139">
        <f ca="1">SUMIFS(RAB!$F$14:$F$314,RAB!$C$14:$C$314,C1072)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SATUAN'!$N$7:$N$1507,0),0)),"",OFFSET('HARGA SATUAN'!$C$6,MATCH(B1073,'HARGA SATUAN'!$N$7:$N$1507,0),0))</f>
        <v/>
      </c>
      <c r="D1073" s="139">
        <f ca="1">SUMIFS(RAB!$F$14:$F$314,RAB!$C$14:$C$314,C1073)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SATUAN'!$N$7:$N$1507,0),0)),"",OFFSET('HARGA SATUAN'!$C$6,MATCH(B1074,'HARGA SATUAN'!$N$7:$N$1507,0),0))</f>
        <v/>
      </c>
      <c r="D1074" s="139">
        <f ca="1">SUMIFS(RAB!$F$14:$F$314,RAB!$C$14:$C$314,C1074)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SATUAN'!$N$7:$N$1507,0),0)),"",OFFSET('HARGA SATUAN'!$C$6,MATCH(B1075,'HARGA SATUAN'!$N$7:$N$1507,0),0))</f>
        <v/>
      </c>
      <c r="D1075" s="139">
        <f ca="1">SUMIFS(RAB!$F$14:$F$314,RAB!$C$14:$C$314,C1075)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SATUAN'!$N$7:$N$1507,0),0)),"",OFFSET('HARGA SATUAN'!$C$6,MATCH(B1076,'HARGA SATUAN'!$N$7:$N$1507,0),0))</f>
        <v/>
      </c>
      <c r="D1076" s="139">
        <f ca="1">SUMIFS(RAB!$F$14:$F$314,RAB!$C$14:$C$314,C1076)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SATUAN'!$N$7:$N$1507,0),0)),"",OFFSET('HARGA SATUAN'!$C$6,MATCH(B1077,'HARGA SATUAN'!$N$7:$N$1507,0),0))</f>
        <v/>
      </c>
      <c r="D1077" s="139">
        <f ca="1">SUMIFS(RAB!$F$14:$F$314,RAB!$C$14:$C$314,C1077)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SATUAN'!$N$7:$N$1507,0),0)),"",OFFSET('HARGA SATUAN'!$C$6,MATCH(B1078,'HARGA SATUAN'!$N$7:$N$1507,0),0))</f>
        <v/>
      </c>
      <c r="D1078" s="139">
        <f ca="1">SUMIFS(RAB!$F$14:$F$314,RAB!$C$14:$C$314,C1078)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SATUAN'!$N$7:$N$1507,0),0)),"",OFFSET('HARGA SATUAN'!$C$6,MATCH(B1079,'HARGA SATUAN'!$N$7:$N$1507,0),0))</f>
        <v/>
      </c>
      <c r="D1079" s="139">
        <f ca="1">SUMIFS(RAB!$F$14:$F$314,RAB!$C$14:$C$314,C1079)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SATUAN'!$N$7:$N$1507,0),0)),"",OFFSET('HARGA SATUAN'!$C$6,MATCH(B1080,'HARGA SATUAN'!$N$7:$N$1507,0),0))</f>
        <v/>
      </c>
      <c r="D1080" s="139">
        <f ca="1">SUMIFS(RAB!$F$14:$F$314,RAB!$C$14:$C$314,C1080)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SATUAN'!$N$7:$N$1507,0),0)),"",OFFSET('HARGA SATUAN'!$C$6,MATCH(B1081,'HARGA SATUAN'!$N$7:$N$1507,0),0))</f>
        <v/>
      </c>
      <c r="D1081" s="139">
        <f ca="1">SUMIFS(RAB!$F$14:$F$314,RAB!$C$14:$C$314,C1081)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SATUAN'!$N$7:$N$1507,0),0)),"",OFFSET('HARGA SATUAN'!$C$6,MATCH(B1082,'HARGA SATUAN'!$N$7:$N$1507,0),0))</f>
        <v/>
      </c>
      <c r="D1082" s="139">
        <f ca="1">SUMIFS(RAB!$F$14:$F$314,RAB!$C$14:$C$314,C1082)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SATUAN'!$N$7:$N$1507,0),0)),"",OFFSET('HARGA SATUAN'!$C$6,MATCH(B1083,'HARGA SATUAN'!$N$7:$N$1507,0),0))</f>
        <v/>
      </c>
      <c r="D1083" s="139">
        <f ca="1">SUMIFS(RAB!$F$14:$F$314,RAB!$C$14:$C$314,C1083)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SATUAN'!$N$7:$N$1507,0),0)),"",OFFSET('HARGA SATUAN'!$C$6,MATCH(B1084,'HARGA SATUAN'!$N$7:$N$1507,0),0))</f>
        <v/>
      </c>
      <c r="D1084" s="139">
        <f ca="1">SUMIFS(RAB!$F$14:$F$314,RAB!$C$14:$C$314,C1084)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SATUAN'!$N$7:$N$1507,0),0)),"",OFFSET('HARGA SATUAN'!$C$6,MATCH(B1085,'HARGA SATUAN'!$N$7:$N$1507,0),0))</f>
        <v/>
      </c>
      <c r="D1085" s="139">
        <f ca="1">SUMIFS(RAB!$F$14:$F$314,RAB!$C$14:$C$314,C1085)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SATUAN'!$N$7:$N$1507,0),0)),"",OFFSET('HARGA SATUAN'!$C$6,MATCH(B1086,'HARGA SATUAN'!$N$7:$N$1507,0),0))</f>
        <v/>
      </c>
      <c r="D1086" s="139">
        <f ca="1">SUMIFS(RAB!$F$14:$F$314,RAB!$C$14:$C$314,C1086)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SATUAN'!$N$7:$N$1507,0),0)),"",OFFSET('HARGA SATUAN'!$C$6,MATCH(B1087,'HARGA SATUAN'!$N$7:$N$1507,0),0))</f>
        <v/>
      </c>
      <c r="D1087" s="139">
        <f ca="1">SUMIFS(RAB!$F$14:$F$314,RAB!$C$14:$C$314,C1087)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SATUAN'!$N$7:$N$1507,0),0)),"",OFFSET('HARGA SATUAN'!$C$6,MATCH(B1088,'HARGA SATUAN'!$N$7:$N$1507,0),0))</f>
        <v/>
      </c>
      <c r="D1088" s="139">
        <f ca="1">SUMIFS(RAB!$F$14:$F$314,RAB!$C$14:$C$314,C1088)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SATUAN'!$N$7:$N$1507,0),0)),"",OFFSET('HARGA SATUAN'!$C$6,MATCH(B1089,'HARGA SATUAN'!$N$7:$N$1507,0),0))</f>
        <v/>
      </c>
      <c r="D1089" s="139">
        <f ca="1">SUMIFS(RAB!$F$14:$F$314,RAB!$C$14:$C$314,C1089)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SATUAN'!$N$7:$N$1507,0),0)),"",OFFSET('HARGA SATUAN'!$C$6,MATCH(B1090,'HARGA SATUAN'!$N$7:$N$1507,0),0))</f>
        <v/>
      </c>
      <c r="D1090" s="139">
        <f ca="1">SUMIFS(RAB!$F$14:$F$314,RAB!$C$14:$C$314,C1090)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SATUAN'!$N$7:$N$1507,0),0)),"",OFFSET('HARGA SATUAN'!$C$6,MATCH(B1091,'HARGA SATUAN'!$N$7:$N$1507,0),0))</f>
        <v/>
      </c>
      <c r="D1091" s="139">
        <f ca="1">SUMIFS(RAB!$F$14:$F$314,RAB!$C$14:$C$314,C1091)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SATUAN'!$N$7:$N$1507,0),0)),"",OFFSET('HARGA SATUAN'!$C$6,MATCH(B1092,'HARGA SATUAN'!$N$7:$N$1507,0),0))</f>
        <v/>
      </c>
      <c r="D1092" s="139">
        <f ca="1">SUMIFS(RAB!$F$14:$F$314,RAB!$C$14:$C$314,C1092)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SATUAN'!$N$7:$N$1507,0),0)),"",OFFSET('HARGA SATUAN'!$C$6,MATCH(B1093,'HARGA SATUAN'!$N$7:$N$1507,0),0))</f>
        <v/>
      </c>
      <c r="D1093" s="139">
        <f ca="1">SUMIFS(RAB!$F$14:$F$314,RAB!$C$14:$C$314,C1093)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SATUAN'!$N$7:$N$1507,0),0)),"",OFFSET('HARGA SATUAN'!$C$6,MATCH(B1094,'HARGA SATUAN'!$N$7:$N$1507,0),0))</f>
        <v/>
      </c>
      <c r="D1094" s="139">
        <f ca="1">SUMIFS(RAB!$F$14:$F$314,RAB!$C$14:$C$314,C1094)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SATUAN'!$N$7:$N$1507,0),0)),"",OFFSET('HARGA SATUAN'!$C$6,MATCH(B1095,'HARGA SATUAN'!$N$7:$N$1507,0),0))</f>
        <v/>
      </c>
      <c r="D1095" s="139">
        <f ca="1">SUMIFS(RAB!$F$14:$F$314,RAB!$C$14:$C$314,C1095)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SATUAN'!$N$7:$N$1507,0),0)),"",OFFSET('HARGA SATUAN'!$C$6,MATCH(B1096,'HARGA SATUAN'!$N$7:$N$1507,0),0))</f>
        <v/>
      </c>
      <c r="D1096" s="139">
        <f ca="1">SUMIFS(RAB!$F$14:$F$314,RAB!$C$14:$C$314,C1096)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SATUAN'!$N$7:$N$1507,0),0)),"",OFFSET('HARGA SATUAN'!$C$6,MATCH(B1097,'HARGA SATUAN'!$N$7:$N$1507,0),0))</f>
        <v/>
      </c>
      <c r="D1097" s="139">
        <f ca="1">SUMIFS(RAB!$F$14:$F$314,RAB!$C$14:$C$314,C1097)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SATUAN'!$N$7:$N$1507,0),0)),"",OFFSET('HARGA SATUAN'!$C$6,MATCH(B1098,'HARGA SATUAN'!$N$7:$N$1507,0),0))</f>
        <v/>
      </c>
      <c r="D1098" s="139">
        <f ca="1">SUMIFS(RAB!$F$14:$F$314,RAB!$C$14:$C$314,C1098)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SATUAN'!$N$7:$N$1507,0),0)),"",OFFSET('HARGA SATUAN'!$C$6,MATCH(B1099,'HARGA SATUAN'!$N$7:$N$1507,0),0))</f>
        <v/>
      </c>
      <c r="D1099" s="139">
        <f ca="1">SUMIFS(RAB!$F$14:$F$314,RAB!$C$14:$C$314,C1099)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SATUAN'!$N$7:$N$1507,0),0)),"",OFFSET('HARGA SATUAN'!$C$6,MATCH(B1100,'HARGA SATUAN'!$N$7:$N$1507,0),0))</f>
        <v/>
      </c>
      <c r="D1100" s="139">
        <f ca="1">SUMIFS(RAB!$F$14:$F$314,RAB!$C$14:$C$314,C1100)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SATUAN'!$N$7:$N$1507,0),0)),"",OFFSET('HARGA SATUAN'!$C$6,MATCH(B1101,'HARGA SATUAN'!$N$7:$N$1507,0),0))</f>
        <v/>
      </c>
      <c r="D1101" s="139">
        <f ca="1">SUMIFS(RAB!$F$14:$F$314,RAB!$C$14:$C$314,C1101)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SATUAN'!$N$7:$N$1507,0),0)),"",OFFSET('HARGA SATUAN'!$C$6,MATCH(B1102,'HARGA SATUAN'!$N$7:$N$1507,0),0))</f>
        <v/>
      </c>
      <c r="D1102" s="139">
        <f ca="1">SUMIFS(RAB!$F$14:$F$314,RAB!$C$14:$C$314,C1102)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SATUAN'!$N$7:$N$1507,0),0)),"",OFFSET('HARGA SATUAN'!$C$6,MATCH(B1103,'HARGA SATUAN'!$N$7:$N$1507,0),0))</f>
        <v/>
      </c>
      <c r="D1103" s="139">
        <f ca="1">SUMIFS(RAB!$F$14:$F$314,RAB!$C$14:$C$314,C1103)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SATUAN'!$N$7:$N$1507,0),0)),"",OFFSET('HARGA SATUAN'!$C$6,MATCH(B1104,'HARGA SATUAN'!$N$7:$N$1507,0),0))</f>
        <v/>
      </c>
      <c r="D1104" s="139">
        <f ca="1">SUMIFS(RAB!$F$14:$F$314,RAB!$C$14:$C$314,C1104)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SATUAN'!$N$7:$N$1507,0),0)),"",OFFSET('HARGA SATUAN'!$C$6,MATCH(B1105,'HARGA SATUAN'!$N$7:$N$1507,0),0))</f>
        <v/>
      </c>
      <c r="D1105" s="139">
        <f ca="1">SUMIFS(RAB!$F$14:$F$314,RAB!$C$14:$C$314,C1105)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SATUAN'!$N$7:$N$1507,0),0)),"",OFFSET('HARGA SATUAN'!$C$6,MATCH(B1106,'HARGA SATUAN'!$N$7:$N$1507,0),0))</f>
        <v/>
      </c>
      <c r="D1106" s="139">
        <f ca="1">SUMIFS(RAB!$F$14:$F$314,RAB!$C$14:$C$314,C1106)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SATUAN'!$N$7:$N$1507,0),0)),"",OFFSET('HARGA SATUAN'!$C$6,MATCH(B1107,'HARGA SATUAN'!$N$7:$N$1507,0),0))</f>
        <v/>
      </c>
      <c r="D1107" s="139">
        <f ca="1">SUMIFS(RAB!$F$14:$F$314,RAB!$C$14:$C$314,C1107)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SATUAN'!$N$7:$N$1507,0),0)),"",OFFSET('HARGA SATUAN'!$C$6,MATCH(B1108,'HARGA SATUAN'!$N$7:$N$1507,0),0))</f>
        <v/>
      </c>
      <c r="D1108" s="139">
        <f ca="1">SUMIFS(RAB!$F$14:$F$314,RAB!$C$14:$C$314,C1108)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SATUAN'!$N$7:$N$1507,0),0)),"",OFFSET('HARGA SATUAN'!$C$6,MATCH(B1109,'HARGA SATUAN'!$N$7:$N$1507,0),0))</f>
        <v/>
      </c>
      <c r="D1109" s="139">
        <f ca="1">SUMIFS(RAB!$F$14:$F$314,RAB!$C$14:$C$314,C1109)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SATUAN'!$N$7:$N$1507,0),0)),"",OFFSET('HARGA SATUAN'!$C$6,MATCH(B1110,'HARGA SATUAN'!$N$7:$N$1507,0),0))</f>
        <v/>
      </c>
      <c r="D1110" s="139">
        <f ca="1">SUMIFS(RAB!$F$14:$F$314,RAB!$C$14:$C$314,C1110)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SATUAN'!$N$7:$N$1507,0),0)),"",OFFSET('HARGA SATUAN'!$C$6,MATCH(B1111,'HARGA SATUAN'!$N$7:$N$1507,0),0))</f>
        <v/>
      </c>
      <c r="D1111" s="139">
        <f ca="1">SUMIFS(RAB!$F$14:$F$314,RAB!$C$14:$C$314,C1111)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SATUAN'!$N$7:$N$1507,0),0)),"",OFFSET('HARGA SATUAN'!$C$6,MATCH(B1112,'HARGA SATUAN'!$N$7:$N$1507,0),0))</f>
        <v/>
      </c>
      <c r="D1112" s="139">
        <f ca="1">SUMIFS(RAB!$F$14:$F$314,RAB!$C$14:$C$314,C1112)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SATUAN'!$N$7:$N$1507,0),0)),"",OFFSET('HARGA SATUAN'!$C$6,MATCH(B1113,'HARGA SATUAN'!$N$7:$N$1507,0),0))</f>
        <v/>
      </c>
      <c r="D1113" s="139">
        <f ca="1">SUMIFS(RAB!$F$14:$F$314,RAB!$C$14:$C$314,C1113)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SATUAN'!$N$7:$N$1507,0),0)),"",OFFSET('HARGA SATUAN'!$C$6,MATCH(B1114,'HARGA SATUAN'!$N$7:$N$1507,0),0))</f>
        <v/>
      </c>
      <c r="D1114" s="139">
        <f ca="1">SUMIFS(RAB!$F$14:$F$314,RAB!$C$14:$C$314,C1114)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SATUAN'!$N$7:$N$1507,0),0)),"",OFFSET('HARGA SATUAN'!$C$6,MATCH(B1115,'HARGA SATUAN'!$N$7:$N$1507,0),0))</f>
        <v/>
      </c>
      <c r="D1115" s="139">
        <f ca="1">SUMIFS(RAB!$F$14:$F$314,RAB!$C$14:$C$314,C1115)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SATUAN'!$N$7:$N$1507,0),0)),"",OFFSET('HARGA SATUAN'!$C$6,MATCH(B1116,'HARGA SATUAN'!$N$7:$N$1507,0),0))</f>
        <v/>
      </c>
      <c r="D1116" s="139">
        <f ca="1">SUMIFS(RAB!$F$14:$F$314,RAB!$C$14:$C$314,C1116)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SATUAN'!$N$7:$N$1507,0),0)),"",OFFSET('HARGA SATUAN'!$C$6,MATCH(B1117,'HARGA SATUAN'!$N$7:$N$1507,0),0))</f>
        <v/>
      </c>
      <c r="D1117" s="139">
        <f ca="1">SUMIFS(RAB!$F$14:$F$314,RAB!$C$14:$C$314,C1117)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SATUAN'!$N$7:$N$1507,0),0)),"",OFFSET('HARGA SATUAN'!$C$6,MATCH(B1118,'HARGA SATUAN'!$N$7:$N$1507,0),0))</f>
        <v/>
      </c>
      <c r="D1118" s="139">
        <f ca="1">SUMIFS(RAB!$F$14:$F$314,RAB!$C$14:$C$314,C1118)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SATUAN'!$N$7:$N$1507,0),0)),"",OFFSET('HARGA SATUAN'!$C$6,MATCH(B1119,'HARGA SATUAN'!$N$7:$N$1507,0),0))</f>
        <v/>
      </c>
      <c r="D1119" s="139">
        <f ca="1">SUMIFS(RAB!$F$14:$F$314,RAB!$C$14:$C$314,C1119)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SATUAN'!$N$7:$N$1507,0),0)),"",OFFSET('HARGA SATUAN'!$C$6,MATCH(B1120,'HARGA SATUAN'!$N$7:$N$1507,0),0))</f>
        <v/>
      </c>
      <c r="D1120" s="139">
        <f ca="1">SUMIFS(RAB!$F$14:$F$314,RAB!$C$14:$C$314,C1120)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SATUAN'!$N$7:$N$1507,0),0)),"",OFFSET('HARGA SATUAN'!$C$6,MATCH(B1121,'HARGA SATUAN'!$N$7:$N$1507,0),0))</f>
        <v/>
      </c>
      <c r="D1121" s="139">
        <f ca="1">SUMIFS(RAB!$F$14:$F$314,RAB!$C$14:$C$314,C1121)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SATUAN'!$N$7:$N$1507,0),0)),"",OFFSET('HARGA SATUAN'!$C$6,MATCH(B1122,'HARGA SATUAN'!$N$7:$N$1507,0),0))</f>
        <v/>
      </c>
      <c r="D1122" s="139">
        <f ca="1">SUMIFS(RAB!$F$14:$F$314,RAB!$C$14:$C$314,C1122)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SATUAN'!$N$7:$N$1507,0),0)),"",OFFSET('HARGA SATUAN'!$C$6,MATCH(B1123,'HARGA SATUAN'!$N$7:$N$1507,0),0))</f>
        <v/>
      </c>
      <c r="D1123" s="139">
        <f ca="1">SUMIFS(RAB!$F$14:$F$314,RAB!$C$14:$C$314,C1123)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SATUAN'!$N$7:$N$1507,0),0)),"",OFFSET('HARGA SATUAN'!$C$6,MATCH(B1124,'HARGA SATUAN'!$N$7:$N$1507,0),0))</f>
        <v/>
      </c>
      <c r="D1124" s="139">
        <f ca="1">SUMIFS(RAB!$F$14:$F$314,RAB!$C$14:$C$314,C1124)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SATUAN'!$N$7:$N$1507,0),0)),"",OFFSET('HARGA SATUAN'!$C$6,MATCH(B1125,'HARGA SATUAN'!$N$7:$N$1507,0),0))</f>
        <v/>
      </c>
      <c r="D1125" s="139">
        <f ca="1">SUMIFS(RAB!$F$14:$F$314,RAB!$C$14:$C$314,C1125)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SATUAN'!$N$7:$N$1507,0),0)),"",OFFSET('HARGA SATUAN'!$C$6,MATCH(B1126,'HARGA SATUAN'!$N$7:$N$1507,0),0))</f>
        <v/>
      </c>
      <c r="D1126" s="139">
        <f ca="1">SUMIFS(RAB!$F$14:$F$314,RAB!$C$14:$C$314,C1126)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SATUAN'!$N$7:$N$1507,0),0)),"",OFFSET('HARGA SATUAN'!$C$6,MATCH(B1127,'HARGA SATUAN'!$N$7:$N$1507,0),0))</f>
        <v/>
      </c>
      <c r="D1127" s="139">
        <f ca="1">SUMIFS(RAB!$F$14:$F$314,RAB!$C$14:$C$314,C1127)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SATUAN'!$N$7:$N$1507,0),0)),"",OFFSET('HARGA SATUAN'!$C$6,MATCH(B1128,'HARGA SATUAN'!$N$7:$N$1507,0),0))</f>
        <v/>
      </c>
      <c r="D1128" s="139">
        <f ca="1">SUMIFS(RAB!$F$14:$F$314,RAB!$C$14:$C$314,C1128)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SATUAN'!$N$7:$N$1507,0),0)),"",OFFSET('HARGA SATUAN'!$C$6,MATCH(B1129,'HARGA SATUAN'!$N$7:$N$1507,0),0))</f>
        <v/>
      </c>
      <c r="D1129" s="139">
        <f ca="1">SUMIFS(RAB!$F$14:$F$314,RAB!$C$14:$C$314,C1129)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SATUAN'!$N$7:$N$1507,0),0)),"",OFFSET('HARGA SATUAN'!$C$6,MATCH(B1130,'HARGA SATUAN'!$N$7:$N$1507,0),0))</f>
        <v/>
      </c>
      <c r="D1130" s="139">
        <f ca="1">SUMIFS(RAB!$F$14:$F$314,RAB!$C$14:$C$314,C1130)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SATUAN'!$N$7:$N$1507,0),0)),"",OFFSET('HARGA SATUAN'!$C$6,MATCH(B1131,'HARGA SATUAN'!$N$7:$N$1507,0),0))</f>
        <v/>
      </c>
      <c r="D1131" s="139">
        <f ca="1">SUMIFS(RAB!$F$14:$F$314,RAB!$C$14:$C$314,C1131)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SATUAN'!$N$7:$N$1507,0),0)),"",OFFSET('HARGA SATUAN'!$C$6,MATCH(B1132,'HARGA SATUAN'!$N$7:$N$1507,0),0))</f>
        <v/>
      </c>
      <c r="D1132" s="139">
        <f ca="1">SUMIFS(RAB!$F$14:$F$314,RAB!$C$14:$C$314,C1132)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SATUAN'!$N$7:$N$1507,0),0)),"",OFFSET('HARGA SATUAN'!$C$6,MATCH(B1133,'HARGA SATUAN'!$N$7:$N$1507,0),0))</f>
        <v/>
      </c>
      <c r="D1133" s="139">
        <f ca="1">SUMIFS(RAB!$F$14:$F$314,RAB!$C$14:$C$314,C1133)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SATUAN'!$N$7:$N$1507,0),0)),"",OFFSET('HARGA SATUAN'!$C$6,MATCH(B1134,'HARGA SATUAN'!$N$7:$N$1507,0),0))</f>
        <v/>
      </c>
      <c r="D1134" s="139">
        <f ca="1">SUMIFS(RAB!$F$14:$F$314,RAB!$C$14:$C$314,C1134)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SATUAN'!$N$7:$N$1507,0),0)),"",OFFSET('HARGA SATUAN'!$C$6,MATCH(B1135,'HARGA SATUAN'!$N$7:$N$1507,0),0))</f>
        <v/>
      </c>
      <c r="D1135" s="139">
        <f ca="1">SUMIFS(RAB!$F$14:$F$314,RAB!$C$14:$C$314,C1135)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SATUAN'!$N$7:$N$1507,0),0)),"",OFFSET('HARGA SATUAN'!$C$6,MATCH(B1136,'HARGA SATUAN'!$N$7:$N$1507,0),0))</f>
        <v/>
      </c>
      <c r="D1136" s="139">
        <f ca="1">SUMIFS(RAB!$F$14:$F$314,RAB!$C$14:$C$314,C1136)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SATUAN'!$N$7:$N$1507,0),0)),"",OFFSET('HARGA SATUAN'!$C$6,MATCH(B1137,'HARGA SATUAN'!$N$7:$N$1507,0),0))</f>
        <v/>
      </c>
      <c r="D1137" s="139">
        <f ca="1">SUMIFS(RAB!$F$14:$F$314,RAB!$C$14:$C$314,C1137)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SATUAN'!$N$7:$N$1507,0),0)),"",OFFSET('HARGA SATUAN'!$C$6,MATCH(B1138,'HARGA SATUAN'!$N$7:$N$1507,0),0))</f>
        <v/>
      </c>
      <c r="D1138" s="139">
        <f ca="1">SUMIFS(RAB!$F$14:$F$314,RAB!$C$14:$C$314,C1138)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SATUAN'!$N$7:$N$1507,0),0)),"",OFFSET('HARGA SATUAN'!$C$6,MATCH(B1139,'HARGA SATUAN'!$N$7:$N$1507,0),0))</f>
        <v/>
      </c>
      <c r="D1139" s="139">
        <f ca="1">SUMIFS(RAB!$F$14:$F$314,RAB!$C$14:$C$314,C1139)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SATUAN'!$N$7:$N$1507,0),0)),"",OFFSET('HARGA SATUAN'!$C$6,MATCH(B1140,'HARGA SATUAN'!$N$7:$N$1507,0),0))</f>
        <v/>
      </c>
      <c r="D1140" s="139">
        <f ca="1">SUMIFS(RAB!$F$14:$F$314,RAB!$C$14:$C$314,C1140)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SATUAN'!$N$7:$N$1507,0),0)),"",OFFSET('HARGA SATUAN'!$C$6,MATCH(B1141,'HARGA SATUAN'!$N$7:$N$1507,0),0))</f>
        <v/>
      </c>
      <c r="D1141" s="139">
        <f ca="1">SUMIFS(RAB!$F$14:$F$314,RAB!$C$14:$C$314,C1141)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SATUAN'!$N$7:$N$1507,0),0)),"",OFFSET('HARGA SATUAN'!$C$6,MATCH(B1142,'HARGA SATUAN'!$N$7:$N$1507,0),0))</f>
        <v/>
      </c>
      <c r="D1142" s="139">
        <f ca="1">SUMIFS(RAB!$F$14:$F$314,RAB!$C$14:$C$314,C1142)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SATUAN'!$N$7:$N$1507,0),0)),"",OFFSET('HARGA SATUAN'!$C$6,MATCH(B1143,'HARGA SATUAN'!$N$7:$N$1507,0),0))</f>
        <v/>
      </c>
      <c r="D1143" s="139">
        <f ca="1">SUMIFS(RAB!$F$14:$F$314,RAB!$C$14:$C$314,C1143)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SATUAN'!$N$7:$N$1507,0),0)),"",OFFSET('HARGA SATUAN'!$C$6,MATCH(B1144,'HARGA SATUAN'!$N$7:$N$1507,0),0))</f>
        <v/>
      </c>
      <c r="D1144" s="139">
        <f ca="1">SUMIFS(RAB!$F$14:$F$314,RAB!$C$14:$C$314,C1144)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SATUAN'!$N$7:$N$1507,0),0)),"",OFFSET('HARGA SATUAN'!$C$6,MATCH(B1145,'HARGA SATUAN'!$N$7:$N$1507,0),0))</f>
        <v/>
      </c>
      <c r="D1145" s="139">
        <f ca="1">SUMIFS(RAB!$F$14:$F$314,RAB!$C$14:$C$314,C1145)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SATUAN'!$N$7:$N$1507,0),0)),"",OFFSET('HARGA SATUAN'!$C$6,MATCH(B1146,'HARGA SATUAN'!$N$7:$N$1507,0),0))</f>
        <v/>
      </c>
      <c r="D1146" s="139">
        <f ca="1">SUMIFS(RAB!$F$14:$F$314,RAB!$C$14:$C$314,C1146)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SATUAN'!$N$7:$N$1507,0),0)),"",OFFSET('HARGA SATUAN'!$C$6,MATCH(B1147,'HARGA SATUAN'!$N$7:$N$1507,0),0))</f>
        <v/>
      </c>
      <c r="D1147" s="139">
        <f ca="1">SUMIFS(RAB!$F$14:$F$314,RAB!$C$14:$C$314,C1147)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SATUAN'!$N$7:$N$1507,0),0)),"",OFFSET('HARGA SATUAN'!$C$6,MATCH(B1148,'HARGA SATUAN'!$N$7:$N$1507,0),0))</f>
        <v/>
      </c>
      <c r="D1148" s="139">
        <f ca="1">SUMIFS(RAB!$F$14:$F$314,RAB!$C$14:$C$314,C1148)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SATUAN'!$N$7:$N$1507,0),0)),"",OFFSET('HARGA SATUAN'!$C$6,MATCH(B1149,'HARGA SATUAN'!$N$7:$N$1507,0),0))</f>
        <v/>
      </c>
      <c r="D1149" s="139">
        <f ca="1">SUMIFS(RAB!$F$14:$F$314,RAB!$C$14:$C$314,C1149)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SATUAN'!$N$7:$N$1507,0),0)),"",OFFSET('HARGA SATUAN'!$C$6,MATCH(B1150,'HARGA SATUAN'!$N$7:$N$1507,0),0))</f>
        <v/>
      </c>
      <c r="D1150" s="139">
        <f ca="1">SUMIFS(RAB!$F$14:$F$314,RAB!$C$14:$C$314,C1150)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SATUAN'!$N$7:$N$1507,0),0)),"",OFFSET('HARGA SATUAN'!$C$6,MATCH(B1151,'HARGA SATUAN'!$N$7:$N$1507,0),0))</f>
        <v/>
      </c>
      <c r="D1151" s="139">
        <f ca="1">SUMIFS(RAB!$F$14:$F$314,RAB!$C$14:$C$314,C1151)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SATUAN'!$N$7:$N$1507,0),0)),"",OFFSET('HARGA SATUAN'!$C$6,MATCH(B1152,'HARGA SATUAN'!$N$7:$N$1507,0),0))</f>
        <v/>
      </c>
      <c r="D1152" s="139">
        <f ca="1">SUMIFS(RAB!$F$14:$F$314,RAB!$C$14:$C$314,C1152)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SATUAN'!$N$7:$N$1507,0),0)),"",OFFSET('HARGA SATUAN'!$C$6,MATCH(B1153,'HARGA SATUAN'!$N$7:$N$1507,0),0))</f>
        <v/>
      </c>
      <c r="D1153" s="139">
        <f ca="1">SUMIFS(RAB!$F$14:$F$314,RAB!$C$14:$C$314,C1153)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SATUAN'!$N$7:$N$1507,0),0)),"",OFFSET('HARGA SATUAN'!$C$6,MATCH(B1154,'HARGA SATUAN'!$N$7:$N$1507,0),0))</f>
        <v/>
      </c>
      <c r="D1154" s="139">
        <f ca="1">SUMIFS(RAB!$F$14:$F$314,RAB!$C$14:$C$314,C1154)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SATUAN'!$N$7:$N$1507,0),0)),"",OFFSET('HARGA SATUAN'!$C$6,MATCH(B1155,'HARGA SATUAN'!$N$7:$N$1507,0),0))</f>
        <v/>
      </c>
      <c r="D1155" s="139">
        <f ca="1">SUMIFS(RAB!$F$14:$F$314,RAB!$C$14:$C$314,C1155)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SATUAN'!$N$7:$N$1507,0),0)),"",OFFSET('HARGA SATUAN'!$C$6,MATCH(B1156,'HARGA SATUAN'!$N$7:$N$1507,0),0))</f>
        <v/>
      </c>
      <c r="D1156" s="139">
        <f ca="1">SUMIFS(RAB!$F$14:$F$314,RAB!$C$14:$C$314,C1156)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SATUAN'!$N$7:$N$1507,0),0)),"",OFFSET('HARGA SATUAN'!$C$6,MATCH(B1157,'HARGA SATUAN'!$N$7:$N$1507,0),0))</f>
        <v/>
      </c>
      <c r="D1157" s="139">
        <f ca="1">SUMIFS(RAB!$F$14:$F$314,RAB!$C$14:$C$314,C1157)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SATUAN'!$N$7:$N$1507,0),0)),"",OFFSET('HARGA SATUAN'!$C$6,MATCH(B1158,'HARGA SATUAN'!$N$7:$N$1507,0),0))</f>
        <v/>
      </c>
      <c r="D1158" s="139">
        <f ca="1">SUMIFS(RAB!$F$14:$F$314,RAB!$C$14:$C$314,C1158)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SATUAN'!$N$7:$N$1507,0),0)),"",OFFSET('HARGA SATUAN'!$C$6,MATCH(B1159,'HARGA SATUAN'!$N$7:$N$1507,0),0))</f>
        <v/>
      </c>
      <c r="D1159" s="139">
        <f ca="1">SUMIFS(RAB!$F$14:$F$314,RAB!$C$14:$C$314,C1159)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SATUAN'!$N$7:$N$1507,0),0)),"",OFFSET('HARGA SATUAN'!$C$6,MATCH(B1160,'HARGA SATUAN'!$N$7:$N$1507,0),0))</f>
        <v/>
      </c>
      <c r="D1160" s="139">
        <f ca="1">SUMIFS(RAB!$F$14:$F$314,RAB!$C$14:$C$314,C1160)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SATUAN'!$N$7:$N$1507,0),0)),"",OFFSET('HARGA SATUAN'!$C$6,MATCH(B1161,'HARGA SATUAN'!$N$7:$N$1507,0),0))</f>
        <v/>
      </c>
      <c r="D1161" s="139">
        <f ca="1">SUMIFS(RAB!$F$14:$F$314,RAB!$C$14:$C$314,C1161)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SATUAN'!$N$7:$N$1507,0),0)),"",OFFSET('HARGA SATUAN'!$C$6,MATCH(B1162,'HARGA SATUAN'!$N$7:$N$1507,0),0))</f>
        <v/>
      </c>
      <c r="D1162" s="139">
        <f ca="1">SUMIFS(RAB!$F$14:$F$314,RAB!$C$14:$C$314,C1162)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SATUAN'!$N$7:$N$1507,0),0)),"",OFFSET('HARGA SATUAN'!$C$6,MATCH(B1163,'HARGA SATUAN'!$N$7:$N$1507,0),0))</f>
        <v/>
      </c>
      <c r="D1163" s="139">
        <f ca="1">SUMIFS(RAB!$F$14:$F$314,RAB!$C$14:$C$314,C1163)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SATUAN'!$N$7:$N$1507,0),0)),"",OFFSET('HARGA SATUAN'!$C$6,MATCH(B1164,'HARGA SATUAN'!$N$7:$N$1507,0),0))</f>
        <v/>
      </c>
      <c r="D1164" s="139">
        <f ca="1">SUMIFS(RAB!$F$14:$F$314,RAB!$C$14:$C$314,C1164)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SATUAN'!$N$7:$N$1507,0),0)),"",OFFSET('HARGA SATUAN'!$C$6,MATCH(B1165,'HARGA SATUAN'!$N$7:$N$1507,0),0))</f>
        <v/>
      </c>
      <c r="D1165" s="139">
        <f ca="1">SUMIFS(RAB!$F$14:$F$314,RAB!$C$14:$C$314,C1165)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SATUAN'!$N$7:$N$1507,0),0)),"",OFFSET('HARGA SATUAN'!$C$6,MATCH(B1166,'HARGA SATUAN'!$N$7:$N$1507,0),0))</f>
        <v/>
      </c>
      <c r="D1166" s="139">
        <f ca="1">SUMIFS(RAB!$F$14:$F$314,RAB!$C$14:$C$314,C1166)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SATUAN'!$N$7:$N$1507,0),0)),"",OFFSET('HARGA SATUAN'!$C$6,MATCH(B1167,'HARGA SATUAN'!$N$7:$N$1507,0),0))</f>
        <v/>
      </c>
      <c r="D1167" s="139">
        <f ca="1">SUMIFS(RAB!$F$14:$F$314,RAB!$C$14:$C$314,C1167)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SATUAN'!$N$7:$N$1507,0),0)),"",OFFSET('HARGA SATUAN'!$C$6,MATCH(B1168,'HARGA SATUAN'!$N$7:$N$1507,0),0))</f>
        <v/>
      </c>
      <c r="D1168" s="139">
        <f ca="1">SUMIFS(RAB!$F$14:$F$314,RAB!$C$14:$C$314,C1168)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SATUAN'!$N$7:$N$1507,0),0)),"",OFFSET('HARGA SATUAN'!$C$6,MATCH(B1169,'HARGA SATUAN'!$N$7:$N$1507,0),0))</f>
        <v/>
      </c>
      <c r="D1169" s="139">
        <f ca="1">SUMIFS(RAB!$F$14:$F$314,RAB!$C$14:$C$314,C1169)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SATUAN'!$N$7:$N$1507,0),0)),"",OFFSET('HARGA SATUAN'!$C$6,MATCH(B1170,'HARGA SATUAN'!$N$7:$N$1507,0),0))</f>
        <v/>
      </c>
      <c r="D1170" s="139">
        <f ca="1">SUMIFS(RAB!$F$14:$F$314,RAB!$C$14:$C$314,C1170)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SATUAN'!$N$7:$N$1507,0),0)),"",OFFSET('HARGA SATUAN'!$C$6,MATCH(B1171,'HARGA SATUAN'!$N$7:$N$1507,0),0))</f>
        <v/>
      </c>
      <c r="D1171" s="139">
        <f ca="1">SUMIFS(RAB!$F$14:$F$314,RAB!$C$14:$C$314,C1171)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SATUAN'!$N$7:$N$1507,0),0)),"",OFFSET('HARGA SATUAN'!$C$6,MATCH(B1172,'HARGA SATUAN'!$N$7:$N$1507,0),0))</f>
        <v/>
      </c>
      <c r="D1172" s="139">
        <f ca="1">SUMIFS(RAB!$F$14:$F$314,RAB!$C$14:$C$314,C1172)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SATUAN'!$N$7:$N$1507,0),0)),"",OFFSET('HARGA SATUAN'!$C$6,MATCH(B1173,'HARGA SATUAN'!$N$7:$N$1507,0),0))</f>
        <v/>
      </c>
      <c r="D1173" s="139">
        <f ca="1">SUMIFS(RAB!$F$14:$F$314,RAB!$C$14:$C$314,C1173)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SATUAN'!$N$7:$N$1507,0),0)),"",OFFSET('HARGA SATUAN'!$C$6,MATCH(B1174,'HARGA SATUAN'!$N$7:$N$1507,0),0))</f>
        <v/>
      </c>
      <c r="D1174" s="139">
        <f ca="1">SUMIFS(RAB!$F$14:$F$314,RAB!$C$14:$C$314,C1174)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SATUAN'!$N$7:$N$1507,0),0)),"",OFFSET('HARGA SATUAN'!$C$6,MATCH(B1175,'HARGA SATUAN'!$N$7:$N$1507,0),0))</f>
        <v/>
      </c>
      <c r="D1175" s="139">
        <f ca="1">SUMIFS(RAB!$F$14:$F$314,RAB!$C$14:$C$314,C1175)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SATUAN'!$N$7:$N$1507,0),0)),"",OFFSET('HARGA SATUAN'!$C$6,MATCH(B1176,'HARGA SATUAN'!$N$7:$N$1507,0),0))</f>
        <v/>
      </c>
      <c r="D1176" s="139">
        <f ca="1">SUMIFS(RAB!$F$14:$F$314,RAB!$C$14:$C$314,C1176)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SATUAN'!$N$7:$N$1507,0),0)),"",OFFSET('HARGA SATUAN'!$C$6,MATCH(B1177,'HARGA SATUAN'!$N$7:$N$1507,0),0))</f>
        <v/>
      </c>
      <c r="D1177" s="139">
        <f ca="1">SUMIFS(RAB!$F$14:$F$314,RAB!$C$14:$C$314,C1177)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SATUAN'!$N$7:$N$1507,0),0)),"",OFFSET('HARGA SATUAN'!$C$6,MATCH(B1178,'HARGA SATUAN'!$N$7:$N$1507,0),0))</f>
        <v/>
      </c>
      <c r="D1178" s="139">
        <f ca="1">SUMIFS(RAB!$F$14:$F$314,RAB!$C$14:$C$314,C1178)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SATUAN'!$N$7:$N$1507,0),0)),"",OFFSET('HARGA SATUAN'!$C$6,MATCH(B1179,'HARGA SATUAN'!$N$7:$N$1507,0),0))</f>
        <v/>
      </c>
      <c r="D1179" s="139">
        <f ca="1">SUMIFS(RAB!$F$14:$F$314,RAB!$C$14:$C$314,C1179)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SATUAN'!$N$7:$N$1507,0),0)),"",OFFSET('HARGA SATUAN'!$C$6,MATCH(B1180,'HARGA SATUAN'!$N$7:$N$1507,0),0))</f>
        <v/>
      </c>
      <c r="D1180" s="139">
        <f ca="1">SUMIFS(RAB!$F$14:$F$314,RAB!$C$14:$C$314,C1180)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SATUAN'!$N$7:$N$1507,0),0)),"",OFFSET('HARGA SATUAN'!$C$6,MATCH(B1181,'HARGA SATUAN'!$N$7:$N$1507,0),0))</f>
        <v/>
      </c>
      <c r="D1181" s="139">
        <f ca="1">SUMIFS(RAB!$F$14:$F$314,RAB!$C$14:$C$314,C1181)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SATUAN'!$N$7:$N$1507,0),0)),"",OFFSET('HARGA SATUAN'!$C$6,MATCH(B1182,'HARGA SATUAN'!$N$7:$N$1507,0),0))</f>
        <v/>
      </c>
      <c r="D1182" s="139">
        <f ca="1">SUMIFS(RAB!$F$14:$F$314,RAB!$C$14:$C$314,C1182)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SATUAN'!$N$7:$N$1507,0),0)),"",OFFSET('HARGA SATUAN'!$C$6,MATCH(B1183,'HARGA SATUAN'!$N$7:$N$1507,0),0))</f>
        <v/>
      </c>
      <c r="D1183" s="139">
        <f ca="1">SUMIFS(RAB!$F$14:$F$314,RAB!$C$14:$C$314,C1183)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SATUAN'!$N$7:$N$1507,0),0)),"",OFFSET('HARGA SATUAN'!$C$6,MATCH(B1184,'HARGA SATUAN'!$N$7:$N$1507,0),0))</f>
        <v/>
      </c>
      <c r="D1184" s="139">
        <f ca="1">SUMIFS(RAB!$F$14:$F$314,RAB!$C$14:$C$314,C1184)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SATUAN'!$N$7:$N$1507,0),0)),"",OFFSET('HARGA SATUAN'!$C$6,MATCH(B1185,'HARGA SATUAN'!$N$7:$N$1507,0),0))</f>
        <v/>
      </c>
      <c r="D1185" s="139">
        <f ca="1">SUMIFS(RAB!$F$14:$F$314,RAB!$C$14:$C$314,C1185)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SATUAN'!$N$7:$N$1507,0),0)),"",OFFSET('HARGA SATUAN'!$C$6,MATCH(B1186,'HARGA SATUAN'!$N$7:$N$1507,0),0))</f>
        <v/>
      </c>
      <c r="D1186" s="139">
        <f ca="1">SUMIFS(RAB!$F$14:$F$314,RAB!$C$14:$C$314,C1186)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SATUAN'!$N$7:$N$1507,0),0)),"",OFFSET('HARGA SATUAN'!$C$6,MATCH(B1187,'HARGA SATUAN'!$N$7:$N$1507,0),0))</f>
        <v/>
      </c>
      <c r="D1187" s="139">
        <f ca="1">SUMIFS(RAB!$F$14:$F$314,RAB!$C$14:$C$314,C1187)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SATUAN'!$N$7:$N$1507,0),0)),"",OFFSET('HARGA SATUAN'!$C$6,MATCH(B1188,'HARGA SATUAN'!$N$7:$N$1507,0),0))</f>
        <v/>
      </c>
      <c r="D1188" s="139">
        <f ca="1">SUMIFS(RAB!$F$14:$F$314,RAB!$C$14:$C$314,C1188)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SATUAN'!$N$7:$N$1507,0),0)),"",OFFSET('HARGA SATUAN'!$C$6,MATCH(B1189,'HARGA SATUAN'!$N$7:$N$1507,0),0))</f>
        <v/>
      </c>
      <c r="D1189" s="139">
        <f ca="1">SUMIFS(RAB!$F$14:$F$314,RAB!$C$14:$C$314,C1189)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SATUAN'!$N$7:$N$1507,0),0)),"",OFFSET('HARGA SATUAN'!$C$6,MATCH(B1190,'HARGA SATUAN'!$N$7:$N$1507,0),0))</f>
        <v/>
      </c>
      <c r="D1190" s="139">
        <f ca="1">SUMIFS(RAB!$F$14:$F$314,RAB!$C$14:$C$314,C1190)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SATUAN'!$N$7:$N$1507,0),0)),"",OFFSET('HARGA SATUAN'!$C$6,MATCH(B1191,'HARGA SATUAN'!$N$7:$N$1507,0),0))</f>
        <v/>
      </c>
      <c r="D1191" s="139">
        <f ca="1">SUMIFS(RAB!$F$14:$F$314,RAB!$C$14:$C$314,C1191)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SATUAN'!$N$7:$N$1507,0),0)),"",OFFSET('HARGA SATUAN'!$C$6,MATCH(B1192,'HARGA SATUAN'!$N$7:$N$1507,0),0))</f>
        <v/>
      </c>
      <c r="D1192" s="139">
        <f ca="1">SUMIFS(RAB!$F$14:$F$314,RAB!$C$14:$C$314,C1192)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SATUAN'!$N$7:$N$1507,0),0)),"",OFFSET('HARGA SATUAN'!$C$6,MATCH(B1193,'HARGA SATUAN'!$N$7:$N$1507,0),0))</f>
        <v/>
      </c>
      <c r="D1193" s="139">
        <f ca="1">SUMIFS(RAB!$F$14:$F$314,RAB!$C$14:$C$314,C1193)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SATUAN'!$N$7:$N$1507,0),0)),"",OFFSET('HARGA SATUAN'!$C$6,MATCH(B1194,'HARGA SATUAN'!$N$7:$N$1507,0),0))</f>
        <v/>
      </c>
      <c r="D1194" s="139">
        <f ca="1">SUMIFS(RAB!$F$14:$F$314,RAB!$C$14:$C$314,C1194)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SATUAN'!$N$7:$N$1507,0),0)),"",OFFSET('HARGA SATUAN'!$C$6,MATCH(B1195,'HARGA SATUAN'!$N$7:$N$1507,0),0))</f>
        <v/>
      </c>
      <c r="D1195" s="139">
        <f ca="1">SUMIFS(RAB!$F$14:$F$314,RAB!$C$14:$C$314,C1195)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SATUAN'!$N$7:$N$1507,0),0)),"",OFFSET('HARGA SATUAN'!$C$6,MATCH(B1196,'HARGA SATUAN'!$N$7:$N$1507,0),0))</f>
        <v/>
      </c>
      <c r="D1196" s="139">
        <f ca="1">SUMIFS(RAB!$F$14:$F$314,RAB!$C$14:$C$314,C1196)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SATUAN'!$N$7:$N$1507,0),0)),"",OFFSET('HARGA SATUAN'!$C$6,MATCH(B1197,'HARGA SATUAN'!$N$7:$N$1507,0),0))</f>
        <v/>
      </c>
      <c r="D1197" s="139">
        <f ca="1">SUMIFS(RAB!$F$14:$F$314,RAB!$C$14:$C$314,C1197)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SATUAN'!$N$7:$N$1507,0),0)),"",OFFSET('HARGA SATUAN'!$C$6,MATCH(B1198,'HARGA SATUAN'!$N$7:$N$1507,0),0))</f>
        <v/>
      </c>
      <c r="D1198" s="139">
        <f ca="1">SUMIFS(RAB!$F$14:$F$314,RAB!$C$14:$C$314,C1198)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SATUAN'!$N$7:$N$1507,0),0)),"",OFFSET('HARGA SATUAN'!$C$6,MATCH(B1199,'HARGA SATUAN'!$N$7:$N$1507,0),0))</f>
        <v/>
      </c>
      <c r="D1199" s="139">
        <f ca="1">SUMIFS(RAB!$F$14:$F$314,RAB!$C$14:$C$314,C1199)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SATUAN'!$N$7:$N$1507,0),0)),"",OFFSET('HARGA SATUAN'!$C$6,MATCH(B1200,'HARGA SATUAN'!$N$7:$N$1507,0),0))</f>
        <v/>
      </c>
      <c r="D1200" s="139">
        <f ca="1">SUMIFS(RAB!$F$14:$F$314,RAB!$C$14:$C$314,C1200)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SATUAN'!$N$7:$N$1507,0),0)),"",OFFSET('HARGA SATUAN'!$C$6,MATCH(B1201,'HARGA SATUAN'!$N$7:$N$1507,0),0))</f>
        <v/>
      </c>
      <c r="D1201" s="139">
        <f ca="1">SUMIFS(RAB!$F$14:$F$314,RAB!$C$14:$C$314,C1201)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SATUAN'!$N$7:$N$1507,0),0)),"",OFFSET('HARGA SATUAN'!$C$6,MATCH(B1202,'HARGA SATUAN'!$N$7:$N$1507,0),0))</f>
        <v/>
      </c>
      <c r="D1202" s="139">
        <f ca="1">SUMIFS(RAB!$F$14:$F$314,RAB!$C$14:$C$314,C1202)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SATUAN'!$N$7:$N$1507,0),0)),"",OFFSET('HARGA SATUAN'!$C$6,MATCH(B1203,'HARGA SATUAN'!$N$7:$N$1507,0),0))</f>
        <v/>
      </c>
      <c r="D1203" s="139">
        <f ca="1">SUMIFS(RAB!$F$14:$F$314,RAB!$C$14:$C$314,C1203)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SATUAN'!$N$7:$N$1507,0),0)),"",OFFSET('HARGA SATUAN'!$C$6,MATCH(B1204,'HARGA SATUAN'!$N$7:$N$1507,0),0))</f>
        <v/>
      </c>
      <c r="D1204" s="139">
        <f ca="1">SUMIFS(RAB!$F$14:$F$314,RAB!$C$14:$C$314,C1204)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SATUAN'!$N$7:$N$1507,0),0)),"",OFFSET('HARGA SATUAN'!$C$6,MATCH(B1205,'HARGA SATUAN'!$N$7:$N$1507,0),0))</f>
        <v/>
      </c>
      <c r="D1205" s="139">
        <f ca="1">SUMIFS(RAB!$F$14:$F$314,RAB!$C$14:$C$314,C1205)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SATUAN'!$N$7:$N$1507,0),0)),"",OFFSET('HARGA SATUAN'!$C$6,MATCH(B1206,'HARGA SATUAN'!$N$7:$N$1507,0),0))</f>
        <v/>
      </c>
      <c r="D1206" s="139">
        <f ca="1">SUMIFS(RAB!$F$14:$F$314,RAB!$C$14:$C$314,C1206)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SATUAN'!$N$7:$N$1507,0),0)),"",OFFSET('HARGA SATUAN'!$C$6,MATCH(B1207,'HARGA SATUAN'!$N$7:$N$1507,0),0))</f>
        <v/>
      </c>
      <c r="D1207" s="139">
        <f ca="1">SUMIFS(RAB!$F$14:$F$314,RAB!$C$14:$C$314,C1207)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SATUAN'!$N$7:$N$1507,0),0)),"",OFFSET('HARGA SATUAN'!$C$6,MATCH(B1208,'HARGA SATUAN'!$N$7:$N$1507,0),0))</f>
        <v/>
      </c>
      <c r="D1208" s="139">
        <f ca="1">SUMIFS(RAB!$F$14:$F$314,RAB!$C$14:$C$314,C1208)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SATUAN'!$N$7:$N$1507,0),0)),"",OFFSET('HARGA SATUAN'!$C$6,MATCH(B1209,'HARGA SATUAN'!$N$7:$N$1507,0),0))</f>
        <v/>
      </c>
      <c r="D1209" s="139">
        <f ca="1">SUMIFS(RAB!$F$14:$F$314,RAB!$C$14:$C$314,C1209)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SATUAN'!$N$7:$N$1507,0),0)),"",OFFSET('HARGA SATUAN'!$C$6,MATCH(B1210,'HARGA SATUAN'!$N$7:$N$1507,0),0))</f>
        <v/>
      </c>
      <c r="D1210" s="139">
        <f ca="1">SUMIFS(RAB!$F$14:$F$314,RAB!$C$14:$C$314,C1210)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SATUAN'!$N$7:$N$1507,0),0)),"",OFFSET('HARGA SATUAN'!$C$6,MATCH(B1211,'HARGA SATUAN'!$N$7:$N$1507,0),0))</f>
        <v/>
      </c>
      <c r="D1211" s="139">
        <f ca="1">SUMIFS(RAB!$F$14:$F$314,RAB!$C$14:$C$314,C1211)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SATUAN'!$N$7:$N$1507,0),0)),"",OFFSET('HARGA SATUAN'!$C$6,MATCH(B1212,'HARGA SATUAN'!$N$7:$N$1507,0),0))</f>
        <v/>
      </c>
      <c r="D1212" s="139">
        <f ca="1">SUMIFS(RAB!$F$14:$F$314,RAB!$C$14:$C$314,C1212)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SATUAN'!$N$7:$N$1507,0),0)),"",OFFSET('HARGA SATUAN'!$C$6,MATCH(B1213,'HARGA SATUAN'!$N$7:$N$1507,0),0))</f>
        <v/>
      </c>
      <c r="D1213" s="139">
        <f ca="1">SUMIFS(RAB!$F$14:$F$314,RAB!$C$14:$C$314,C1213)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SATUAN'!$N$7:$N$1507,0),0)),"",OFFSET('HARGA SATUAN'!$C$6,MATCH(B1214,'HARGA SATUAN'!$N$7:$N$1507,0),0))</f>
        <v/>
      </c>
      <c r="D1214" s="139">
        <f ca="1">SUMIFS(RAB!$F$14:$F$314,RAB!$C$14:$C$314,C1214)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SATUAN'!$N$7:$N$1507,0),0)),"",OFFSET('HARGA SATUAN'!$C$6,MATCH(B1215,'HARGA SATUAN'!$N$7:$N$1507,0),0))</f>
        <v/>
      </c>
      <c r="D1215" s="139">
        <f ca="1">SUMIFS(RAB!$F$14:$F$314,RAB!$C$14:$C$314,C1215)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SATUAN'!$N$7:$N$1507,0),0)),"",OFFSET('HARGA SATUAN'!$C$6,MATCH(B1216,'HARGA SATUAN'!$N$7:$N$1507,0),0))</f>
        <v/>
      </c>
      <c r="D1216" s="139">
        <f ca="1">SUMIFS(RAB!$F$14:$F$314,RAB!$C$14:$C$314,C1216)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SATUAN'!$N$7:$N$1507,0),0)),"",OFFSET('HARGA SATUAN'!$C$6,MATCH(B1217,'HARGA SATUAN'!$N$7:$N$1507,0),0))</f>
        <v/>
      </c>
      <c r="D1217" s="139">
        <f ca="1">SUMIFS(RAB!$F$14:$F$314,RAB!$C$14:$C$314,C1217)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SATUAN'!$N$7:$N$1507,0),0)),"",OFFSET('HARGA SATUAN'!$C$6,MATCH(B1218,'HARGA SATUAN'!$N$7:$N$1507,0),0))</f>
        <v/>
      </c>
      <c r="D1218" s="139">
        <f ca="1">SUMIFS(RAB!$F$14:$F$314,RAB!$C$14:$C$314,C1218)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SATUAN'!$N$7:$N$1507,0),0)),"",OFFSET('HARGA SATUAN'!$C$6,MATCH(B1219,'HARGA SATUAN'!$N$7:$N$1507,0),0))</f>
        <v/>
      </c>
      <c r="D1219" s="139">
        <f ca="1">SUMIFS(RAB!$F$14:$F$314,RAB!$C$14:$C$314,C1219)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SATUAN'!$N$7:$N$1507,0),0)),"",OFFSET('HARGA SATUAN'!$C$6,MATCH(B1220,'HARGA SATUAN'!$N$7:$N$1507,0),0))</f>
        <v/>
      </c>
      <c r="D1220" s="139">
        <f ca="1">SUMIFS(RAB!$F$14:$F$314,RAB!$C$14:$C$314,C1220)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SATUAN'!$N$7:$N$1507,0),0)),"",OFFSET('HARGA SATUAN'!$C$6,MATCH(B1221,'HARGA SATUAN'!$N$7:$N$1507,0),0))</f>
        <v/>
      </c>
      <c r="D1221" s="139">
        <f ca="1">SUMIFS(RAB!$F$14:$F$314,RAB!$C$14:$C$314,C1221)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SATUAN'!$N$7:$N$1507,0),0)),"",OFFSET('HARGA SATUAN'!$C$6,MATCH(B1222,'HARGA SATUAN'!$N$7:$N$1507,0),0))</f>
        <v/>
      </c>
      <c r="D1222" s="139">
        <f ca="1">SUMIFS(RAB!$F$14:$F$314,RAB!$C$14:$C$314,C1222)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SATUAN'!$N$7:$N$1507,0),0)),"",OFFSET('HARGA SATUAN'!$C$6,MATCH(B1223,'HARGA SATUAN'!$N$7:$N$1507,0),0))</f>
        <v/>
      </c>
      <c r="D1223" s="139">
        <f ca="1">SUMIFS(RAB!$F$14:$F$314,RAB!$C$14:$C$314,C1223)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SATUAN'!$N$7:$N$1507,0),0)),"",OFFSET('HARGA SATUAN'!$C$6,MATCH(B1224,'HARGA SATUAN'!$N$7:$N$1507,0),0))</f>
        <v/>
      </c>
      <c r="D1224" s="139">
        <f ca="1">SUMIFS(RAB!$F$14:$F$314,RAB!$C$14:$C$314,C1224)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SATUAN'!$N$7:$N$1507,0),0)),"",OFFSET('HARGA SATUAN'!$C$6,MATCH(B1225,'HARGA SATUAN'!$N$7:$N$1507,0),0))</f>
        <v/>
      </c>
      <c r="D1225" s="139">
        <f ca="1">SUMIFS(RAB!$F$14:$F$314,RAB!$C$14:$C$314,C1225)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SATUAN'!$N$7:$N$1507,0),0)),"",OFFSET('HARGA SATUAN'!$C$6,MATCH(B1226,'HARGA SATUAN'!$N$7:$N$1507,0),0))</f>
        <v/>
      </c>
      <c r="D1226" s="139">
        <f ca="1">SUMIFS(RAB!$F$14:$F$314,RAB!$C$14:$C$314,C1226)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SATUAN'!$N$7:$N$1507,0),0)),"",OFFSET('HARGA SATUAN'!$C$6,MATCH(B1227,'HARGA SATUAN'!$N$7:$N$1507,0),0))</f>
        <v/>
      </c>
      <c r="D1227" s="139">
        <f ca="1">SUMIFS(RAB!$F$14:$F$314,RAB!$C$14:$C$314,C1227)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SATUAN'!$N$7:$N$1507,0),0)),"",OFFSET('HARGA SATUAN'!$C$6,MATCH(B1228,'HARGA SATUAN'!$N$7:$N$1507,0),0))</f>
        <v/>
      </c>
      <c r="D1228" s="139">
        <f ca="1">SUMIFS(RAB!$F$14:$F$314,RAB!$C$14:$C$314,C1228)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SATUAN'!$N$7:$N$1507,0),0)),"",OFFSET('HARGA SATUAN'!$C$6,MATCH(B1229,'HARGA SATUAN'!$N$7:$N$1507,0),0))</f>
        <v/>
      </c>
      <c r="D1229" s="139">
        <f ca="1">SUMIFS(RAB!$F$14:$F$314,RAB!$C$14:$C$314,C1229)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SATUAN'!$N$7:$N$1507,0),0)),"",OFFSET('HARGA SATUAN'!$C$6,MATCH(B1230,'HARGA SATUAN'!$N$7:$N$1507,0),0))</f>
        <v/>
      </c>
      <c r="D1230" s="139">
        <f ca="1">SUMIFS(RAB!$F$14:$F$314,RAB!$C$14:$C$314,C1230)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SATUAN'!$N$7:$N$1507,0),0)),"",OFFSET('HARGA SATUAN'!$C$6,MATCH(B1231,'HARGA SATUAN'!$N$7:$N$1507,0),0))</f>
        <v/>
      </c>
      <c r="D1231" s="139">
        <f ca="1">SUMIFS(RAB!$F$14:$F$314,RAB!$C$14:$C$314,C1231)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SATUAN'!$N$7:$N$1507,0),0)),"",OFFSET('HARGA SATUAN'!$C$6,MATCH(B1232,'HARGA SATUAN'!$N$7:$N$1507,0),0))</f>
        <v/>
      </c>
      <c r="D1232" s="139">
        <f ca="1">SUMIFS(RAB!$F$14:$F$314,RAB!$C$14:$C$314,C1232)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SATUAN'!$N$7:$N$1507,0),0)),"",OFFSET('HARGA SATUAN'!$C$6,MATCH(B1233,'HARGA SATUAN'!$N$7:$N$1507,0),0))</f>
        <v/>
      </c>
      <c r="D1233" s="139">
        <f ca="1">SUMIFS(RAB!$F$14:$F$314,RAB!$C$14:$C$314,C1233)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SATUAN'!$N$7:$N$1507,0),0)),"",OFFSET('HARGA SATUAN'!$C$6,MATCH(B1234,'HARGA SATUAN'!$N$7:$N$1507,0),0))</f>
        <v/>
      </c>
      <c r="D1234" s="139">
        <f ca="1">SUMIFS(RAB!$F$14:$F$314,RAB!$C$14:$C$314,C1234)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SATUAN'!$N$7:$N$1507,0),0)),"",OFFSET('HARGA SATUAN'!$C$6,MATCH(B1235,'HARGA SATUAN'!$N$7:$N$1507,0),0))</f>
        <v/>
      </c>
      <c r="D1235" s="139">
        <f ca="1">SUMIFS(RAB!$F$14:$F$314,RAB!$C$14:$C$314,C1235)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SATUAN'!$N$7:$N$1507,0),0)),"",OFFSET('HARGA SATUAN'!$C$6,MATCH(B1236,'HARGA SATUAN'!$N$7:$N$1507,0),0))</f>
        <v/>
      </c>
      <c r="D1236" s="139">
        <f ca="1">SUMIFS(RAB!$F$14:$F$314,RAB!$C$14:$C$314,C1236)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SATUAN'!$N$7:$N$1507,0),0)),"",OFFSET('HARGA SATUAN'!$C$6,MATCH(B1237,'HARGA SATUAN'!$N$7:$N$1507,0),0))</f>
        <v/>
      </c>
      <c r="D1237" s="139">
        <f ca="1">SUMIFS(RAB!$F$14:$F$314,RAB!$C$14:$C$314,C1237)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SATUAN'!$N$7:$N$1507,0),0)),"",OFFSET('HARGA SATUAN'!$C$6,MATCH(B1238,'HARGA SATUAN'!$N$7:$N$1507,0),0))</f>
        <v/>
      </c>
      <c r="D1238" s="139">
        <f ca="1">SUMIFS(RAB!$F$14:$F$314,RAB!$C$14:$C$314,C1238)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SATUAN'!$N$7:$N$1507,0),0)),"",OFFSET('HARGA SATUAN'!$C$6,MATCH(B1239,'HARGA SATUAN'!$N$7:$N$1507,0),0))</f>
        <v/>
      </c>
      <c r="D1239" s="139">
        <f ca="1">SUMIFS(RAB!$F$14:$F$314,RAB!$C$14:$C$314,C1239)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SATUAN'!$N$7:$N$1507,0),0)),"",OFFSET('HARGA SATUAN'!$C$6,MATCH(B1240,'HARGA SATUAN'!$N$7:$N$1507,0),0))</f>
        <v/>
      </c>
      <c r="D1240" s="139">
        <f ca="1">SUMIFS(RAB!$F$14:$F$314,RAB!$C$14:$C$314,C1240)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SATUAN'!$N$7:$N$1507,0),0)),"",OFFSET('HARGA SATUAN'!$C$6,MATCH(B1241,'HARGA SATUAN'!$N$7:$N$1507,0),0))</f>
        <v/>
      </c>
      <c r="D1241" s="139">
        <f ca="1">SUMIFS(RAB!$F$14:$F$314,RAB!$C$14:$C$314,C1241)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SATUAN'!$N$7:$N$1507,0),0)),"",OFFSET('HARGA SATUAN'!$C$6,MATCH(B1242,'HARGA SATUAN'!$N$7:$N$1507,0),0))</f>
        <v/>
      </c>
      <c r="D1242" s="139">
        <f ca="1">SUMIFS(RAB!$F$14:$F$314,RAB!$C$14:$C$314,C1242)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SATUAN'!$N$7:$N$1507,0),0)),"",OFFSET('HARGA SATUAN'!$C$6,MATCH(B1243,'HARGA SATUAN'!$N$7:$N$1507,0),0))</f>
        <v/>
      </c>
      <c r="D1243" s="139">
        <f ca="1">SUMIFS(RAB!$F$14:$F$314,RAB!$C$14:$C$314,C1243)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SATUAN'!$N$7:$N$1507,0),0)),"",OFFSET('HARGA SATUAN'!$C$6,MATCH(B1244,'HARGA SATUAN'!$N$7:$N$1507,0),0))</f>
        <v/>
      </c>
      <c r="D1244" s="139">
        <f ca="1">SUMIFS(RAB!$F$14:$F$314,RAB!$C$14:$C$314,C1244)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SATUAN'!$N$7:$N$1507,0),0)),"",OFFSET('HARGA SATUAN'!$C$6,MATCH(B1245,'HARGA SATUAN'!$N$7:$N$1507,0),0))</f>
        <v/>
      </c>
      <c r="D1245" s="139">
        <f ca="1">SUMIFS(RAB!$F$14:$F$314,RAB!$C$14:$C$314,C1245)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SATUAN'!$N$7:$N$1507,0),0)),"",OFFSET('HARGA SATUAN'!$C$6,MATCH(B1246,'HARGA SATUAN'!$N$7:$N$1507,0),0))</f>
        <v/>
      </c>
      <c r="D1246" s="139">
        <f ca="1">SUMIFS(RAB!$F$14:$F$314,RAB!$C$14:$C$314,C1246)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SATUAN'!$N$7:$N$1507,0),0)),"",OFFSET('HARGA SATUAN'!$C$6,MATCH(B1247,'HARGA SATUAN'!$N$7:$N$1507,0),0))</f>
        <v/>
      </c>
      <c r="D1247" s="139">
        <f ca="1">SUMIFS(RAB!$F$14:$F$314,RAB!$C$14:$C$314,C1247)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SATUAN'!$N$7:$N$1507,0),0)),"",OFFSET('HARGA SATUAN'!$C$6,MATCH(B1248,'HARGA SATUAN'!$N$7:$N$1507,0),0))</f>
        <v/>
      </c>
      <c r="D1248" s="139">
        <f ca="1">SUMIFS(RAB!$F$14:$F$314,RAB!$C$14:$C$314,C1248)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SATUAN'!$N$7:$N$1507,0),0)),"",OFFSET('HARGA SATUAN'!$C$6,MATCH(B1249,'HARGA SATUAN'!$N$7:$N$1507,0),0))</f>
        <v/>
      </c>
      <c r="D1249" s="139">
        <f ca="1">SUMIFS(RAB!$F$14:$F$314,RAB!$C$14:$C$314,C1249)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SATUAN'!$N$7:$N$1507,0),0)),"",OFFSET('HARGA SATUAN'!$C$6,MATCH(B1250,'HARGA SATUAN'!$N$7:$N$1507,0),0))</f>
        <v/>
      </c>
      <c r="D1250" s="139">
        <f ca="1">SUMIFS(RAB!$F$14:$F$314,RAB!$C$14:$C$314,C1250)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SATUAN'!$N$7:$N$1507,0),0)),"",OFFSET('HARGA SATUAN'!$C$6,MATCH(B1251,'HARGA SATUAN'!$N$7:$N$1507,0),0))</f>
        <v/>
      </c>
      <c r="D1251" s="139">
        <f ca="1">SUMIFS(RAB!$F$14:$F$314,RAB!$C$14:$C$314,C1251)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SATUAN'!$N$7:$N$1507,0),0)),"",OFFSET('HARGA SATUAN'!$C$6,MATCH(B1252,'HARGA SATUAN'!$N$7:$N$1507,0),0))</f>
        <v/>
      </c>
      <c r="D1252" s="139">
        <f ca="1">SUMIFS(RAB!$F$14:$F$314,RAB!$C$14:$C$314,C1252)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SATUAN'!$N$7:$N$1507,0),0)),"",OFFSET('HARGA SATUAN'!$C$6,MATCH(B1253,'HARGA SATUAN'!$N$7:$N$1507,0),0))</f>
        <v/>
      </c>
      <c r="D1253" s="139">
        <f ca="1">SUMIFS(RAB!$F$14:$F$314,RAB!$C$14:$C$314,C1253)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SATUAN'!$N$7:$N$1507,0),0)),"",OFFSET('HARGA SATUAN'!$C$6,MATCH(B1254,'HARGA SATUAN'!$N$7:$N$1507,0),0))</f>
        <v/>
      </c>
      <c r="D1254" s="139">
        <f ca="1">SUMIFS(RAB!$F$14:$F$314,RAB!$C$14:$C$314,C1254)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SATUAN'!$N$7:$N$1507,0),0)),"",OFFSET('HARGA SATUAN'!$C$6,MATCH(B1255,'HARGA SATUAN'!$N$7:$N$1507,0),0))</f>
        <v/>
      </c>
      <c r="D1255" s="139">
        <f ca="1">SUMIFS(RAB!$F$14:$F$314,RAB!$C$14:$C$314,C1255)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SATUAN'!$N$7:$N$1507,0),0)),"",OFFSET('HARGA SATUAN'!$C$6,MATCH(B1256,'HARGA SATUAN'!$N$7:$N$1507,0),0))</f>
        <v/>
      </c>
      <c r="D1256" s="139">
        <f ca="1">SUMIFS(RAB!$F$14:$F$314,RAB!$C$14:$C$314,C1256)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SATUAN'!$N$7:$N$1507,0),0)),"",OFFSET('HARGA SATUAN'!$C$6,MATCH(B1257,'HARGA SATUAN'!$N$7:$N$1507,0),0))</f>
        <v/>
      </c>
      <c r="D1257" s="139">
        <f ca="1">SUMIFS(RAB!$F$14:$F$314,RAB!$C$14:$C$314,C1257)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SATUAN'!$N$7:$N$1507,0),0)),"",OFFSET('HARGA SATUAN'!$C$6,MATCH(B1258,'HARGA SATUAN'!$N$7:$N$1507,0),0))</f>
        <v/>
      </c>
      <c r="D1258" s="139">
        <f ca="1">SUMIFS(RAB!$F$14:$F$314,RAB!$C$14:$C$314,C1258)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SATUAN'!$N$7:$N$1507,0),0)),"",OFFSET('HARGA SATUAN'!$C$6,MATCH(B1259,'HARGA SATUAN'!$N$7:$N$1507,0),0))</f>
        <v/>
      </c>
      <c r="D1259" s="139">
        <f ca="1">SUMIFS(RAB!$F$14:$F$314,RAB!$C$14:$C$314,C1259)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SATUAN'!$N$7:$N$1507,0),0)),"",OFFSET('HARGA SATUAN'!$C$6,MATCH(B1260,'HARGA SATUAN'!$N$7:$N$1507,0),0))</f>
        <v/>
      </c>
      <c r="D1260" s="139">
        <f ca="1">SUMIFS(RAB!$F$14:$F$314,RAB!$C$14:$C$314,C1260)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SATUAN'!$N$7:$N$1507,0),0)),"",OFFSET('HARGA SATUAN'!$C$6,MATCH(B1261,'HARGA SATUAN'!$N$7:$N$1507,0),0))</f>
        <v/>
      </c>
      <c r="D1261" s="139">
        <f ca="1">SUMIFS(RAB!$F$14:$F$314,RAB!$C$14:$C$314,C1261)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SATUAN'!$N$7:$N$1507,0),0)),"",OFFSET('HARGA SATUAN'!$C$6,MATCH(B1262,'HARGA SATUAN'!$N$7:$N$1507,0),0))</f>
        <v/>
      </c>
      <c r="D1262" s="139">
        <f ca="1">SUMIFS(RAB!$F$14:$F$314,RAB!$C$14:$C$314,C1262)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SATUAN'!$N$7:$N$1507,0),0)),"",OFFSET('HARGA SATUAN'!$C$6,MATCH(B1263,'HARGA SATUAN'!$N$7:$N$1507,0),0))</f>
        <v/>
      </c>
      <c r="D1263" s="139">
        <f ca="1">SUMIFS(RAB!$F$14:$F$314,RAB!$C$14:$C$314,C1263)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SATUAN'!$N$7:$N$1507,0),0)),"",OFFSET('HARGA SATUAN'!$C$6,MATCH(B1264,'HARGA SATUAN'!$N$7:$N$1507,0),0))</f>
        <v/>
      </c>
      <c r="D1264" s="139">
        <f ca="1">SUMIFS(RAB!$F$14:$F$314,RAB!$C$14:$C$314,C1264)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SATUAN'!$N$7:$N$1507,0),0)),"",OFFSET('HARGA SATUAN'!$C$6,MATCH(B1265,'HARGA SATUAN'!$N$7:$N$1507,0),0))</f>
        <v/>
      </c>
      <c r="D1265" s="139">
        <f ca="1">SUMIFS(RAB!$F$14:$F$314,RAB!$C$14:$C$314,C1265)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SATUAN'!$N$7:$N$1507,0),0)),"",OFFSET('HARGA SATUAN'!$C$6,MATCH(B1266,'HARGA SATUAN'!$N$7:$N$1507,0),0))</f>
        <v/>
      </c>
      <c r="D1266" s="139">
        <f ca="1">SUMIFS(RAB!$F$14:$F$314,RAB!$C$14:$C$314,C1266)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SATUAN'!$N$7:$N$1507,0),0)),"",OFFSET('HARGA SATUAN'!$C$6,MATCH(B1267,'HARGA SATUAN'!$N$7:$N$1507,0),0))</f>
        <v/>
      </c>
      <c r="D1267" s="139">
        <f ca="1">SUMIFS(RAB!$F$14:$F$314,RAB!$C$14:$C$314,C1267)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SATUAN'!$N$7:$N$1507,0),0)),"",OFFSET('HARGA SATUAN'!$C$6,MATCH(B1268,'HARGA SATUAN'!$N$7:$N$1507,0),0))</f>
        <v/>
      </c>
      <c r="D1268" s="139">
        <f ca="1">SUMIFS(RAB!$F$14:$F$314,RAB!$C$14:$C$314,C1268)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SATUAN'!$N$7:$N$1507,0),0)),"",OFFSET('HARGA SATUAN'!$C$6,MATCH(B1269,'HARGA SATUAN'!$N$7:$N$1507,0),0))</f>
        <v/>
      </c>
      <c r="D1269" s="139">
        <f ca="1">SUMIFS(RAB!$F$14:$F$314,RAB!$C$14:$C$314,C1269)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SATUAN'!$N$7:$N$1507,0),0)),"",OFFSET('HARGA SATUAN'!$C$6,MATCH(B1270,'HARGA SATUAN'!$N$7:$N$1507,0),0))</f>
        <v/>
      </c>
      <c r="D1270" s="139">
        <f ca="1">SUMIFS(RAB!$F$14:$F$314,RAB!$C$14:$C$314,C1270)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SATUAN'!$N$7:$N$1507,0),0)),"",OFFSET('HARGA SATUAN'!$C$6,MATCH(B1271,'HARGA SATUAN'!$N$7:$N$1507,0),0))</f>
        <v/>
      </c>
      <c r="D1271" s="139">
        <f ca="1">SUMIFS(RAB!$F$14:$F$314,RAB!$C$14:$C$314,C1271)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SATUAN'!$N$7:$N$1507,0),0)),"",OFFSET('HARGA SATUAN'!$C$6,MATCH(B1272,'HARGA SATUAN'!$N$7:$N$1507,0),0))</f>
        <v/>
      </c>
      <c r="D1272" s="139">
        <f ca="1">SUMIFS(RAB!$F$14:$F$314,RAB!$C$14:$C$314,C1272)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SATUAN'!$N$7:$N$1507,0),0)),"",OFFSET('HARGA SATUAN'!$C$6,MATCH(B1273,'HARGA SATUAN'!$N$7:$N$1507,0),0))</f>
        <v/>
      </c>
      <c r="D1273" s="139">
        <f ca="1">SUMIFS(RAB!$F$14:$F$314,RAB!$C$14:$C$314,C1273)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SATUAN'!$N$7:$N$1507,0),0)),"",OFFSET('HARGA SATUAN'!$C$6,MATCH(B1274,'HARGA SATUAN'!$N$7:$N$1507,0),0))</f>
        <v/>
      </c>
      <c r="D1274" s="139">
        <f ca="1">SUMIFS(RAB!$F$14:$F$314,RAB!$C$14:$C$314,C1274)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SATUAN'!$N$7:$N$1507,0),0)),"",OFFSET('HARGA SATUAN'!$C$6,MATCH(B1275,'HARGA SATUAN'!$N$7:$N$1507,0),0))</f>
        <v/>
      </c>
      <c r="D1275" s="139">
        <f ca="1">SUMIFS(RAB!$F$14:$F$314,RAB!$C$14:$C$314,C1275)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SATUAN'!$N$7:$N$1507,0),0)),"",OFFSET('HARGA SATUAN'!$C$6,MATCH(B1276,'HARGA SATUAN'!$N$7:$N$1507,0),0))</f>
        <v/>
      </c>
      <c r="D1276" s="139">
        <f ca="1">SUMIFS(RAB!$F$14:$F$314,RAB!$C$14:$C$314,C1276)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SATUAN'!$N$7:$N$1507,0),0)),"",OFFSET('HARGA SATUAN'!$C$6,MATCH(B1277,'HARGA SATUAN'!$N$7:$N$1507,0),0))</f>
        <v/>
      </c>
      <c r="D1277" s="139">
        <f ca="1">SUMIFS(RAB!$F$14:$F$314,RAB!$C$14:$C$314,C1277)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SATUAN'!$N$7:$N$1507,0),0)),"",OFFSET('HARGA SATUAN'!$C$6,MATCH(B1278,'HARGA SATUAN'!$N$7:$N$1507,0),0))</f>
        <v/>
      </c>
      <c r="D1278" s="139">
        <f ca="1">SUMIFS(RAB!$F$14:$F$314,RAB!$C$14:$C$314,C1278)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SATUAN'!$N$7:$N$1507,0),0)),"",OFFSET('HARGA SATUAN'!$C$6,MATCH(B1279,'HARGA SATUAN'!$N$7:$N$1507,0),0))</f>
        <v/>
      </c>
      <c r="D1279" s="139">
        <f ca="1">SUMIFS(RAB!$F$14:$F$314,RAB!$C$14:$C$314,C1279)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SATUAN'!$N$7:$N$1507,0),0)),"",OFFSET('HARGA SATUAN'!$C$6,MATCH(B1280,'HARGA SATUAN'!$N$7:$N$1507,0),0))</f>
        <v/>
      </c>
      <c r="D1280" s="139">
        <f ca="1">SUMIFS(RAB!$F$14:$F$314,RAB!$C$14:$C$314,C1280)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SATUAN'!$N$7:$N$1507,0),0)),"",OFFSET('HARGA SATUAN'!$C$6,MATCH(B1281,'HARGA SATUAN'!$N$7:$N$1507,0),0))</f>
        <v/>
      </c>
      <c r="D1281" s="139">
        <f ca="1">SUMIFS(RAB!$F$14:$F$314,RAB!$C$14:$C$314,C1281)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SATUAN'!$N$7:$N$1507,0),0)),"",OFFSET('HARGA SATUAN'!$C$6,MATCH(B1282,'HARGA SATUAN'!$N$7:$N$1507,0),0))</f>
        <v/>
      </c>
      <c r="D1282" s="139">
        <f ca="1">SUMIFS(RAB!$F$14:$F$314,RAB!$C$14:$C$314,C1282)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SATUAN'!$N$7:$N$1507,0),0)),"",OFFSET('HARGA SATUAN'!$C$6,MATCH(B1283,'HARGA SATUAN'!$N$7:$N$1507,0),0))</f>
        <v/>
      </c>
      <c r="D1283" s="139">
        <f ca="1">SUMIFS(RAB!$F$14:$F$314,RAB!$C$14:$C$314,C1283)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SATUAN'!$N$7:$N$1507,0),0)),"",OFFSET('HARGA SATUAN'!$C$6,MATCH(B1284,'HARGA SATUAN'!$N$7:$N$1507,0),0))</f>
        <v/>
      </c>
      <c r="D1284" s="139">
        <f ca="1">SUMIFS(RAB!$F$14:$F$314,RAB!$C$14:$C$314,C1284)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SATUAN'!$N$7:$N$1507,0),0)),"",OFFSET('HARGA SATUAN'!$C$6,MATCH(B1285,'HARGA SATUAN'!$N$7:$N$1507,0),0))</f>
        <v/>
      </c>
      <c r="D1285" s="139">
        <f ca="1">SUMIFS(RAB!$F$14:$F$314,RAB!$C$14:$C$314,C1285)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SATUAN'!$N$7:$N$1507,0),0)),"",OFFSET('HARGA SATUAN'!$C$6,MATCH(B1286,'HARGA SATUAN'!$N$7:$N$1507,0),0))</f>
        <v/>
      </c>
      <c r="D1286" s="139">
        <f ca="1">SUMIFS(RAB!$F$14:$F$314,RAB!$C$14:$C$314,C1286)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SATUAN'!$N$7:$N$1507,0),0)),"",OFFSET('HARGA SATUAN'!$C$6,MATCH(B1287,'HARGA SATUAN'!$N$7:$N$1507,0),0))</f>
        <v/>
      </c>
      <c r="D1287" s="139">
        <f ca="1">SUMIFS(RAB!$F$14:$F$314,RAB!$C$14:$C$314,C1287)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SATUAN'!$N$7:$N$1507,0),0)),"",OFFSET('HARGA SATUAN'!$C$6,MATCH(B1288,'HARGA SATUAN'!$N$7:$N$1507,0),0))</f>
        <v/>
      </c>
      <c r="D1288" s="139">
        <f ca="1">SUMIFS(RAB!$F$14:$F$314,RAB!$C$14:$C$314,C1288)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SATUAN'!$N$7:$N$1507,0),0)),"",OFFSET('HARGA SATUAN'!$C$6,MATCH(B1289,'HARGA SATUAN'!$N$7:$N$1507,0),0))</f>
        <v/>
      </c>
      <c r="D1289" s="139">
        <f ca="1">SUMIFS(RAB!$F$14:$F$314,RAB!$C$14:$C$314,C1289)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SATUAN'!$N$7:$N$1507,0),0)),"",OFFSET('HARGA SATUAN'!$C$6,MATCH(B1290,'HARGA SATUAN'!$N$7:$N$1507,0),0))</f>
        <v/>
      </c>
      <c r="D1290" s="139">
        <f ca="1">SUMIFS(RAB!$F$14:$F$314,RAB!$C$14:$C$314,C1290)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SATUAN'!$N$7:$N$1507,0),0)),"",OFFSET('HARGA SATUAN'!$C$6,MATCH(B1291,'HARGA SATUAN'!$N$7:$N$1507,0),0))</f>
        <v/>
      </c>
      <c r="D1291" s="139">
        <f ca="1">SUMIFS(RAB!$F$14:$F$314,RAB!$C$14:$C$314,C1291)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SATUAN'!$N$7:$N$1507,0),0)),"",OFFSET('HARGA SATUAN'!$C$6,MATCH(B1292,'HARGA SATUAN'!$N$7:$N$1507,0),0))</f>
        <v/>
      </c>
      <c r="D1292" s="139">
        <f ca="1">SUMIFS(RAB!$F$14:$F$314,RAB!$C$14:$C$314,C1292)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SATUAN'!$N$7:$N$1507,0),0)),"",OFFSET('HARGA SATUAN'!$C$6,MATCH(B1293,'HARGA SATUAN'!$N$7:$N$1507,0),0))</f>
        <v/>
      </c>
      <c r="D1293" s="139">
        <f ca="1">SUMIFS(RAB!$F$14:$F$314,RAB!$C$14:$C$314,C1293)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SATUAN'!$N$7:$N$1507,0),0)),"",OFFSET('HARGA SATUAN'!$C$6,MATCH(B1294,'HARGA SATUAN'!$N$7:$N$1507,0),0))</f>
        <v/>
      </c>
      <c r="D1294" s="139">
        <f ca="1">SUMIFS(RAB!$F$14:$F$314,RAB!$C$14:$C$314,C1294)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SATUAN'!$N$7:$N$1507,0),0)),"",OFFSET('HARGA SATUAN'!$C$6,MATCH(B1295,'HARGA SATUAN'!$N$7:$N$1507,0),0))</f>
        <v/>
      </c>
      <c r="D1295" s="139">
        <f ca="1">SUMIFS(RAB!$F$14:$F$314,RAB!$C$14:$C$314,C1295)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SATUAN'!$N$7:$N$1507,0),0)),"",OFFSET('HARGA SATUAN'!$C$6,MATCH(B1296,'HARGA SATUAN'!$N$7:$N$1507,0),0))</f>
        <v/>
      </c>
      <c r="D1296" s="139">
        <f ca="1">SUMIFS(RAB!$F$14:$F$314,RAB!$C$14:$C$314,C1296)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SATUAN'!$N$7:$N$1507,0),0)),"",OFFSET('HARGA SATUAN'!$C$6,MATCH(B1297,'HARGA SATUAN'!$N$7:$N$1507,0),0))</f>
        <v/>
      </c>
      <c r="D1297" s="139">
        <f ca="1">SUMIFS(RAB!$F$14:$F$314,RAB!$C$14:$C$314,C1297)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SATUAN'!$N$7:$N$1507,0),0)),"",OFFSET('HARGA SATUAN'!$C$6,MATCH(B1298,'HARGA SATUAN'!$N$7:$N$1507,0),0))</f>
        <v/>
      </c>
      <c r="D1298" s="139">
        <f ca="1">SUMIFS(RAB!$F$14:$F$314,RAB!$C$14:$C$314,C1298)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SATUAN'!$N$7:$N$1507,0),0)),"",OFFSET('HARGA SATUAN'!$C$6,MATCH(B1299,'HARGA SATUAN'!$N$7:$N$1507,0),0))</f>
        <v/>
      </c>
      <c r="D1299" s="139">
        <f ca="1">SUMIFS(RAB!$F$14:$F$314,RAB!$C$14:$C$314,C1299)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SATUAN'!$N$7:$N$1507,0),0)),"",OFFSET('HARGA SATUAN'!$C$6,MATCH(B1300,'HARGA SATUAN'!$N$7:$N$1507,0),0))</f>
        <v/>
      </c>
      <c r="D1300" s="139">
        <f ca="1">SUMIFS(RAB!$F$14:$F$314,RAB!$C$14:$C$314,C1300)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SATUAN'!$N$7:$N$1507,0),0)),"",OFFSET('HARGA SATUAN'!$C$6,MATCH(B1301,'HARGA SATUAN'!$N$7:$N$1507,0),0))</f>
        <v/>
      </c>
      <c r="D1301" s="139">
        <f ca="1">SUMIFS(RAB!$F$14:$F$314,RAB!$C$14:$C$314,C1301)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SATUAN'!$N$7:$N$1507,0),0)),"",OFFSET('HARGA SATUAN'!$C$6,MATCH(B1302,'HARGA SATUAN'!$N$7:$N$1507,0),0))</f>
        <v/>
      </c>
      <c r="D1302" s="139">
        <f ca="1">SUMIFS(RAB!$F$14:$F$314,RAB!$C$14:$C$314,C1302)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SATUAN'!$N$7:$N$1507,0),0)),"",OFFSET('HARGA SATUAN'!$C$6,MATCH(B1303,'HARGA SATUAN'!$N$7:$N$1507,0),0))</f>
        <v/>
      </c>
      <c r="D1303" s="139">
        <f ca="1">SUMIFS(RAB!$F$14:$F$314,RAB!$C$14:$C$314,C1303)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SATUAN'!$N$7:$N$1507,0),0)),"",OFFSET('HARGA SATUAN'!$C$6,MATCH(B1304,'HARGA SATUAN'!$N$7:$N$1507,0),0))</f>
        <v/>
      </c>
      <c r="D1304" s="139">
        <f ca="1">SUMIFS(RAB!$F$14:$F$314,RAB!$C$14:$C$314,C1304)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SATUAN'!$N$7:$N$1507,0),0)),"",OFFSET('HARGA SATUAN'!$C$6,MATCH(B1305,'HARGA SATUAN'!$N$7:$N$1507,0),0))</f>
        <v/>
      </c>
      <c r="D1305" s="139">
        <f ca="1">SUMIFS(RAB!$F$14:$F$314,RAB!$C$14:$C$314,C1305)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SATUAN'!$N$7:$N$1507,0),0)),"",OFFSET('HARGA SATUAN'!$C$6,MATCH(B1306,'HARGA SATUAN'!$N$7:$N$1507,0),0))</f>
        <v/>
      </c>
      <c r="D1306" s="139">
        <f ca="1">SUMIFS(RAB!$F$14:$F$314,RAB!$C$14:$C$314,C1306)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SATUAN'!$N$7:$N$1507,0),0)),"",OFFSET('HARGA SATUAN'!$C$6,MATCH(B1307,'HARGA SATUAN'!$N$7:$N$1507,0),0))</f>
        <v/>
      </c>
      <c r="D1307" s="139">
        <f ca="1">SUMIFS(RAB!$F$14:$F$314,RAB!$C$14:$C$314,C1307)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SATUAN'!$N$7:$N$1507,0),0)),"",OFFSET('HARGA SATUAN'!$C$6,MATCH(B1308,'HARGA SATUAN'!$N$7:$N$1507,0),0))</f>
        <v/>
      </c>
      <c r="D1308" s="139">
        <f ca="1">SUMIFS(RAB!$F$14:$F$314,RAB!$C$14:$C$314,C1308)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SATUAN'!$N$7:$N$1507,0),0)),"",OFFSET('HARGA SATUAN'!$C$6,MATCH(B1309,'HARGA SATUAN'!$N$7:$N$1507,0),0))</f>
        <v/>
      </c>
      <c r="D1309" s="139">
        <f ca="1">SUMIFS(RAB!$F$14:$F$314,RAB!$C$14:$C$314,C1309)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SATUAN'!$N$7:$N$1507,0),0)),"",OFFSET('HARGA SATUAN'!$C$6,MATCH(B1310,'HARGA SATUAN'!$N$7:$N$1507,0),0))</f>
        <v/>
      </c>
      <c r="D1310" s="139">
        <f ca="1">SUMIFS(RAB!$F$14:$F$314,RAB!$C$14:$C$314,C1310)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SATUAN'!$N$7:$N$1507,0),0)),"",OFFSET('HARGA SATUAN'!$C$6,MATCH(B1311,'HARGA SATUAN'!$N$7:$N$1507,0),0))</f>
        <v/>
      </c>
      <c r="D1311" s="139">
        <f ca="1">SUMIFS(RAB!$F$14:$F$314,RAB!$C$14:$C$314,C1311)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SATUAN'!$N$7:$N$1507,0),0)),"",OFFSET('HARGA SATUAN'!$C$6,MATCH(B1312,'HARGA SATUAN'!$N$7:$N$1507,0),0))</f>
        <v/>
      </c>
      <c r="D1312" s="139">
        <f ca="1">SUMIFS(RAB!$F$14:$F$314,RAB!$C$14:$C$314,C1312)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SATUAN'!$N$7:$N$1507,0),0)),"",OFFSET('HARGA SATUAN'!$C$6,MATCH(B1313,'HARGA SATUAN'!$N$7:$N$1507,0),0))</f>
        <v/>
      </c>
      <c r="D1313" s="139">
        <f ca="1">SUMIFS(RAB!$F$14:$F$314,RAB!$C$14:$C$314,C1313)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SATUAN'!$N$7:$N$1507,0),0)),"",OFFSET('HARGA SATUAN'!$C$6,MATCH(B1314,'HARGA SATUAN'!$N$7:$N$1507,0),0))</f>
        <v/>
      </c>
      <c r="D1314" s="139">
        <f ca="1">SUMIFS(RAB!$F$14:$F$314,RAB!$C$14:$C$314,C1314)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SATUAN'!$N$7:$N$1507,0),0)),"",OFFSET('HARGA SATUAN'!$C$6,MATCH(B1315,'HARGA SATUAN'!$N$7:$N$1507,0),0))</f>
        <v/>
      </c>
      <c r="D1315" s="139">
        <f ca="1">SUMIFS(RAB!$F$14:$F$314,RAB!$C$14:$C$314,C1315)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SATUAN'!$N$7:$N$1507,0),0)),"",OFFSET('HARGA SATUAN'!$C$6,MATCH(B1316,'HARGA SATUAN'!$N$7:$N$1507,0),0))</f>
        <v/>
      </c>
      <c r="D1316" s="139">
        <f ca="1">SUMIFS(RAB!$F$14:$F$314,RAB!$C$14:$C$314,C1316)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SATUAN'!$N$7:$N$1507,0),0)),"",OFFSET('HARGA SATUAN'!$C$6,MATCH(B1317,'HARGA SATUAN'!$N$7:$N$1507,0),0))</f>
        <v/>
      </c>
      <c r="D1317" s="139">
        <f ca="1">SUMIFS(RAB!$F$14:$F$314,RAB!$C$14:$C$314,C1317)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SATUAN'!$N$7:$N$1507,0),0)),"",OFFSET('HARGA SATUAN'!$C$6,MATCH(B1318,'HARGA SATUAN'!$N$7:$N$1507,0),0))</f>
        <v/>
      </c>
      <c r="D1318" s="139">
        <f ca="1">SUMIFS(RAB!$F$14:$F$314,RAB!$C$14:$C$314,C1318)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SATUAN'!$N$7:$N$1507,0),0)),"",OFFSET('HARGA SATUAN'!$C$6,MATCH(B1319,'HARGA SATUAN'!$N$7:$N$1507,0),0))</f>
        <v/>
      </c>
      <c r="D1319" s="139">
        <f ca="1">SUMIFS(RAB!$F$14:$F$314,RAB!$C$14:$C$314,C1319)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SATUAN'!$N$7:$N$1507,0),0)),"",OFFSET('HARGA SATUAN'!$C$6,MATCH(B1320,'HARGA SATUAN'!$N$7:$N$1507,0),0))</f>
        <v/>
      </c>
      <c r="D1320" s="139">
        <f ca="1">SUMIFS(RAB!$F$14:$F$314,RAB!$C$14:$C$314,C1320)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212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211" priority="68" operator="equal">
      <formula>0</formula>
    </cfRule>
  </conditionalFormatting>
  <conditionalFormatting sqref="A11:E11 A12:B12 A13:A711">
    <cfRule type="cellIs" dxfId="210" priority="67" operator="equal">
      <formula>0</formula>
    </cfRule>
  </conditionalFormatting>
  <conditionalFormatting sqref="H12:H711">
    <cfRule type="cellIs" dxfId="209" priority="49" operator="equal">
      <formula>0</formula>
    </cfRule>
  </conditionalFormatting>
  <conditionalFormatting sqref="C12:C711">
    <cfRule type="cellIs" dxfId="208" priority="66" stopIfTrue="1" operator="equal">
      <formula>0</formula>
    </cfRule>
  </conditionalFormatting>
  <conditionalFormatting sqref="C12:C711">
    <cfRule type="cellIs" dxfId="207" priority="65" operator="equal">
      <formula>0</formula>
    </cfRule>
  </conditionalFormatting>
  <conditionalFormatting sqref="H12:H711">
    <cfRule type="cellIs" dxfId="206" priority="50" stopIfTrue="1" operator="equal">
      <formula>0</formula>
    </cfRule>
  </conditionalFormatting>
  <conditionalFormatting sqref="B13:B711">
    <cfRule type="cellIs" dxfId="205" priority="46" operator="equal">
      <formula>0</formula>
    </cfRule>
  </conditionalFormatting>
  <conditionalFormatting sqref="D711:E711 B13:B711">
    <cfRule type="cellIs" dxfId="204" priority="45" operator="equal">
      <formula>0</formula>
    </cfRule>
  </conditionalFormatting>
  <conditionalFormatting sqref="I10:I11 I7">
    <cfRule type="cellIs" dxfId="203" priority="28" stopIfTrue="1" operator="equal">
      <formula>0</formula>
    </cfRule>
  </conditionalFormatting>
  <conditionalFormatting sqref="I712:I65536 I10:I11">
    <cfRule type="cellIs" dxfId="202" priority="27" operator="equal">
      <formula>0</formula>
    </cfRule>
  </conditionalFormatting>
  <conditionalFormatting sqref="I12:I711">
    <cfRule type="cellIs" dxfId="201" priority="25" operator="equal">
      <formula>0</formula>
    </cfRule>
  </conditionalFormatting>
  <conditionalFormatting sqref="I12:I711">
    <cfRule type="cellIs" dxfId="200" priority="26" stopIfTrue="1" operator="equal">
      <formula>0</formula>
    </cfRule>
  </conditionalFormatting>
  <conditionalFormatting sqref="J10:J11 J7">
    <cfRule type="cellIs" dxfId="199" priority="22" stopIfTrue="1" operator="equal">
      <formula>0</formula>
    </cfRule>
  </conditionalFormatting>
  <conditionalFormatting sqref="J712:J65536 J10:J11">
    <cfRule type="cellIs" dxfId="198" priority="21" operator="equal">
      <formula>0</formula>
    </cfRule>
  </conditionalFormatting>
  <conditionalFormatting sqref="J12:J711">
    <cfRule type="cellIs" dxfId="197" priority="19" operator="equal">
      <formula>0</formula>
    </cfRule>
  </conditionalFormatting>
  <conditionalFormatting sqref="J12:J711">
    <cfRule type="cellIs" dxfId="196" priority="20" stopIfTrue="1" operator="equal">
      <formula>0</formula>
    </cfRule>
  </conditionalFormatting>
  <conditionalFormatting sqref="E714:E1320">
    <cfRule type="cellIs" dxfId="195" priority="16" stopIfTrue="1" operator="equal">
      <formula>0</formula>
    </cfRule>
  </conditionalFormatting>
  <conditionalFormatting sqref="E714:F1320">
    <cfRule type="cellIs" dxfId="194" priority="15" operator="equal">
      <formula>0</formula>
    </cfRule>
  </conditionalFormatting>
  <conditionalFormatting sqref="D12:E710">
    <cfRule type="cellIs" dxfId="193" priority="14" operator="equal">
      <formula>0</formula>
    </cfRule>
  </conditionalFormatting>
  <conditionalFormatting sqref="G12:G711">
    <cfRule type="cellIs" dxfId="192" priority="12" stopIfTrue="1" operator="equal">
      <formula>0</formula>
    </cfRule>
  </conditionalFormatting>
  <conditionalFormatting sqref="G12:G711">
    <cfRule type="cellIs" dxfId="191" priority="11" operator="equal">
      <formula>0</formula>
    </cfRule>
  </conditionalFormatting>
  <conditionalFormatting sqref="L1:L6">
    <cfRule type="cellIs" dxfId="190" priority="10" operator="equal">
      <formula>0</formula>
    </cfRule>
  </conditionalFormatting>
  <conditionalFormatting sqref="L10:L11">
    <cfRule type="cellIs" dxfId="189" priority="9" stopIfTrue="1" operator="equal">
      <formula>0</formula>
    </cfRule>
  </conditionalFormatting>
  <conditionalFormatting sqref="L712:L65536 L10:L11">
    <cfRule type="cellIs" dxfId="188" priority="8" operator="equal">
      <formula>0</formula>
    </cfRule>
  </conditionalFormatting>
  <conditionalFormatting sqref="L12:L711">
    <cfRule type="cellIs" dxfId="187" priority="6" operator="equal">
      <formula>0</formula>
    </cfRule>
  </conditionalFormatting>
  <conditionalFormatting sqref="L12:L711">
    <cfRule type="cellIs" dxfId="186" priority="7" stopIfTrue="1" operator="equal">
      <formula>0</formula>
    </cfRule>
  </conditionalFormatting>
  <conditionalFormatting sqref="K1:K7">
    <cfRule type="cellIs" dxfId="185" priority="5" operator="equal">
      <formula>0</formula>
    </cfRule>
  </conditionalFormatting>
  <conditionalFormatting sqref="K10:K11 K7">
    <cfRule type="cellIs" dxfId="184" priority="4" stopIfTrue="1" operator="equal">
      <formula>0</formula>
    </cfRule>
  </conditionalFormatting>
  <conditionalFormatting sqref="K712:K65536 K10:K11">
    <cfRule type="cellIs" dxfId="183" priority="3" operator="equal">
      <formula>0</formula>
    </cfRule>
  </conditionalFormatting>
  <conditionalFormatting sqref="K12:K711">
    <cfRule type="cellIs" dxfId="182" priority="1" operator="equal">
      <formula>0</formula>
    </cfRule>
  </conditionalFormatting>
  <conditionalFormatting sqref="K12:K711">
    <cfRule type="cellIs" dxfId="181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1131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43" t="str">
        <f>RAB!G6</f>
        <v>PENYAMBUNGAN SEMENTARA PT DONLIM TECHNOLOGY INDONESIA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JATENG LAND, BATU LOR, BATU, KARANGTENGAH,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44</v>
      </c>
      <c r="E11" s="556" t="s">
        <v>45</v>
      </c>
      <c r="F11" s="556" t="s">
        <v>2</v>
      </c>
      <c r="G11" s="557" t="s">
        <v>43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48</v>
      </c>
      <c r="I12" s="548" t="s">
        <v>5</v>
      </c>
      <c r="J12" s="546" t="s">
        <v>49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SATUAN'!$C$7:$C$1507,0),0)),"",OFFSET('HARGA SATUAN'!$I$6,MATCH(C14,'HARGA SATUAN'!$C$7:$C$1507,0),0))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1132</v>
      </c>
      <c r="D15" s="39"/>
      <c r="E15" s="40"/>
      <c r="F15" s="79"/>
      <c r="G15" s="41" t="str">
        <f ca="1">IF(ISERROR(OFFSET('HARGA SATUAN'!$I$6,MATCH(C15,'HARGA SATUAN'!$C$7:$C$1507,0),0)),"",OFFSET('HARGA SATUAN'!$I$6,MATCH(C15,'HARGA SATUAN'!$C$7:$C$1507,0),0))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SATUAN'!$C$7:$C$1507,0),0)),"",OFFSET('HARGA SATUAN'!$D$6,MATCH(C16,'HARGA SATUAN'!$C$7:$C$1507,0),0))</f>
        <v>HDW</v>
      </c>
      <c r="E16" s="101" t="str">
        <f ca="1">IF(B16="+","Unit",IF(ISERROR(OFFSET('HARGA SATUAN'!$E$6,MATCH(C16,'HARGA SATUAN'!$C$7:$C$1507,0),0)),"",OFFSET('HARGA SATUAN'!$E$6,MATCH(C16,'HARGA SATUAN'!$C$7:$C$1507,0),0)))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SATUAN'!$C$7:$C$1507,0),0)),"",OFFSET('HARGA SATUAN'!$I$6,MATCH(C16,'HARGA SATUAN'!$C$7:$C$1507,0),0))</f>
        <v>8609100</v>
      </c>
      <c r="H16" s="42">
        <f t="shared" ca="1" si="1"/>
        <v>0</v>
      </c>
      <c r="I16" s="42">
        <f t="shared" ca="1" si="2"/>
        <v>34436400</v>
      </c>
      <c r="J16" s="42">
        <f t="shared" ca="1" si="3"/>
        <v>0</v>
      </c>
      <c r="K16" s="43">
        <f t="shared" ca="1" si="0"/>
        <v>34436400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SATUAN'!$C$7:$C$1507,0),0)),"",OFFSET('HARGA SATUAN'!$D$6,MATCH(C17,'HARGA SATUAN'!$C$7:$C$1507,0),0))</f>
        <v/>
      </c>
      <c r="E17" s="101">
        <f ca="1">IF(B17="+","Unit",IF(ISERROR(OFFSET('HARGA SATUAN'!$E$6,MATCH(C17,'HARGA SATUAN'!$C$7:$C$1507,0),0)),"",OFFSET('HARGA SATUAN'!$E$6,MATCH(C17,'HARGA SATUAN'!$C$7:$C$1507,0),0)))</f>
        <v>0</v>
      </c>
      <c r="F17" s="101" t="str">
        <f t="shared" ca="1" si="5"/>
        <v/>
      </c>
      <c r="G17" s="41">
        <f ca="1">IF(ISERROR(OFFSET('HARGA SATUAN'!$I$6,MATCH(C17,'HARGA SATUAN'!$C$7:$C$1507,0),0)),"",OFFSET('HARGA SATUAN'!$I$6,MATCH(C17,'HARGA SATUAN'!$C$7:$C$1507,0),0))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SATUAN'!$C$7:$C$1507,0),0)),"",OFFSET('HARGA SATUAN'!$D$6,MATCH(C18,'HARGA SATUAN'!$C$7:$C$1507,0),0))</f>
        <v/>
      </c>
      <c r="E18" s="101">
        <f ca="1">IF(B18="+","Unit",IF(ISERROR(OFFSET('HARGA SATUAN'!$E$6,MATCH(C18,'HARGA SATUAN'!$C$7:$C$1507,0),0)),"",OFFSET('HARGA SATUAN'!$E$6,MATCH(C18,'HARGA SATUAN'!$C$7:$C$1507,0),0)))</f>
        <v>0</v>
      </c>
      <c r="F18" s="101" t="str">
        <f t="shared" ca="1" si="5"/>
        <v/>
      </c>
      <c r="G18" s="41">
        <f ca="1">IF(ISERROR(OFFSET('HARGA SATUAN'!$I$6,MATCH(C18,'HARGA SATUAN'!$C$7:$C$1507,0),0)),"",OFFSET('HARGA SATUAN'!$I$6,MATCH(C18,'HARGA SATUAN'!$C$7:$C$1507,0),0))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SATUAN'!$C$7:$C$1507,0),0)),"",OFFSET('HARGA SATUAN'!$D$6,MATCH(C19,'HARGA SATUAN'!$C$7:$C$1507,0),0))</f>
        <v/>
      </c>
      <c r="E19" s="101">
        <f ca="1">IF(B19="+","Unit",IF(ISERROR(OFFSET('HARGA SATUAN'!$E$6,MATCH(C19,'HARGA SATUAN'!$C$7:$C$1507,0),0)),"",OFFSET('HARGA SATUAN'!$E$6,MATCH(C19,'HARGA SATUAN'!$C$7:$C$1507,0),0)))</f>
        <v>0</v>
      </c>
      <c r="F19" s="101" t="str">
        <f t="shared" ca="1" si="5"/>
        <v/>
      </c>
      <c r="G19" s="41">
        <f ca="1">IF(ISERROR(OFFSET('HARGA SATUAN'!$I$6,MATCH(C19,'HARGA SATUAN'!$C$7:$C$1507,0),0)),"",OFFSET('HARGA SATUAN'!$I$6,MATCH(C19,'HARGA SATUAN'!$C$7:$C$1507,0),0))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SATUAN'!$C$7:$C$1507,0),0)),"",OFFSET('HARGA SATUAN'!$D$6,MATCH(C20,'HARGA SATUAN'!$C$7:$C$1507,0),0))</f>
        <v/>
      </c>
      <c r="E20" s="101">
        <f ca="1">IF(B20="+","Unit",IF(ISERROR(OFFSET('HARGA SATUAN'!$E$6,MATCH(C20,'HARGA SATUAN'!$C$7:$C$1507,0),0)),"",OFFSET('HARGA SATUAN'!$E$6,MATCH(C20,'HARGA SATUAN'!$C$7:$C$1507,0),0)))</f>
        <v>0</v>
      </c>
      <c r="F20" s="101" t="str">
        <f t="shared" ca="1" si="5"/>
        <v/>
      </c>
      <c r="G20" s="41">
        <f ca="1">IF(ISERROR(OFFSET('HARGA SATUAN'!$I$6,MATCH(C20,'HARGA SATUAN'!$C$7:$C$1507,0),0)),"",OFFSET('HARGA SATUAN'!$I$6,MATCH(C20,'HARGA SATUAN'!$C$7:$C$1507,0),0))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SATUAN'!$C$7:$C$1507,0),0)),"",OFFSET('HARGA SATUAN'!$D$6,MATCH(C21,'HARGA SATUAN'!$C$7:$C$1507,0),0))</f>
        <v/>
      </c>
      <c r="E21" s="101">
        <f ca="1">IF(B21="+","Unit",IF(ISERROR(OFFSET('HARGA SATUAN'!$E$6,MATCH(C21,'HARGA SATUAN'!$C$7:$C$1507,0),0)),"",OFFSET('HARGA SATUAN'!$E$6,MATCH(C21,'HARGA SATUAN'!$C$7:$C$1507,0),0)))</f>
        <v>0</v>
      </c>
      <c r="F21" s="101" t="str">
        <f t="shared" ca="1" si="5"/>
        <v/>
      </c>
      <c r="G21" s="41">
        <f ca="1">IF(ISERROR(OFFSET('HARGA SATUAN'!$I$6,MATCH(C21,'HARGA SATUAN'!$C$7:$C$1507,0),0)),"",OFFSET('HARGA SATUAN'!$I$6,MATCH(C21,'HARGA SATUAN'!$C$7:$C$1507,0),0))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SATUAN'!$C$7:$C$1507,0),0)),"",OFFSET('HARGA SATUAN'!$D$6,MATCH(C22,'HARGA SATUAN'!$C$7:$C$1507,0),0))</f>
        <v/>
      </c>
      <c r="E22" s="101">
        <f ca="1">IF(B22="+","Unit",IF(ISERROR(OFFSET('HARGA SATUAN'!$E$6,MATCH(C22,'HARGA SATUAN'!$C$7:$C$1507,0),0)),"",OFFSET('HARGA SATUAN'!$E$6,MATCH(C22,'HARGA SATUAN'!$C$7:$C$1507,0),0)))</f>
        <v>0</v>
      </c>
      <c r="F22" s="101" t="str">
        <f t="shared" ca="1" si="5"/>
        <v/>
      </c>
      <c r="G22" s="41">
        <f ca="1">IF(ISERROR(OFFSET('HARGA SATUAN'!$I$6,MATCH(C22,'HARGA SATUAN'!$C$7:$C$1507,0),0)),"",OFFSET('HARGA SATUAN'!$I$6,MATCH(C22,'HARGA SATUAN'!$C$7:$C$1507,0),0))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SATUAN'!$C$7:$C$1507,0),0)),"",OFFSET('HARGA SATUAN'!$D$6,MATCH(C23,'HARGA SATUAN'!$C$7:$C$1507,0),0))</f>
        <v/>
      </c>
      <c r="E23" s="101">
        <f ca="1">IF(B23="+","Unit",IF(ISERROR(OFFSET('HARGA SATUAN'!$E$6,MATCH(C23,'HARGA SATUAN'!$C$7:$C$1507,0),0)),"",OFFSET('HARGA SATUAN'!$E$6,MATCH(C23,'HARGA SATUAN'!$C$7:$C$1507,0),0)))</f>
        <v>0</v>
      </c>
      <c r="F23" s="101" t="str">
        <f t="shared" ca="1" si="5"/>
        <v/>
      </c>
      <c r="G23" s="41">
        <f ca="1">IF(ISERROR(OFFSET('HARGA SATUAN'!$I$6,MATCH(C23,'HARGA SATUAN'!$C$7:$C$1507,0),0)),"",OFFSET('HARGA SATUAN'!$I$6,MATCH(C23,'HARGA SATUAN'!$C$7:$C$1507,0),0))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SATUAN'!$C$7:$C$1507,0),0)),"",OFFSET('HARGA SATUAN'!$D$6,MATCH(C24,'HARGA SATUAN'!$C$7:$C$1507,0),0))</f>
        <v/>
      </c>
      <c r="E24" s="101">
        <f ca="1">IF(B24="+","Unit",IF(ISERROR(OFFSET('HARGA SATUAN'!$E$6,MATCH(C24,'HARGA SATUAN'!$C$7:$C$1507,0),0)),"",OFFSET('HARGA SATUAN'!$E$6,MATCH(C24,'HARGA SATUAN'!$C$7:$C$1507,0),0)))</f>
        <v>0</v>
      </c>
      <c r="F24" s="101" t="str">
        <f t="shared" ca="1" si="5"/>
        <v/>
      </c>
      <c r="G24" s="41">
        <f ca="1">IF(ISERROR(OFFSET('HARGA SATUAN'!$I$6,MATCH(C24,'HARGA SATUAN'!$C$7:$C$1507,0),0)),"",OFFSET('HARGA SATUAN'!$I$6,MATCH(C24,'HARGA SATUAN'!$C$7:$C$1507,0),0))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SATUAN'!$C$7:$C$1507,0),0)),"",OFFSET('HARGA SATUAN'!$D$6,MATCH(C25,'HARGA SATUAN'!$C$7:$C$1507,0),0))</f>
        <v/>
      </c>
      <c r="E25" s="101">
        <f ca="1">IF(B25="+","Unit",IF(ISERROR(OFFSET('HARGA SATUAN'!$E$6,MATCH(C25,'HARGA SATUAN'!$C$7:$C$1507,0),0)),"",OFFSET('HARGA SATUAN'!$E$6,MATCH(C25,'HARGA SATUAN'!$C$7:$C$1507,0),0)))</f>
        <v>0</v>
      </c>
      <c r="F25" s="101" t="str">
        <f t="shared" ca="1" si="5"/>
        <v/>
      </c>
      <c r="G25" s="41">
        <f ca="1">IF(ISERROR(OFFSET('HARGA SATUAN'!$I$6,MATCH(C25,'HARGA SATUAN'!$C$7:$C$1507,0),0)),"",OFFSET('HARGA SATUAN'!$I$6,MATCH(C25,'HARGA SATUAN'!$C$7:$C$1507,0),0))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SATUAN'!$C$7:$C$1507,0),0)),"",OFFSET('HARGA SATUAN'!$D$6,MATCH(C26,'HARGA SATUAN'!$C$7:$C$1507,0),0))</f>
        <v/>
      </c>
      <c r="E26" s="101">
        <f ca="1">IF(B26="+","Unit",IF(ISERROR(OFFSET('HARGA SATUAN'!$E$6,MATCH(C26,'HARGA SATUAN'!$C$7:$C$1507,0),0)),"",OFFSET('HARGA SATUAN'!$E$6,MATCH(C26,'HARGA SATUAN'!$C$7:$C$1507,0),0)))</f>
        <v>0</v>
      </c>
      <c r="F26" s="101" t="str">
        <f t="shared" ca="1" si="5"/>
        <v/>
      </c>
      <c r="G26" s="41">
        <f ca="1">IF(ISERROR(OFFSET('HARGA SATUAN'!$I$6,MATCH(C26,'HARGA SATUAN'!$C$7:$C$1507,0),0)),"",OFFSET('HARGA SATUAN'!$I$6,MATCH(C26,'HARGA SATUAN'!$C$7:$C$1507,0),0))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SATUAN'!$C$7:$C$1507,0),0)),"",OFFSET('HARGA SATUAN'!$D$6,MATCH(C27,'HARGA SATUAN'!$C$7:$C$1507,0),0))</f>
        <v/>
      </c>
      <c r="E27" s="101">
        <f ca="1">IF(B27="+","Unit",IF(ISERROR(OFFSET('HARGA SATUAN'!$E$6,MATCH(C27,'HARGA SATUAN'!$C$7:$C$1507,0),0)),"",OFFSET('HARGA SATUAN'!$E$6,MATCH(C27,'HARGA SATUAN'!$C$7:$C$1507,0),0)))</f>
        <v>0</v>
      </c>
      <c r="F27" s="101" t="str">
        <f t="shared" ca="1" si="5"/>
        <v/>
      </c>
      <c r="G27" s="41">
        <f ca="1">IF(ISERROR(OFFSET('HARGA SATUAN'!$I$6,MATCH(C27,'HARGA SATUAN'!$C$7:$C$1507,0),0)),"",OFFSET('HARGA SATUAN'!$I$6,MATCH(C27,'HARGA SATUAN'!$C$7:$C$1507,0),0))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SATUAN'!$C$7:$C$1507,0),0)),"",OFFSET('HARGA SATUAN'!$D$6,MATCH(C28,'HARGA SATUAN'!$C$7:$C$1507,0),0))</f>
        <v/>
      </c>
      <c r="E28" s="101">
        <f ca="1">IF(B28="+","Unit",IF(ISERROR(OFFSET('HARGA SATUAN'!$E$6,MATCH(C28,'HARGA SATUAN'!$C$7:$C$1507,0),0)),"",OFFSET('HARGA SATUAN'!$E$6,MATCH(C28,'HARGA SATUAN'!$C$7:$C$1507,0),0)))</f>
        <v>0</v>
      </c>
      <c r="F28" s="101" t="str">
        <f t="shared" ca="1" si="5"/>
        <v/>
      </c>
      <c r="G28" s="41">
        <f ca="1">IF(ISERROR(OFFSET('HARGA SATUAN'!$I$6,MATCH(C28,'HARGA SATUAN'!$C$7:$C$1507,0),0)),"",OFFSET('HARGA SATUAN'!$I$6,MATCH(C28,'HARGA SATUAN'!$C$7:$C$1507,0),0))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SATUAN'!$C$7:$C$1507,0),0)),"",OFFSET('HARGA SATUAN'!$D$6,MATCH(C29,'HARGA SATUAN'!$C$7:$C$1507,0),0))</f>
        <v/>
      </c>
      <c r="E29" s="101">
        <f ca="1">IF(B29="+","Unit",IF(ISERROR(OFFSET('HARGA SATUAN'!$E$6,MATCH(C29,'HARGA SATUAN'!$C$7:$C$1507,0),0)),"",OFFSET('HARGA SATUAN'!$E$6,MATCH(C29,'HARGA SATUAN'!$C$7:$C$1507,0),0)))</f>
        <v>0</v>
      </c>
      <c r="F29" s="101" t="str">
        <f t="shared" ca="1" si="5"/>
        <v/>
      </c>
      <c r="G29" s="41">
        <f ca="1">IF(ISERROR(OFFSET('HARGA SATUAN'!$I$6,MATCH(C29,'HARGA SATUAN'!$C$7:$C$1507,0),0)),"",OFFSET('HARGA SATUAN'!$I$6,MATCH(C29,'HARGA SATUAN'!$C$7:$C$1507,0),0))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SATUAN'!$C$7:$C$1507,0),0)),"",OFFSET('HARGA SATUAN'!$D$6,MATCH(C30,'HARGA SATUAN'!$C$7:$C$1507,0),0))</f>
        <v/>
      </c>
      <c r="E30" s="101">
        <f ca="1">IF(B30="+","Unit",IF(ISERROR(OFFSET('HARGA SATUAN'!$E$6,MATCH(C30,'HARGA SATUAN'!$C$7:$C$1507,0),0)),"",OFFSET('HARGA SATUAN'!$E$6,MATCH(C30,'HARGA SATUAN'!$C$7:$C$1507,0),0)))</f>
        <v>0</v>
      </c>
      <c r="F30" s="101" t="str">
        <f t="shared" ca="1" si="5"/>
        <v/>
      </c>
      <c r="G30" s="41">
        <f ca="1">IF(ISERROR(OFFSET('HARGA SATUAN'!$I$6,MATCH(C30,'HARGA SATUAN'!$C$7:$C$1507,0),0)),"",OFFSET('HARGA SATUAN'!$I$6,MATCH(C30,'HARGA SATUAN'!$C$7:$C$1507,0),0))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SATUAN'!$C$7:$C$1507,0),0)),"",OFFSET('HARGA SATUAN'!$D$6,MATCH(C31,'HARGA SATUAN'!$C$7:$C$1507,0),0))</f>
        <v/>
      </c>
      <c r="E31" s="101">
        <f ca="1">IF(B31="+","Unit",IF(ISERROR(OFFSET('HARGA SATUAN'!$E$6,MATCH(C31,'HARGA SATUAN'!$C$7:$C$1507,0),0)),"",OFFSET('HARGA SATUAN'!$E$6,MATCH(C31,'HARGA SATUAN'!$C$7:$C$1507,0),0)))</f>
        <v>0</v>
      </c>
      <c r="F31" s="101" t="str">
        <f t="shared" ca="1" si="5"/>
        <v/>
      </c>
      <c r="G31" s="41">
        <f ca="1">IF(ISERROR(OFFSET('HARGA SATUAN'!$I$6,MATCH(C31,'HARGA SATUAN'!$C$7:$C$1507,0),0)),"",OFFSET('HARGA SATUAN'!$I$6,MATCH(C31,'HARGA SATUAN'!$C$7:$C$1507,0),0))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SATUAN'!$C$7:$C$1507,0),0)),"",OFFSET('HARGA SATUAN'!$D$6,MATCH(C32,'HARGA SATUAN'!$C$7:$C$1507,0),0))</f>
        <v/>
      </c>
      <c r="E32" s="101">
        <f ca="1">IF(B32="+","Unit",IF(ISERROR(OFFSET('HARGA SATUAN'!$E$6,MATCH(C32,'HARGA SATUAN'!$C$7:$C$1507,0),0)),"",OFFSET('HARGA SATUAN'!$E$6,MATCH(C32,'HARGA SATUAN'!$C$7:$C$1507,0),0)))</f>
        <v>0</v>
      </c>
      <c r="F32" s="101" t="str">
        <f t="shared" ca="1" si="5"/>
        <v/>
      </c>
      <c r="G32" s="41">
        <f ca="1">IF(ISERROR(OFFSET('HARGA SATUAN'!$I$6,MATCH(C32,'HARGA SATUAN'!$C$7:$C$1507,0),0)),"",OFFSET('HARGA SATUAN'!$I$6,MATCH(C32,'HARGA SATUAN'!$C$7:$C$1507,0),0))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SATUAN'!$C$7:$C$1507,0),0)),"",OFFSET('HARGA SATUAN'!$D$6,MATCH(C33,'HARGA SATUAN'!$C$7:$C$1507,0),0))</f>
        <v/>
      </c>
      <c r="E33" s="101">
        <f ca="1">IF(B33="+","Unit",IF(ISERROR(OFFSET('HARGA SATUAN'!$E$6,MATCH(C33,'HARGA SATUAN'!$C$7:$C$1507,0),0)),"",OFFSET('HARGA SATUAN'!$E$6,MATCH(C33,'HARGA SATUAN'!$C$7:$C$1507,0),0)))</f>
        <v>0</v>
      </c>
      <c r="F33" s="101" t="str">
        <f t="shared" ca="1" si="5"/>
        <v/>
      </c>
      <c r="G33" s="41">
        <f ca="1">IF(ISERROR(OFFSET('HARGA SATUAN'!$I$6,MATCH(C33,'HARGA SATUAN'!$C$7:$C$1507,0),0)),"",OFFSET('HARGA SATUAN'!$I$6,MATCH(C33,'HARGA SATUAN'!$C$7:$C$1507,0),0))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SATUAN'!$C$7:$C$1507,0),0)),"",OFFSET('HARGA SATUAN'!$D$6,MATCH(C34,'HARGA SATUAN'!$C$7:$C$1507,0),0))</f>
        <v/>
      </c>
      <c r="E34" s="101">
        <f ca="1">IF(B34="+","Unit",IF(ISERROR(OFFSET('HARGA SATUAN'!$E$6,MATCH(C34,'HARGA SATUAN'!$C$7:$C$1507,0),0)),"",OFFSET('HARGA SATUAN'!$E$6,MATCH(C34,'HARGA SATUAN'!$C$7:$C$1507,0),0)))</f>
        <v>0</v>
      </c>
      <c r="F34" s="101" t="str">
        <f t="shared" ca="1" si="5"/>
        <v/>
      </c>
      <c r="G34" s="41">
        <f ca="1">IF(ISERROR(OFFSET('HARGA SATUAN'!$I$6,MATCH(C34,'HARGA SATUAN'!$C$7:$C$1507,0),0)),"",OFFSET('HARGA SATUAN'!$I$6,MATCH(C34,'HARGA SATUAN'!$C$7:$C$1507,0),0))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SATUAN'!$C$7:$C$1507,0),0)),"",OFFSET('HARGA SATUAN'!$D$6,MATCH(C35,'HARGA SATUAN'!$C$7:$C$1507,0),0))</f>
        <v/>
      </c>
      <c r="E35" s="101">
        <f ca="1">IF(B35="+","Unit",IF(ISERROR(OFFSET('HARGA SATUAN'!$E$6,MATCH(C35,'HARGA SATUAN'!$C$7:$C$1507,0),0)),"",OFFSET('HARGA SATUAN'!$E$6,MATCH(C35,'HARGA SATUAN'!$C$7:$C$1507,0),0)))</f>
        <v>0</v>
      </c>
      <c r="F35" s="101" t="str">
        <f t="shared" ca="1" si="5"/>
        <v/>
      </c>
      <c r="G35" s="41">
        <f ca="1">IF(ISERROR(OFFSET('HARGA SATUAN'!$I$6,MATCH(C35,'HARGA SATUAN'!$C$7:$C$1507,0),0)),"",OFFSET('HARGA SATUAN'!$I$6,MATCH(C35,'HARGA SATUAN'!$C$7:$C$1507,0),0))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SATUAN'!$C$7:$C$1507,0),0)),"",OFFSET('HARGA SATUAN'!$D$6,MATCH(C36,'HARGA SATUAN'!$C$7:$C$1507,0),0))</f>
        <v/>
      </c>
      <c r="E36" s="101" t="str">
        <f ca="1">IF(B36="+","Unit",IF(ISERROR(OFFSET('HARGA SATUAN'!$E$6,MATCH(C36,'HARGA SATUAN'!$C$7:$C$1507,0),0)),"",OFFSET('HARGA SATUAN'!$E$6,MATCH(C36,'HARGA SATUAN'!$C$7:$C$1507,0),0)))</f>
        <v/>
      </c>
      <c r="F36" s="101">
        <f t="shared" ca="1" si="5"/>
        <v>0</v>
      </c>
      <c r="G36" s="41" t="str">
        <f ca="1">IF(ISERROR(OFFSET('HARGA SATUAN'!$I$6,MATCH(C36,'HARGA SATUAN'!$C$7:$C$1507,0),0)),"",OFFSET('HARGA SATUAN'!$I$6,MATCH(C36,'HARGA SATUAN'!$C$7:$C$1507,0),0))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1012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34436400</v>
      </c>
      <c r="J38" s="55">
        <f ca="1">SUM(J14:J37)</f>
        <v>0</v>
      </c>
      <c r="K38" s="55">
        <f ca="1">SUM(K14:K37)</f>
        <v>34436400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465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3443640</v>
      </c>
      <c r="J39" s="60">
        <f ca="1">J38*0.1</f>
        <v>0</v>
      </c>
      <c r="K39" s="60">
        <f ca="1">K38*0.1</f>
        <v>3443640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4" t="s">
        <v>466</v>
      </c>
      <c r="D40" s="534"/>
      <c r="E40" s="534"/>
      <c r="F40" s="534"/>
      <c r="G40" s="61" t="s">
        <v>9</v>
      </c>
      <c r="H40" s="78">
        <f ca="1">SUM(H38:H39)</f>
        <v>0</v>
      </c>
      <c r="I40" s="78">
        <f ca="1">SUM(I38:I39)</f>
        <v>37880040</v>
      </c>
      <c r="J40" s="61">
        <f ca="1">SUM(J38:J39)</f>
        <v>0</v>
      </c>
      <c r="K40" s="61">
        <f ca="1">SUM(K38:K39)</f>
        <v>37880040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PROPER([134]!terbilang(K40))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1142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SATUAN'!$P$7:$P$1470,0),0)),"",OFFSET('HARGA SATUAN'!$C$6,MATCH('REKAP TIANG'!B57,'HARGA SATUAN'!$P$7:$P$1470,0),0))</f>
        <v>Tiang Beton 9M-200 daN+E</v>
      </c>
      <c r="D57" s="72">
        <f ca="1">SUMIFS(RAB!$F$14:$F$314,RAB!$C$14:$C$314,'REKAP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SATUAN'!$P$7:$P$1470,0),0)),"",OFFSET('HARGA SATUAN'!$C$6,MATCH('REKAP TIANG'!B58,'HARGA SATUAN'!$P$7:$P$1470,0),0))</f>
        <v>Tiang Beton 11M-200 daN+E</v>
      </c>
      <c r="D58" s="72">
        <f ca="1">SUMIFS(RAB!$F$14:$F$314,RAB!$C$14:$C$314,'REKAP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SATUAN'!$P$7:$P$1470,0),0)),"",OFFSET('HARGA SATUAN'!$C$6,MATCH('REKAP TIANG'!B59,'HARGA SATUAN'!$P$7:$P$1470,0),0))</f>
        <v>Tiang Beton 12M-200 daN+E</v>
      </c>
      <c r="D59" s="72">
        <f ca="1">SUMIFS(RAB!$F$14:$F$314,RAB!$C$14:$C$314,'REKAP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SATUAN'!$P$7:$P$1470,0),0)),"",OFFSET('HARGA SATUAN'!$C$6,MATCH('REKAP TIANG'!B60,'HARGA SATUAN'!$P$7:$P$1470,0),0))</f>
        <v>Tiang Beton 12M-350 daN+E</v>
      </c>
      <c r="D60" s="72">
        <f ca="1">SUMIFS(RAB!$F$14:$F$314,RAB!$C$14:$C$314,'REKAP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SATUAN'!$P$7:$P$1470,0),0)),"",OFFSET('HARGA SATUAN'!$C$6,MATCH('REKAP TIANG'!B61,'HARGA SATUAN'!$P$7:$P$1470,0),0))</f>
        <v>Tiang Beton 13M-350 daN+E</v>
      </c>
      <c r="D61" s="72">
        <f ca="1">SUMIFS(RAB!$F$14:$F$314,RAB!$C$14:$C$314,'REKAP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SATUAN'!$P$7:$P$1470,0),0)),"",OFFSET('HARGA SATUAN'!$C$6,MATCH('REKAP TIANG'!B62,'HARGA SATUAN'!$P$7:$P$1470,0),0))</f>
        <v>Tiang Beton 14M-350 daN+E</v>
      </c>
      <c r="D62" s="72">
        <f ca="1">SUMIFS(RAB!$F$14:$F$314,RAB!$C$14:$C$314,'REKAP TIANG'!C62)</f>
        <v>4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SATUAN'!$P$7:$P$1470,0),0)),"",OFFSET('HARGA SATUAN'!$C$6,MATCH('REKAP TIANG'!B63,'HARGA SATUAN'!$P$7:$P$1470,0),0))</f>
        <v/>
      </c>
      <c r="D63" s="72">
        <f ca="1">SUMIFS(RAB!$F$14:$F$314,RAB!$C$14:$C$314,'REKAP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SATUAN'!$P$7:$P$1470,0),0)),"",OFFSET('HARGA SATUAN'!$C$6,MATCH('REKAP TIANG'!B64,'HARGA SATUAN'!$P$7:$P$1470,0),0))</f>
        <v/>
      </c>
      <c r="D64" s="72">
        <f ca="1">SUMIFS(RAB!$F$14:$F$314,RAB!$C$14:$C$314,'REKAP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SATUAN'!$P$7:$P$1470,0),0)),"",OFFSET('HARGA SATUAN'!$C$6,MATCH('REKAP TIANG'!B65,'HARGA SATUAN'!$P$7:$P$1470,0),0))</f>
        <v/>
      </c>
      <c r="D65" s="72">
        <f ca="1">SUMIFS(RAB!$F$14:$F$314,RAB!$C$14:$C$314,'REKAP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SATUAN'!$P$7:$P$1470,0),0)),"",OFFSET('HARGA SATUAN'!$C$6,MATCH('REKAP TIANG'!B66,'HARGA SATUAN'!$P$7:$P$1470,0),0))</f>
        <v/>
      </c>
      <c r="D66" s="72">
        <f ca="1">SUMIFS(RAB!$F$14:$F$314,RAB!$C$14:$C$314,'REKAP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SATUAN'!$P$7:$P$1470,0),0)),"",OFFSET('HARGA SATUAN'!$C$6,MATCH('REKAP TIANG'!B67,'HARGA SATUAN'!$P$7:$P$1470,0),0))</f>
        <v/>
      </c>
      <c r="D67" s="72">
        <f ca="1">SUMIFS(RAB!$F$14:$F$314,RAB!$C$14:$C$314,'REKAP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SATUAN'!$P$7:$P$1470,0),0)),"",OFFSET('HARGA SATUAN'!$C$6,MATCH('REKAP TIANG'!B68,'HARGA SATUAN'!$P$7:$P$1470,0),0))</f>
        <v/>
      </c>
      <c r="D68" s="72">
        <f ca="1">SUMIFS(RAB!$F$14:$F$314,RAB!$C$14:$C$314,'REKAP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SATUAN'!$P$7:$P$1470,0),0)),"",OFFSET('HARGA SATUAN'!$C$6,MATCH('REKAP TIANG'!B69,'HARGA SATUAN'!$P$7:$P$1470,0),0))</f>
        <v/>
      </c>
      <c r="D69" s="72">
        <f ca="1">SUMIFS(RAB!$F$14:$F$314,RAB!$C$14:$C$314,'REKAP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SATUAN'!$P$7:$P$1470,0),0)),"",OFFSET('HARGA SATUAN'!$C$6,MATCH('REKAP TIANG'!B70,'HARGA SATUAN'!$P$7:$P$1470,0),0))</f>
        <v/>
      </c>
      <c r="D70" s="72">
        <f ca="1">SUMIFS(RAB!$F$14:$F$314,RAB!$C$14:$C$314,'REKAP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SATUAN'!$P$7:$P$1470,0),0)),"",OFFSET('HARGA SATUAN'!$C$6,MATCH('REKAP TIANG'!B71,'HARGA SATUAN'!$P$7:$P$1470,0),0))</f>
        <v/>
      </c>
      <c r="D71" s="72">
        <f ca="1">SUMIFS(RAB!$F$14:$F$314,RAB!$C$14:$C$314,'REKAP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SATUAN'!$P$7:$P$1470,0),0)),"",OFFSET('HARGA SATUAN'!$C$6,MATCH('REKAP TIANG'!B72,'HARGA SATUAN'!$P$7:$P$1470,0),0))</f>
        <v/>
      </c>
      <c r="D72" s="72">
        <f ca="1">SUMIFS(RAB!$F$14:$F$314,RAB!$C$14:$C$314,'REKAP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SATUAN'!$P$7:$P$1470,0),0)),"",OFFSET('HARGA SATUAN'!$C$6,MATCH('REKAP TIANG'!B73,'HARGA SATUAN'!$P$7:$P$1470,0),0))</f>
        <v/>
      </c>
      <c r="D73" s="72">
        <f ca="1">SUMIFS(RAB!$F$14:$F$314,RAB!$C$14:$C$314,'REKAP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SATUAN'!$P$7:$P$1470,0),0)),"",OFFSET('HARGA SATUAN'!$C$6,MATCH('REKAP TIANG'!B74,'HARGA SATUAN'!$P$7:$P$1470,0),0))</f>
        <v/>
      </c>
      <c r="D74" s="72">
        <f ca="1">SUMIFS(RAB!$F$14:$F$314,RAB!$C$14:$C$314,'REKAP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SATUAN'!$P$7:$P$1470,0),0)),"",OFFSET('HARGA SATUAN'!$C$6,MATCH('REKAP TIANG'!B75,'HARGA SATUAN'!$P$7:$P$1470,0),0))</f>
        <v/>
      </c>
      <c r="D75" s="72">
        <f ca="1">SUMIFS(RAB!$F$14:$F$314,RAB!$C$14:$C$314,'REKAP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SATUAN'!$P$7:$P$1470,0),0)),"",OFFSET('HARGA SATUAN'!$C$6,MATCH('REKAP TIANG'!B76,'HARGA SATUAN'!$P$7:$P$1470,0),0))</f>
        <v/>
      </c>
      <c r="D76" s="72">
        <f ca="1">SUMIFS(RAB!$F$14:$F$314,RAB!$C$14:$C$314,'REKAP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E37:F37 H37:K37 F36:K36 N13 H12:I12 F14:F15 E1:E3 F17:F35 H14:K35 C16:C35 R14:T36 G37:G65536 E41:E65536 G1:G35 E6:E15">
    <cfRule type="cellIs" dxfId="180" priority="4" stopIfTrue="1" operator="equal">
      <formula>0</formula>
    </cfRule>
  </conditionalFormatting>
  <conditionalFormatting sqref="G7:IV9 G6 L6:IV6 A10:XFD65536 A6:E9 A1:XFD5">
    <cfRule type="cellIs" dxfId="179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9" sqref="C2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1038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43" t="str">
        <f>RAB!G6</f>
        <v>PENYAMBUNGAN SEMENTARA PT DONLIM TECHNOLOGY INDONESIA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JATENG LAND, BATU LOR, BATU, KARANGTENGAH,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44</v>
      </c>
      <c r="E11" s="556" t="s">
        <v>45</v>
      </c>
      <c r="F11" s="556" t="s">
        <v>2</v>
      </c>
      <c r="G11" s="557" t="s">
        <v>43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48</v>
      </c>
      <c r="I12" s="548" t="s">
        <v>5</v>
      </c>
      <c r="J12" s="546" t="s">
        <v>49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SATUAN'!$C$7:$C$1507,0),0)),"",OFFSET('HARGA SATUAN'!$I$6,MATCH(C14,'HARGA SATUAN'!$C$7:$C$1507,0),0))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1038</v>
      </c>
      <c r="D15" s="39"/>
      <c r="E15" s="40"/>
      <c r="F15" s="79"/>
      <c r="G15" s="41" t="str">
        <f ca="1">IF(ISERROR(OFFSET('HARGA SATUAN'!$I$6,MATCH(C15,'HARGA SATUAN'!$C$7:$C$1507,0),0)),"",OFFSET('HARGA SATUAN'!$I$6,MATCH(C15,'HARGA SATUAN'!$C$7:$C$1507,0),0))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SATUAN'!$C$7:$C$1507,0),0)),"",OFFSET('HARGA SATUAN'!$D$6,MATCH(C16,'HARGA SATUAN'!$C$7:$C$1507,0),0))</f>
        <v>MDU-KD</v>
      </c>
      <c r="E16" s="101" t="str">
        <f ca="1">IF(B16="+","Unit",IF(ISERROR(OFFSET('HARGA SATUAN'!$E$6,MATCH(C16,'HARGA SATUAN'!$C$7:$C$1507,0),0)),"",OFFSET('HARGA SATUAN'!$E$6,MATCH(C16,'HARGA SATUAN'!$C$7:$C$1507,0),0)))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SATUAN'!$C$7:$C$1507,0),0)),"",OFFSET('HARGA SATUAN'!$I$6,MATCH(C16,'HARGA SATUAN'!$C$7:$C$1507,0),0))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SATUAN'!$C$7:$C$1507,0),0)),"",OFFSET('HARGA SATUAN'!$D$6,MATCH(C17,'HARGA SATUAN'!$C$7:$C$1507,0),0))</f>
        <v>MDU-KD</v>
      </c>
      <c r="E17" s="101" t="str">
        <f ca="1">IF(B17="+","Unit",IF(ISERROR(OFFSET('HARGA SATUAN'!$E$6,MATCH(C17,'HARGA SATUAN'!$C$7:$C$1507,0),0)),"",OFFSET('HARGA SATUAN'!$E$6,MATCH(C17,'HARGA SATUAN'!$C$7:$C$1507,0),0)))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SATUAN'!$C$7:$C$1507,0),0)),"",OFFSET('HARGA SATUAN'!$I$6,MATCH(C17,'HARGA SATUAN'!$C$7:$C$1507,0),0))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SATUAN'!$C$7:$C$1507,0),0)),"",OFFSET('HARGA SATUAN'!$D$6,MATCH(C18,'HARGA SATUAN'!$C$7:$C$1507,0),0))</f>
        <v>MDU-KD</v>
      </c>
      <c r="E18" s="101" t="str">
        <f ca="1">IF(B18="+","Unit",IF(ISERROR(OFFSET('HARGA SATUAN'!$E$6,MATCH(C18,'HARGA SATUAN'!$C$7:$C$1507,0),0)),"",OFFSET('HARGA SATUAN'!$E$6,MATCH(C18,'HARGA SATUAN'!$C$7:$C$1507,0),0)))</f>
        <v>Bh</v>
      </c>
      <c r="F18" s="101">
        <f t="shared" ca="1" si="6"/>
        <v>1</v>
      </c>
      <c r="G18" s="41">
        <f ca="1">IF(ISERROR(OFFSET('HARGA SATUAN'!$I$6,MATCH(C18,'HARGA SATUAN'!$C$7:$C$1507,0),0)),"",OFFSET('HARGA SATUAN'!$I$6,MATCH(C18,'HARGA SATUAN'!$C$7:$C$1507,0),0))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SATUAN'!$C$7:$C$1507,0),0)),"",OFFSET('HARGA SATUAN'!$D$6,MATCH(C19,'HARGA SATUAN'!$C$7:$C$1507,0),0))</f>
        <v>MDU-KD</v>
      </c>
      <c r="E19" s="101" t="str">
        <f ca="1">IF(B19="+","Unit",IF(ISERROR(OFFSET('HARGA SATUAN'!$E$6,MATCH(C19,'HARGA SATUAN'!$C$7:$C$1507,0),0)),"",OFFSET('HARGA SATUAN'!$E$6,MATCH(C19,'HARGA SATUAN'!$C$7:$C$1507,0),0)))</f>
        <v>Unit</v>
      </c>
      <c r="F19" s="101">
        <f t="shared" ca="1" si="6"/>
        <v>1</v>
      </c>
      <c r="G19" s="41">
        <f ca="1">IF(ISERROR(OFFSET('HARGA SATUAN'!$I$6,MATCH(C19,'HARGA SATUAN'!$C$7:$C$1507,0),0)),"",OFFSET('HARGA SATUAN'!$I$6,MATCH(C19,'HARGA SATUAN'!$C$7:$C$1507,0),0))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SATUAN'!$C$7:$C$1507,0),0)),"",OFFSET('HARGA SATUAN'!$D$6,MATCH(C20,'HARGA SATUAN'!$C$7:$C$1507,0),0))</f>
        <v>MDU-KD</v>
      </c>
      <c r="E20" s="101" t="str">
        <f ca="1">IF(B20="+","Unit",IF(ISERROR(OFFSET('HARGA SATUAN'!$E$6,MATCH(C20,'HARGA SATUAN'!$C$7:$C$1507,0),0)),"",OFFSET('HARGA SATUAN'!$E$6,MATCH(C20,'HARGA SATUAN'!$C$7:$C$1507,0),0)))</f>
        <v>Cell</v>
      </c>
      <c r="F20" s="101">
        <f t="shared" ca="1" si="6"/>
        <v>1</v>
      </c>
      <c r="G20" s="41">
        <f ca="1">IF(ISERROR(OFFSET('HARGA SATUAN'!$I$6,MATCH(C20,'HARGA SATUAN'!$C$7:$C$1507,0),0)),"",OFFSET('HARGA SATUAN'!$I$6,MATCH(C20,'HARGA SATUAN'!$C$7:$C$1507,0),0))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SATUAN'!$C$7:$C$1507,0),0)),"",OFFSET('HARGA SATUAN'!$D$6,MATCH(C21,'HARGA SATUAN'!$C$7:$C$1507,0),0))</f>
        <v>MDU-KD</v>
      </c>
      <c r="E21" s="101" t="str">
        <f ca="1">IF(B21="+","Unit",IF(ISERROR(OFFSET('HARGA SATUAN'!$E$6,MATCH(C21,'HARGA SATUAN'!$C$7:$C$1507,0),0)),"",OFFSET('HARGA SATUAN'!$E$6,MATCH(C21,'HARGA SATUAN'!$C$7:$C$1507,0),0)))</f>
        <v>Cell</v>
      </c>
      <c r="F21" s="101">
        <f t="shared" ca="1" si="6"/>
        <v>1</v>
      </c>
      <c r="G21" s="41">
        <f ca="1">IF(ISERROR(OFFSET('HARGA SATUAN'!$I$6,MATCH(C21,'HARGA SATUAN'!$C$7:$C$1507,0),0)),"",OFFSET('HARGA SATUAN'!$I$6,MATCH(C21,'HARGA SATUAN'!$C$7:$C$1507,0),0))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Lightning Arester (Polymer) 21 KV, 10 KA</v>
      </c>
      <c r="D22" s="101" t="str">
        <f ca="1">IF(ISERROR(OFFSET('HARGA SATUAN'!$D$6,MATCH(C22,'HARGA SATUAN'!$C$7:$C$1507,0),0)),"",OFFSET('HARGA SATUAN'!$D$6,MATCH(C22,'HARGA SATUAN'!$C$7:$C$1507,0),0))</f>
        <v>MDU-KD</v>
      </c>
      <c r="E22" s="101" t="str">
        <f ca="1">IF(B22="+","Unit",IF(ISERROR(OFFSET('HARGA SATUAN'!$E$6,MATCH(C22,'HARGA SATUAN'!$C$7:$C$1507,0),0)),"",OFFSET('HARGA SATUAN'!$E$6,MATCH(C22,'HARGA SATUAN'!$C$7:$C$1507,0),0)))</f>
        <v>Bh</v>
      </c>
      <c r="F22" s="101">
        <f t="shared" ca="1" si="6"/>
        <v>3</v>
      </c>
      <c r="G22" s="41">
        <f ca="1">IF(ISERROR(OFFSET('HARGA SATUAN'!$I$6,MATCH(C22,'HARGA SATUAN'!$C$7:$C$1507,0),0)),"",OFFSET('HARGA SATUAN'!$I$6,MATCH(C22,'HARGA SATUAN'!$C$7:$C$1507,0),0))</f>
        <v>725900</v>
      </c>
      <c r="H22" s="42">
        <f t="shared" ca="1" si="1"/>
        <v>2177700</v>
      </c>
      <c r="I22" s="42">
        <f t="shared" ca="1" si="2"/>
        <v>0</v>
      </c>
      <c r="J22" s="42">
        <f t="shared" ca="1" si="3"/>
        <v>0</v>
      </c>
      <c r="K22" s="43">
        <f t="shared" ca="1" si="0"/>
        <v>2177700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Tumpu ( Pin Post ) 20 KV</v>
      </c>
      <c r="D23" s="101" t="str">
        <f ca="1">IF(ISERROR(OFFSET('HARGA SATUAN'!$D$6,MATCH(C23,'HARGA SATUAN'!$C$7:$C$1507,0),0)),"",OFFSET('HARGA SATUAN'!$D$6,MATCH(C23,'HARGA SATUAN'!$C$7:$C$1507,0),0))</f>
        <v>MDU-KD</v>
      </c>
      <c r="E23" s="101" t="str">
        <f ca="1">IF(B23="+","Unit",IF(ISERROR(OFFSET('HARGA SATUAN'!$E$6,MATCH(C23,'HARGA SATUAN'!$C$7:$C$1507,0),0)),"",OFFSET('HARGA SATUAN'!$E$6,MATCH(C23,'HARGA SATUAN'!$C$7:$C$1507,0),0)))</f>
        <v>Bh</v>
      </c>
      <c r="F23" s="101">
        <f t="shared" ca="1" si="6"/>
        <v>8</v>
      </c>
      <c r="G23" s="41">
        <f ca="1">IF(ISERROR(OFFSET('HARGA SATUAN'!$I$6,MATCH(C23,'HARGA SATUAN'!$C$7:$C$1507,0),0)),"",OFFSET('HARGA SATUAN'!$I$6,MATCH(C23,'HARGA SATUAN'!$C$7:$C$1507,0),0))</f>
        <v>235900</v>
      </c>
      <c r="H23" s="42">
        <f t="shared" ca="1" si="1"/>
        <v>1887200</v>
      </c>
      <c r="I23" s="42">
        <f t="shared" ca="1" si="2"/>
        <v>0</v>
      </c>
      <c r="J23" s="42">
        <f t="shared" ca="1" si="3"/>
        <v>0</v>
      </c>
      <c r="K23" s="43">
        <f t="shared" ca="1" si="0"/>
        <v>1887200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Tumpu ( Line Post ) 20 KV</v>
      </c>
      <c r="D24" s="101" t="str">
        <f ca="1">IF(ISERROR(OFFSET('HARGA SATUAN'!$D$6,MATCH(C24,'HARGA SATUAN'!$C$7:$C$1507,0),0)),"",OFFSET('HARGA SATUAN'!$D$6,MATCH(C24,'HARGA SATUAN'!$C$7:$C$1507,0),0))</f>
        <v>MDU-KD</v>
      </c>
      <c r="E24" s="101" t="str">
        <f ca="1">IF(B24="+","Unit",IF(ISERROR(OFFSET('HARGA SATUAN'!$E$6,MATCH(C24,'HARGA SATUAN'!$C$7:$C$1507,0),0)),"",OFFSET('HARGA SATUAN'!$E$6,MATCH(C24,'HARGA SATUAN'!$C$7:$C$1507,0),0)))</f>
        <v>Bh</v>
      </c>
      <c r="F24" s="101">
        <f t="shared" ca="1" si="6"/>
        <v>3</v>
      </c>
      <c r="G24" s="41">
        <f ca="1">IF(ISERROR(OFFSET('HARGA SATUAN'!$I$6,MATCH(C24,'HARGA SATUAN'!$C$7:$C$1507,0),0)),"",OFFSET('HARGA SATUAN'!$I$6,MATCH(C24,'HARGA SATUAN'!$C$7:$C$1507,0),0))</f>
        <v>176900</v>
      </c>
      <c r="H24" s="42">
        <f t="shared" ca="1" si="1"/>
        <v>530700</v>
      </c>
      <c r="I24" s="42">
        <f t="shared" ca="1" si="2"/>
        <v>0</v>
      </c>
      <c r="J24" s="42">
        <f t="shared" ca="1" si="3"/>
        <v>0</v>
      </c>
      <c r="K24" s="43">
        <f t="shared" ca="1" si="0"/>
        <v>530700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Isolator Tarik ( Porcelain ) 20 KV + Primary Dead End Clamp 150-240 mm²</v>
      </c>
      <c r="D25" s="101" t="str">
        <f ca="1">IF(ISERROR(OFFSET('HARGA SATUAN'!$D$6,MATCH(C25,'HARGA SATUAN'!$C$7:$C$1507,0),0)),"",OFFSET('HARGA SATUAN'!$D$6,MATCH(C25,'HARGA SATUAN'!$C$7:$C$1507,0),0))</f>
        <v>MDU-KD</v>
      </c>
      <c r="E25" s="101" t="str">
        <f ca="1">IF(B25="+","Unit",IF(ISERROR(OFFSET('HARGA SATUAN'!$E$6,MATCH(C25,'HARGA SATUAN'!$C$7:$C$1507,0),0)),"",OFFSET('HARGA SATUAN'!$E$6,MATCH(C25,'HARGA SATUAN'!$C$7:$C$1507,0),0)))</f>
        <v>Set</v>
      </c>
      <c r="F25" s="101">
        <f t="shared" ca="1" si="6"/>
        <v>6</v>
      </c>
      <c r="G25" s="41">
        <f ca="1">IF(ISERROR(OFFSET('HARGA SATUAN'!$I$6,MATCH(C25,'HARGA SATUAN'!$C$7:$C$1507,0),0)),"",OFFSET('HARGA SATUAN'!$I$6,MATCH(C25,'HARGA SATUAN'!$C$7:$C$1507,0),0))</f>
        <v>430000</v>
      </c>
      <c r="H25" s="42">
        <f t="shared" ca="1" si="1"/>
        <v>2580000</v>
      </c>
      <c r="I25" s="42">
        <f t="shared" ca="1" si="2"/>
        <v>0</v>
      </c>
      <c r="J25" s="42">
        <f t="shared" ca="1" si="3"/>
        <v>0</v>
      </c>
      <c r="K25" s="43">
        <f t="shared" ca="1" si="0"/>
        <v>2580000</v>
      </c>
      <c r="L25" s="46"/>
      <c r="Q25" s="36"/>
      <c r="R25" s="45"/>
      <c r="S25" s="45"/>
      <c r="T25" s="45"/>
    </row>
    <row r="26" spans="1:20" s="47" customFormat="1" ht="30">
      <c r="A26" s="30">
        <v>11</v>
      </c>
      <c r="B26" s="100">
        <f t="shared" ca="1" si="4"/>
        <v>11</v>
      </c>
      <c r="C26" s="109" t="str">
        <f t="shared" ca="1" si="5"/>
        <v>AAAC 70 mm²</v>
      </c>
      <c r="D26" s="101" t="str">
        <f ca="1">IF(ISERROR(OFFSET('HARGA SATUAN'!$D$6,MATCH(C26,'HARGA SATUAN'!$C$7:$C$1507,0),0)),"",OFFSET('HARGA SATUAN'!$D$6,MATCH(C26,'HARGA SATUAN'!$C$7:$C$1507,0),0))</f>
        <v>MDU-KD</v>
      </c>
      <c r="E26" s="101" t="str">
        <f ca="1">IF(B26="+","Unit",IF(ISERROR(OFFSET('HARGA SATUAN'!$E$6,MATCH(C26,'HARGA SATUAN'!$C$7:$C$1507,0),0)),"",OFFSET('HARGA SATUAN'!$E$6,MATCH(C26,'HARGA SATUAN'!$C$7:$C$1507,0),0)))</f>
        <v>Mtr</v>
      </c>
      <c r="F26" s="101">
        <f t="shared" ca="1" si="6"/>
        <v>16</v>
      </c>
      <c r="G26" s="41">
        <f ca="1">IF(ISERROR(OFFSET('HARGA SATUAN'!$I$6,MATCH(C26,'HARGA SATUAN'!$C$7:$C$1507,0),0)),"",OFFSET('HARGA SATUAN'!$I$6,MATCH(C26,'HARGA SATUAN'!$C$7:$C$1507,0),0))</f>
        <v>14200</v>
      </c>
      <c r="H26" s="42">
        <f t="shared" ca="1" si="1"/>
        <v>227200</v>
      </c>
      <c r="I26" s="42">
        <f t="shared" ca="1" si="2"/>
        <v>0</v>
      </c>
      <c r="J26" s="42">
        <f t="shared" ca="1" si="3"/>
        <v>0</v>
      </c>
      <c r="K26" s="43">
        <f t="shared" ca="1" si="0"/>
        <v>227200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AAAC 150 mm²</v>
      </c>
      <c r="D27" s="101" t="str">
        <f ca="1">IF(ISERROR(OFFSET('HARGA SATUAN'!$D$6,MATCH(C27,'HARGA SATUAN'!$C$7:$C$1507,0),0)),"",OFFSET('HARGA SATUAN'!$D$6,MATCH(C27,'HARGA SATUAN'!$C$7:$C$1507,0),0))</f>
        <v>MDU-KD</v>
      </c>
      <c r="E27" s="101" t="str">
        <f ca="1">IF(B27="+","Unit",IF(ISERROR(OFFSET('HARGA SATUAN'!$E$6,MATCH(C27,'HARGA SATUAN'!$C$7:$C$1507,0),0)),"",OFFSET('HARGA SATUAN'!$E$6,MATCH(C27,'HARGA SATUAN'!$C$7:$C$1507,0),0)))</f>
        <v>Mtr</v>
      </c>
      <c r="F27" s="101">
        <f t="shared" ca="1" si="6"/>
        <v>185.5</v>
      </c>
      <c r="G27" s="41">
        <f ca="1">IF(ISERROR(OFFSET('HARGA SATUAN'!$I$6,MATCH(C27,'HARGA SATUAN'!$C$7:$C$1507,0),0)),"",OFFSET('HARGA SATUAN'!$I$6,MATCH(C27,'HARGA SATUAN'!$C$7:$C$1507,0),0))</f>
        <v>25300</v>
      </c>
      <c r="H27" s="42">
        <f t="shared" ca="1" si="1"/>
        <v>4693150</v>
      </c>
      <c r="I27" s="42">
        <f t="shared" ca="1" si="2"/>
        <v>0</v>
      </c>
      <c r="J27" s="42">
        <f t="shared" ca="1" si="3"/>
        <v>0</v>
      </c>
      <c r="K27" s="43">
        <f t="shared" ca="1" si="0"/>
        <v>4693150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AAAC 240 mm²</v>
      </c>
      <c r="D28" s="101" t="str">
        <f ca="1">IF(ISERROR(OFFSET('HARGA SATUAN'!$D$6,MATCH(C28,'HARGA SATUAN'!$C$7:$C$1507,0),0)),"",OFFSET('HARGA SATUAN'!$D$6,MATCH(C28,'HARGA SATUAN'!$C$7:$C$1507,0),0))</f>
        <v>MDU-KD</v>
      </c>
      <c r="E28" s="101" t="str">
        <f ca="1">IF(B28="+","Unit",IF(ISERROR(OFFSET('HARGA SATUAN'!$E$6,MATCH(C28,'HARGA SATUAN'!$C$7:$C$1507,0),0)),"",OFFSET('HARGA SATUAN'!$E$6,MATCH(C28,'HARGA SATUAN'!$C$7:$C$1507,0),0)))</f>
        <v>Mtr</v>
      </c>
      <c r="F28" s="101">
        <f t="shared" ca="1" si="6"/>
        <v>556.5</v>
      </c>
      <c r="G28" s="41">
        <f ca="1">IF(ISERROR(OFFSET('HARGA SATUAN'!$I$6,MATCH(C28,'HARGA SATUAN'!$C$7:$C$1507,0),0)),"",OFFSET('HARGA SATUAN'!$I$6,MATCH(C28,'HARGA SATUAN'!$C$7:$C$1507,0),0))</f>
        <v>36900</v>
      </c>
      <c r="H28" s="42">
        <f t="shared" ca="1" si="1"/>
        <v>20534850</v>
      </c>
      <c r="I28" s="42">
        <f t="shared" ca="1" si="2"/>
        <v>0</v>
      </c>
      <c r="J28" s="42">
        <f t="shared" ca="1" si="3"/>
        <v>0</v>
      </c>
      <c r="K28" s="43">
        <f t="shared" ca="1" si="0"/>
        <v>20534850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NFA2X-T 2 x 70 + N 70 mm²</v>
      </c>
      <c r="D29" s="101" t="str">
        <f ca="1">IF(ISERROR(OFFSET('HARGA SATUAN'!$D$6,MATCH(C29,'HARGA SATUAN'!$C$7:$C$1507,0),0)),"",OFFSET('HARGA SATUAN'!$D$6,MATCH(C29,'HARGA SATUAN'!$C$7:$C$1507,0),0))</f>
        <v>MDU-KD</v>
      </c>
      <c r="E29" s="101" t="str">
        <f ca="1">IF(B29="+","Unit",IF(ISERROR(OFFSET('HARGA SATUAN'!$E$6,MATCH(C29,'HARGA SATUAN'!$C$7:$C$1507,0),0)),"",OFFSET('HARGA SATUAN'!$E$6,MATCH(C29,'HARGA SATUAN'!$C$7:$C$1507,0),0)))</f>
        <v>Mtr</v>
      </c>
      <c r="F29" s="101">
        <f t="shared" ca="1" si="6"/>
        <v>236.25</v>
      </c>
      <c r="G29" s="41">
        <f ca="1">IF(ISERROR(OFFSET('HARGA SATUAN'!$I$6,MATCH(C29,'HARGA SATUAN'!$C$7:$C$1507,0),0)),"",OFFSET('HARGA SATUAN'!$I$6,MATCH(C29,'HARGA SATUAN'!$C$7:$C$1507,0),0))</f>
        <v>53300</v>
      </c>
      <c r="H29" s="42">
        <f t="shared" ca="1" si="1"/>
        <v>12592125</v>
      </c>
      <c r="I29" s="42">
        <f t="shared" ca="1" si="2"/>
        <v>0</v>
      </c>
      <c r="J29" s="42">
        <f t="shared" ca="1" si="3"/>
        <v>0</v>
      </c>
      <c r="K29" s="43">
        <f t="shared" ca="1" si="0"/>
        <v>12592125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>
        <f t="shared" ca="1" si="4"/>
        <v>15</v>
      </c>
      <c r="C30" s="109" t="str">
        <f t="shared" ca="1" si="5"/>
        <v>NFA2X 2 x 10 mm²</v>
      </c>
      <c r="D30" s="101" t="str">
        <f ca="1">IF(ISERROR(OFFSET('HARGA SATUAN'!$D$6,MATCH(C30,'HARGA SATUAN'!$C$7:$C$1507,0),0)),"",OFFSET('HARGA SATUAN'!$D$6,MATCH(C30,'HARGA SATUAN'!$C$7:$C$1507,0),0))</f>
        <v>MDU-KD</v>
      </c>
      <c r="E30" s="101" t="str">
        <f ca="1">IF(B30="+","Unit",IF(ISERROR(OFFSET('HARGA SATUAN'!$E$6,MATCH(C30,'HARGA SATUAN'!$C$7:$C$1507,0),0)),"",OFFSET('HARGA SATUAN'!$E$6,MATCH(C30,'HARGA SATUAN'!$C$7:$C$1507,0),0)))</f>
        <v>Mtr</v>
      </c>
      <c r="F30" s="101">
        <f t="shared" ca="1" si="6"/>
        <v>35</v>
      </c>
      <c r="G30" s="41">
        <f ca="1">IF(ISERROR(OFFSET('HARGA SATUAN'!$I$6,MATCH(C30,'HARGA SATUAN'!$C$7:$C$1507,0),0)),"",OFFSET('HARGA SATUAN'!$I$6,MATCH(C30,'HARGA SATUAN'!$C$7:$C$1507,0),0))</f>
        <v>4300</v>
      </c>
      <c r="H30" s="42">
        <f t="shared" ca="1" si="1"/>
        <v>150500</v>
      </c>
      <c r="I30" s="42">
        <f t="shared" ca="1" si="2"/>
        <v>0</v>
      </c>
      <c r="J30" s="42">
        <f t="shared" ca="1" si="3"/>
        <v>0</v>
      </c>
      <c r="K30" s="43">
        <f t="shared" ca="1" si="0"/>
        <v>150500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>
        <f t="shared" ca="1" si="4"/>
        <v>16</v>
      </c>
      <c r="C31" s="109" t="str">
        <f t="shared" ca="1" si="5"/>
        <v>Kabel NYY 1 x 150 mm²</v>
      </c>
      <c r="D31" s="101" t="str">
        <f ca="1">IF(ISERROR(OFFSET('HARGA SATUAN'!$D$6,MATCH(C31,'HARGA SATUAN'!$C$7:$C$1507,0),0)),"",OFFSET('HARGA SATUAN'!$D$6,MATCH(C31,'HARGA SATUAN'!$C$7:$C$1507,0),0))</f>
        <v>MDU-KD</v>
      </c>
      <c r="E31" s="101" t="str">
        <f ca="1">IF(B31="+","Unit",IF(ISERROR(OFFSET('HARGA SATUAN'!$E$6,MATCH(C31,'HARGA SATUAN'!$C$7:$C$1507,0),0)),"",OFFSET('HARGA SATUAN'!$E$6,MATCH(C31,'HARGA SATUAN'!$C$7:$C$1507,0),0)))</f>
        <v>Mtr</v>
      </c>
      <c r="F31" s="101">
        <f t="shared" ca="1" si="6"/>
        <v>35</v>
      </c>
      <c r="G31" s="41">
        <f ca="1">IF(ISERROR(OFFSET('HARGA SATUAN'!$I$6,MATCH(C31,'HARGA SATUAN'!$C$7:$C$1507,0),0)),"",OFFSET('HARGA SATUAN'!$I$6,MATCH(C31,'HARGA SATUAN'!$C$7:$C$1507,0),0))</f>
        <v>218600</v>
      </c>
      <c r="H31" s="42">
        <f t="shared" ca="1" si="1"/>
        <v>7651000</v>
      </c>
      <c r="I31" s="42">
        <f t="shared" ca="1" si="2"/>
        <v>0</v>
      </c>
      <c r="J31" s="42">
        <f t="shared" ca="1" si="3"/>
        <v>0</v>
      </c>
      <c r="K31" s="43">
        <f t="shared" ca="1" si="0"/>
        <v>7651000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>
        <f t="shared" ca="1" si="4"/>
        <v>17</v>
      </c>
      <c r="C32" s="109" t="str">
        <f t="shared" ca="1" si="5"/>
        <v>Kabel NA2XSEYBY 20 KV, 3 x 300 mm²</v>
      </c>
      <c r="D32" s="101" t="str">
        <f ca="1">IF(ISERROR(OFFSET('HARGA SATUAN'!$D$6,MATCH(C32,'HARGA SATUAN'!$C$7:$C$1507,0),0)),"",OFFSET('HARGA SATUAN'!$D$6,MATCH(C32,'HARGA SATUAN'!$C$7:$C$1507,0),0))</f>
        <v>MDU-KD</v>
      </c>
      <c r="E32" s="101" t="str">
        <f ca="1">IF(B32="+","Unit",IF(ISERROR(OFFSET('HARGA SATUAN'!$E$6,MATCH(C32,'HARGA SATUAN'!$C$7:$C$1507,0),0)),"",OFFSET('HARGA SATUAN'!$E$6,MATCH(C32,'HARGA SATUAN'!$C$7:$C$1507,0),0)))</f>
        <v>Mtr</v>
      </c>
      <c r="F32" s="101">
        <f t="shared" ca="1" si="6"/>
        <v>35</v>
      </c>
      <c r="G32" s="41">
        <f ca="1">IF(ISERROR(OFFSET('HARGA SATUAN'!$I$6,MATCH(C32,'HARGA SATUAN'!$C$7:$C$1507,0),0)),"",OFFSET('HARGA SATUAN'!$I$6,MATCH(C32,'HARGA SATUAN'!$C$7:$C$1507,0),0))</f>
        <v>585500</v>
      </c>
      <c r="H32" s="42">
        <f t="shared" ca="1" si="1"/>
        <v>20492500</v>
      </c>
      <c r="I32" s="42">
        <f t="shared" ca="1" si="2"/>
        <v>0</v>
      </c>
      <c r="J32" s="42">
        <f t="shared" ca="1" si="3"/>
        <v>0</v>
      </c>
      <c r="K32" s="43">
        <f t="shared" ca="1" si="0"/>
        <v>20492500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SATUAN'!$C$7:$C$1507,0),0)),"",OFFSET('HARGA SATUAN'!$D$6,MATCH(C33,'HARGA SATUAN'!$C$7:$C$1507,0),0))</f>
        <v/>
      </c>
      <c r="E33" s="101">
        <f ca="1">IF(B33="+","Unit",IF(ISERROR(OFFSET('HARGA SATUAN'!$E$6,MATCH(C33,'HARGA SATUAN'!$C$7:$C$1507,0),0)),"",OFFSET('HARGA SATUAN'!$E$6,MATCH(C33,'HARGA SATUAN'!$C$7:$C$1507,0),0)))</f>
        <v>0</v>
      </c>
      <c r="F33" s="101" t="str">
        <f t="shared" ca="1" si="6"/>
        <v/>
      </c>
      <c r="G33" s="41">
        <f ca="1">IF(ISERROR(OFFSET('HARGA SATUAN'!$I$6,MATCH(C33,'HARGA SATUAN'!$C$7:$C$1507,0),0)),"",OFFSET('HARGA SATUAN'!$I$6,MATCH(C33,'HARGA SATUAN'!$C$7:$C$1507,0),0))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SATUAN'!$C$7:$C$1507,0),0)),"",OFFSET('HARGA SATUAN'!$D$6,MATCH(C34,'HARGA SATUAN'!$C$7:$C$1507,0),0))</f>
        <v/>
      </c>
      <c r="E34" s="101">
        <f ca="1">IF(B34="+","Unit",IF(ISERROR(OFFSET('HARGA SATUAN'!$E$6,MATCH(C34,'HARGA SATUAN'!$C$7:$C$1507,0),0)),"",OFFSET('HARGA SATUAN'!$E$6,MATCH(C34,'HARGA SATUAN'!$C$7:$C$1507,0),0)))</f>
        <v>0</v>
      </c>
      <c r="F34" s="101" t="str">
        <f t="shared" ca="1" si="6"/>
        <v/>
      </c>
      <c r="G34" s="41">
        <f ca="1">IF(ISERROR(OFFSET('HARGA SATUAN'!$I$6,MATCH(C34,'HARGA SATUAN'!$C$7:$C$1507,0),0)),"",OFFSET('HARGA SATUAN'!$I$6,MATCH(C34,'HARGA SATUAN'!$C$7:$C$1507,0),0))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SATUAN'!$C$7:$C$1507,0),0)),"",OFFSET('HARGA SATUAN'!$D$6,MATCH(C35,'HARGA SATUAN'!$C$7:$C$1507,0),0))</f>
        <v/>
      </c>
      <c r="E35" s="101">
        <f ca="1">IF(B35="+","Unit",IF(ISERROR(OFFSET('HARGA SATUAN'!$E$6,MATCH(C35,'HARGA SATUAN'!$C$7:$C$1507,0),0)),"",OFFSET('HARGA SATUAN'!$E$6,MATCH(C35,'HARGA SATUAN'!$C$7:$C$1507,0),0)))</f>
        <v>0</v>
      </c>
      <c r="F35" s="101" t="str">
        <f t="shared" ca="1" si="6"/>
        <v/>
      </c>
      <c r="G35" s="41">
        <f ca="1">IF(ISERROR(OFFSET('HARGA SATUAN'!$I$6,MATCH(C35,'HARGA SATUAN'!$C$7:$C$1507,0),0)),"",OFFSET('HARGA SATUAN'!$I$6,MATCH(C35,'HARGA SATUAN'!$C$7:$C$1507,0),0))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SATUAN'!$C$7:$C$1507,0),0)),"",OFFSET('HARGA SATUAN'!$D$6,MATCH(C36,'HARGA SATUAN'!$C$7:$C$1507,0),0))</f>
        <v/>
      </c>
      <c r="E36" s="101">
        <f ca="1">IF(B36="+","Unit",IF(ISERROR(OFFSET('HARGA SATUAN'!$E$6,MATCH(C36,'HARGA SATUAN'!$C$7:$C$1507,0),0)),"",OFFSET('HARGA SATUAN'!$E$6,MATCH(C36,'HARGA SATUAN'!$C$7:$C$1507,0),0)))</f>
        <v>0</v>
      </c>
      <c r="F36" s="101" t="str">
        <f t="shared" ca="1" si="6"/>
        <v/>
      </c>
      <c r="G36" s="41">
        <f ca="1">IF(ISERROR(OFFSET('HARGA SATUAN'!$I$6,MATCH(C36,'HARGA SATUAN'!$C$7:$C$1507,0),0)),"",OFFSET('HARGA SATUAN'!$I$6,MATCH(C36,'HARGA SATUAN'!$C$7:$C$1507,0),0))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SATUAN'!$C$7:$C$1507,0),0)),"",OFFSET('HARGA SATUAN'!$D$6,MATCH(C37,'HARGA SATUAN'!$C$7:$C$1507,0),0))</f>
        <v/>
      </c>
      <c r="E37" s="101">
        <f ca="1">IF(B37="+","Unit",IF(ISERROR(OFFSET('HARGA SATUAN'!$E$6,MATCH(C37,'HARGA SATUAN'!$C$7:$C$1507,0),0)),"",OFFSET('HARGA SATUAN'!$E$6,MATCH(C37,'HARGA SATUAN'!$C$7:$C$1507,0),0)))</f>
        <v>0</v>
      </c>
      <c r="F37" s="101" t="str">
        <f t="shared" ca="1" si="6"/>
        <v/>
      </c>
      <c r="G37" s="41">
        <f ca="1">IF(ISERROR(OFFSET('HARGA SATUAN'!$I$6,MATCH(C37,'HARGA SATUAN'!$C$7:$C$1507,0),0)),"",OFFSET('HARGA SATUAN'!$I$6,MATCH(C37,'HARGA SATUAN'!$C$7:$C$1507,0),0))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SATUAN'!$C$7:$C$1507,0),0)),"",OFFSET('HARGA SATUAN'!$D$6,MATCH(C38,'HARGA SATUAN'!$C$7:$C$1507,0),0))</f>
        <v/>
      </c>
      <c r="E38" s="101">
        <f ca="1">IF(B38="+","Unit",IF(ISERROR(OFFSET('HARGA SATUAN'!$E$6,MATCH(C38,'HARGA SATUAN'!$C$7:$C$1507,0),0)),"",OFFSET('HARGA SATUAN'!$E$6,MATCH(C38,'HARGA SATUAN'!$C$7:$C$1507,0),0)))</f>
        <v>0</v>
      </c>
      <c r="F38" s="101" t="str">
        <f t="shared" ca="1" si="6"/>
        <v/>
      </c>
      <c r="G38" s="41">
        <f ca="1">IF(ISERROR(OFFSET('HARGA SATUAN'!$I$6,MATCH(C38,'HARGA SATUAN'!$C$7:$C$1507,0),0)),"",OFFSET('HARGA SATUAN'!$I$6,MATCH(C38,'HARGA SATUAN'!$C$7:$C$1507,0),0))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SATUAN'!$C$7:$C$1507,0),0)),"",OFFSET('HARGA SATUAN'!$D$6,MATCH(C39,'HARGA SATUAN'!$C$7:$C$1507,0),0))</f>
        <v/>
      </c>
      <c r="E39" s="101">
        <f ca="1">IF(B39="+","Unit",IF(ISERROR(OFFSET('HARGA SATUAN'!$E$6,MATCH(C39,'HARGA SATUAN'!$C$7:$C$1507,0),0)),"",OFFSET('HARGA SATUAN'!$E$6,MATCH(C39,'HARGA SATUAN'!$C$7:$C$1507,0),0)))</f>
        <v>0</v>
      </c>
      <c r="F39" s="101" t="str">
        <f t="shared" ca="1" si="6"/>
        <v/>
      </c>
      <c r="G39" s="41">
        <f ca="1">IF(ISERROR(OFFSET('HARGA SATUAN'!$I$6,MATCH(C39,'HARGA SATUAN'!$C$7:$C$1507,0),0)),"",OFFSET('HARGA SATUAN'!$I$6,MATCH(C39,'HARGA SATUAN'!$C$7:$C$1507,0),0))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SATUAN'!$C$7:$C$1507,0),0)),"",OFFSET('HARGA SATUAN'!$D$6,MATCH(C40,'HARGA SATUAN'!$C$7:$C$1507,0),0))</f>
        <v/>
      </c>
      <c r="E40" s="101">
        <f ca="1">IF(B40="+","Unit",IF(ISERROR(OFFSET('HARGA SATUAN'!$E$6,MATCH(C40,'HARGA SATUAN'!$C$7:$C$1507,0),0)),"",OFFSET('HARGA SATUAN'!$E$6,MATCH(C40,'HARGA SATUAN'!$C$7:$C$1507,0),0)))</f>
        <v>0</v>
      </c>
      <c r="F40" s="101" t="str">
        <f t="shared" ca="1" si="6"/>
        <v/>
      </c>
      <c r="G40" s="41">
        <f ca="1">IF(ISERROR(OFFSET('HARGA SATUAN'!$I$6,MATCH(C40,'HARGA SATUAN'!$C$7:$C$1507,0),0)),"",OFFSET('HARGA SATUAN'!$I$6,MATCH(C40,'HARGA SATUAN'!$C$7:$C$1507,0),0))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SATUAN'!$C$7:$C$1507,0),0)),"",OFFSET('HARGA SATUAN'!$D$6,MATCH(C41,'HARGA SATUAN'!$C$7:$C$1507,0),0))</f>
        <v/>
      </c>
      <c r="E41" s="101">
        <f ca="1">IF(B41="+","Unit",IF(ISERROR(OFFSET('HARGA SATUAN'!$E$6,MATCH(C41,'HARGA SATUAN'!$C$7:$C$1507,0),0)),"",OFFSET('HARGA SATUAN'!$E$6,MATCH(C41,'HARGA SATUAN'!$C$7:$C$1507,0),0)))</f>
        <v>0</v>
      </c>
      <c r="F41" s="101" t="str">
        <f t="shared" ca="1" si="6"/>
        <v/>
      </c>
      <c r="G41" s="41">
        <f ca="1">IF(ISERROR(OFFSET('HARGA SATUAN'!$I$6,MATCH(C41,'HARGA SATUAN'!$C$7:$C$1507,0),0)),"",OFFSET('HARGA SATUAN'!$I$6,MATCH(C41,'HARGA SATUAN'!$C$7:$C$1507,0),0))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SATUAN'!$C$7:$C$1507,0),0)),"",OFFSET('HARGA SATUAN'!$D$6,MATCH(C42,'HARGA SATUAN'!$C$7:$C$1507,0),0))</f>
        <v/>
      </c>
      <c r="E42" s="101">
        <f ca="1">IF(B42="+","Unit",IF(ISERROR(OFFSET('HARGA SATUAN'!$E$6,MATCH(C42,'HARGA SATUAN'!$C$7:$C$1507,0),0)),"",OFFSET('HARGA SATUAN'!$E$6,MATCH(C42,'HARGA SATUAN'!$C$7:$C$1507,0),0)))</f>
        <v>0</v>
      </c>
      <c r="F42" s="101" t="str">
        <f t="shared" ca="1" si="6"/>
        <v/>
      </c>
      <c r="G42" s="41">
        <f ca="1">IF(ISERROR(OFFSET('HARGA SATUAN'!$I$6,MATCH(C42,'HARGA SATUAN'!$C$7:$C$1507,0),0)),"",OFFSET('HARGA SATUAN'!$I$6,MATCH(C42,'HARGA SATUAN'!$C$7:$C$1507,0),0))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SATUAN'!$C$7:$C$1507,0),0)),"",OFFSET('HARGA SATUAN'!$D$6,MATCH(C43,'HARGA SATUAN'!$C$7:$C$1507,0),0))</f>
        <v/>
      </c>
      <c r="E43" s="101">
        <f ca="1">IF(B43="+","Unit",IF(ISERROR(OFFSET('HARGA SATUAN'!$E$6,MATCH(C43,'HARGA SATUAN'!$C$7:$C$1507,0),0)),"",OFFSET('HARGA SATUAN'!$E$6,MATCH(C43,'HARGA SATUAN'!$C$7:$C$1507,0),0)))</f>
        <v>0</v>
      </c>
      <c r="F43" s="101" t="str">
        <f t="shared" ca="1" si="6"/>
        <v/>
      </c>
      <c r="G43" s="41">
        <f ca="1">IF(ISERROR(OFFSET('HARGA SATUAN'!$I$6,MATCH(C43,'HARGA SATUAN'!$C$7:$C$1507,0),0)),"",OFFSET('HARGA SATUAN'!$I$6,MATCH(C43,'HARGA SATUAN'!$C$7:$C$1507,0),0))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SATUAN'!$C$7:$C$1507,0),0)),"",OFFSET('HARGA SATUAN'!$D$6,MATCH(C44,'HARGA SATUAN'!$C$7:$C$1507,0),0))</f>
        <v/>
      </c>
      <c r="E44" s="101">
        <f ca="1">IF(B44="+","Unit",IF(ISERROR(OFFSET('HARGA SATUAN'!$E$6,MATCH(C44,'HARGA SATUAN'!$C$7:$C$1507,0),0)),"",OFFSET('HARGA SATUAN'!$E$6,MATCH(C44,'HARGA SATUAN'!$C$7:$C$1507,0),0)))</f>
        <v>0</v>
      </c>
      <c r="F44" s="101" t="str">
        <f t="shared" ca="1" si="6"/>
        <v/>
      </c>
      <c r="G44" s="41">
        <f ca="1">IF(ISERROR(OFFSET('HARGA SATUAN'!$I$6,MATCH(C44,'HARGA SATUAN'!$C$7:$C$1507,0),0)),"",OFFSET('HARGA SATUAN'!$I$6,MATCH(C44,'HARGA SATUAN'!$C$7:$C$1507,0),0))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SATUAN'!$C$7:$C$1507,0),0)),"",OFFSET('HARGA SATUAN'!$D$6,MATCH(C45,'HARGA SATUAN'!$C$7:$C$1507,0),0))</f>
        <v/>
      </c>
      <c r="E45" s="101">
        <f ca="1">IF(B45="+","Unit",IF(ISERROR(OFFSET('HARGA SATUAN'!$E$6,MATCH(C45,'HARGA SATUAN'!$C$7:$C$1507,0),0)),"",OFFSET('HARGA SATUAN'!$E$6,MATCH(C45,'HARGA SATUAN'!$C$7:$C$1507,0),0)))</f>
        <v>0</v>
      </c>
      <c r="F45" s="101" t="str">
        <f t="shared" ca="1" si="6"/>
        <v/>
      </c>
      <c r="G45" s="41">
        <f ca="1">IF(ISERROR(OFFSET('HARGA SATUAN'!$I$6,MATCH(C45,'HARGA SATUAN'!$C$7:$C$1507,0),0)),"",OFFSET('HARGA SATUAN'!$I$6,MATCH(C45,'HARGA SATUAN'!$C$7:$C$1507,0),0))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SATUAN'!$C$7:$C$1507,0),0)),"",OFFSET('HARGA SATUAN'!$D$6,MATCH(C46,'HARGA SATUAN'!$C$7:$C$1507,0),0))</f>
        <v/>
      </c>
      <c r="E46" s="101">
        <f ca="1">IF(B46="+","Unit",IF(ISERROR(OFFSET('HARGA SATUAN'!$E$6,MATCH(C46,'HARGA SATUAN'!$C$7:$C$1507,0),0)),"",OFFSET('HARGA SATUAN'!$E$6,MATCH(C46,'HARGA SATUAN'!$C$7:$C$1507,0),0)))</f>
        <v>0</v>
      </c>
      <c r="F46" s="101" t="str">
        <f t="shared" ca="1" si="6"/>
        <v/>
      </c>
      <c r="G46" s="41">
        <f ca="1">IF(ISERROR(OFFSET('HARGA SATUAN'!$I$6,MATCH(C46,'HARGA SATUAN'!$C$7:$C$1507,0),0)),"",OFFSET('HARGA SATUAN'!$I$6,MATCH(C46,'HARGA SATUAN'!$C$7:$C$1507,0),0))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SATUAN'!$C$7:$C$1507,0),0)),"",OFFSET('HARGA SATUAN'!$D$6,MATCH(C47,'HARGA SATUAN'!$C$7:$C$1507,0),0))</f>
        <v/>
      </c>
      <c r="E47" s="101">
        <f ca="1">IF(B47="+","Unit",IF(ISERROR(OFFSET('HARGA SATUAN'!$E$6,MATCH(C47,'HARGA SATUAN'!$C$7:$C$1507,0),0)),"",OFFSET('HARGA SATUAN'!$E$6,MATCH(C47,'HARGA SATUAN'!$C$7:$C$1507,0),0)))</f>
        <v>0</v>
      </c>
      <c r="F47" s="101" t="str">
        <f t="shared" ca="1" si="6"/>
        <v/>
      </c>
      <c r="G47" s="41">
        <f ca="1">IF(ISERROR(OFFSET('HARGA SATUAN'!$I$6,MATCH(C47,'HARGA SATUAN'!$C$7:$C$1507,0),0)),"",OFFSET('HARGA SATUAN'!$I$6,MATCH(C47,'HARGA SATUAN'!$C$7:$C$1507,0),0))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SATUAN'!$C$7:$C$1507,0),0)),"",OFFSET('HARGA SATUAN'!$D$6,MATCH(C48,'HARGA SATUAN'!$C$7:$C$1507,0),0))</f>
        <v/>
      </c>
      <c r="E48" s="101">
        <f ca="1">IF(B48="+","Unit",IF(ISERROR(OFFSET('HARGA SATUAN'!$E$6,MATCH(C48,'HARGA SATUAN'!$C$7:$C$1507,0),0)),"",OFFSET('HARGA SATUAN'!$E$6,MATCH(C48,'HARGA SATUAN'!$C$7:$C$1507,0),0)))</f>
        <v>0</v>
      </c>
      <c r="F48" s="101" t="str">
        <f t="shared" ca="1" si="6"/>
        <v/>
      </c>
      <c r="G48" s="41">
        <f ca="1">IF(ISERROR(OFFSET('HARGA SATUAN'!$I$6,MATCH(C48,'HARGA SATUAN'!$C$7:$C$1507,0),0)),"",OFFSET('HARGA SATUAN'!$I$6,MATCH(C48,'HARGA SATUAN'!$C$7:$C$1507,0),0))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SATUAN'!$C$7:$C$1507,0),0)),"",OFFSET('HARGA SATUAN'!$D$6,MATCH(C49,'HARGA SATUAN'!$C$7:$C$1507,0),0))</f>
        <v/>
      </c>
      <c r="E49" s="101">
        <f ca="1">IF(B49="+","Unit",IF(ISERROR(OFFSET('HARGA SATUAN'!$E$6,MATCH(C49,'HARGA SATUAN'!$C$7:$C$1507,0),0)),"",OFFSET('HARGA SATUAN'!$E$6,MATCH(C49,'HARGA SATUAN'!$C$7:$C$1507,0),0)))</f>
        <v>0</v>
      </c>
      <c r="F49" s="101" t="str">
        <f t="shared" ca="1" si="6"/>
        <v/>
      </c>
      <c r="G49" s="41">
        <f ca="1">IF(ISERROR(OFFSET('HARGA SATUAN'!$I$6,MATCH(C49,'HARGA SATUAN'!$C$7:$C$1507,0),0)),"",OFFSET('HARGA SATUAN'!$I$6,MATCH(C49,'HARGA SATUAN'!$C$7:$C$1507,0),0))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SATUAN'!$C$7:$C$1507,0),0)),"",OFFSET('HARGA SATUAN'!$D$6,MATCH(C50,'HARGA SATUAN'!$C$7:$C$1507,0),0))</f>
        <v/>
      </c>
      <c r="E50" s="101">
        <f ca="1">IF(B50="+","Unit",IF(ISERROR(OFFSET('HARGA SATUAN'!$E$6,MATCH(C50,'HARGA SATUAN'!$C$7:$C$1507,0),0)),"",OFFSET('HARGA SATUAN'!$E$6,MATCH(C50,'HARGA SATUAN'!$C$7:$C$1507,0),0)))</f>
        <v>0</v>
      </c>
      <c r="F50" s="101" t="str">
        <f t="shared" ca="1" si="6"/>
        <v/>
      </c>
      <c r="G50" s="41">
        <f ca="1">IF(ISERROR(OFFSET('HARGA SATUAN'!$I$6,MATCH(C50,'HARGA SATUAN'!$C$7:$C$1507,0),0)),"",OFFSET('HARGA SATUAN'!$I$6,MATCH(C50,'HARGA SATUAN'!$C$7:$C$1507,0),0))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SATUAN'!$C$7:$C$1507,0),0)),"",OFFSET('HARGA SATUAN'!$D$6,MATCH(C51,'HARGA SATUAN'!$C$7:$C$1507,0),0))</f>
        <v/>
      </c>
      <c r="E51" s="101">
        <f ca="1">IF(B51="+","Unit",IF(ISERROR(OFFSET('HARGA SATUAN'!$E$6,MATCH(C51,'HARGA SATUAN'!$C$7:$C$1507,0),0)),"",OFFSET('HARGA SATUAN'!$E$6,MATCH(C51,'HARGA SATUAN'!$C$7:$C$1507,0),0)))</f>
        <v>0</v>
      </c>
      <c r="F51" s="101" t="str">
        <f t="shared" ca="1" si="6"/>
        <v/>
      </c>
      <c r="G51" s="41">
        <f ca="1">IF(ISERROR(OFFSET('HARGA SATUAN'!$I$6,MATCH(C51,'HARGA SATUAN'!$C$7:$C$1507,0),0)),"",OFFSET('HARGA SATUAN'!$I$6,MATCH(C51,'HARGA SATUAN'!$C$7:$C$1507,0),0))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SATUAN'!$C$7:$C$1507,0),0)),"",OFFSET('HARGA SATUAN'!$D$6,MATCH(C52,'HARGA SATUAN'!$C$7:$C$1507,0),0))</f>
        <v/>
      </c>
      <c r="E52" s="101">
        <f ca="1">IF(B52="+","Unit",IF(ISERROR(OFFSET('HARGA SATUAN'!$E$6,MATCH(C52,'HARGA SATUAN'!$C$7:$C$1507,0),0)),"",OFFSET('HARGA SATUAN'!$E$6,MATCH(C52,'HARGA SATUAN'!$C$7:$C$1507,0),0)))</f>
        <v>0</v>
      </c>
      <c r="F52" s="101" t="str">
        <f t="shared" ca="1" si="6"/>
        <v/>
      </c>
      <c r="G52" s="41">
        <f ca="1">IF(ISERROR(OFFSET('HARGA SATUAN'!$I$6,MATCH(C52,'HARGA SATUAN'!$C$7:$C$1507,0),0)),"",OFFSET('HARGA SATUAN'!$I$6,MATCH(C52,'HARGA SATUAN'!$C$7:$C$1507,0),0))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SATUAN'!$C$7:$C$1507,0),0)),"",OFFSET('HARGA SATUAN'!$D$6,MATCH(C53,'HARGA SATUAN'!$C$7:$C$1507,0),0))</f>
        <v/>
      </c>
      <c r="E53" s="101">
        <f ca="1">IF(B53="+","Unit",IF(ISERROR(OFFSET('HARGA SATUAN'!$E$6,MATCH(C53,'HARGA SATUAN'!$C$7:$C$1507,0),0)),"",OFFSET('HARGA SATUAN'!$E$6,MATCH(C53,'HARGA SATUAN'!$C$7:$C$1507,0),0)))</f>
        <v>0</v>
      </c>
      <c r="F53" s="101" t="str">
        <f t="shared" ca="1" si="6"/>
        <v/>
      </c>
      <c r="G53" s="41">
        <f ca="1">IF(ISERROR(OFFSET('HARGA SATUAN'!$I$6,MATCH(C53,'HARGA SATUAN'!$C$7:$C$1507,0),0)),"",OFFSET('HARGA SATUAN'!$I$6,MATCH(C53,'HARGA SATUAN'!$C$7:$C$1507,0),0))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SATUAN'!$C$7:$C$1507,0),0)),"",OFFSET('HARGA SATUAN'!$D$6,MATCH(C54,'HARGA SATUAN'!$C$7:$C$1507,0),0))</f>
        <v/>
      </c>
      <c r="E54" s="101">
        <f ca="1">IF(B54="+","Unit",IF(ISERROR(OFFSET('HARGA SATUAN'!$E$6,MATCH(C54,'HARGA SATUAN'!$C$7:$C$1507,0),0)),"",OFFSET('HARGA SATUAN'!$E$6,MATCH(C54,'HARGA SATUAN'!$C$7:$C$1507,0),0)))</f>
        <v>0</v>
      </c>
      <c r="F54" s="101" t="str">
        <f t="shared" ca="1" si="6"/>
        <v/>
      </c>
      <c r="G54" s="41">
        <f ca="1">IF(ISERROR(OFFSET('HARGA SATUAN'!$I$6,MATCH(C54,'HARGA SATUAN'!$C$7:$C$1507,0),0)),"",OFFSET('HARGA SATUAN'!$I$6,MATCH(C54,'HARGA SATUAN'!$C$7:$C$1507,0),0))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SATUAN'!$C$7:$C$1507,0),0)),"",OFFSET('HARGA SATUAN'!$D$6,MATCH(C55,'HARGA SATUAN'!$C$7:$C$1507,0),0))</f>
        <v/>
      </c>
      <c r="E55" s="101">
        <f ca="1">IF(B55="+","Unit",IF(ISERROR(OFFSET('HARGA SATUAN'!$E$6,MATCH(C55,'HARGA SATUAN'!$C$7:$C$1507,0),0)),"",OFFSET('HARGA SATUAN'!$E$6,MATCH(C55,'HARGA SATUAN'!$C$7:$C$1507,0),0)))</f>
        <v>0</v>
      </c>
      <c r="F55" s="101" t="str">
        <f t="shared" ca="1" si="6"/>
        <v/>
      </c>
      <c r="G55" s="41">
        <f ca="1">IF(ISERROR(OFFSET('HARGA SATUAN'!$I$6,MATCH(C55,'HARGA SATUAN'!$C$7:$C$1507,0),0)),"",OFFSET('HARGA SATUAN'!$I$6,MATCH(C55,'HARGA SATUAN'!$C$7:$C$1507,0),0))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SATUAN'!$C$7:$C$1507,0),0)),"",OFFSET('HARGA SATUAN'!$D$6,MATCH(C56,'HARGA SATUAN'!$C$7:$C$1507,0),0))</f>
        <v/>
      </c>
      <c r="E56" s="101">
        <f ca="1">IF(B56="+","Unit",IF(ISERROR(OFFSET('HARGA SATUAN'!$E$6,MATCH(C56,'HARGA SATUAN'!$C$7:$C$1507,0),0)),"",OFFSET('HARGA SATUAN'!$E$6,MATCH(C56,'HARGA SATUAN'!$C$7:$C$1507,0),0)))</f>
        <v>0</v>
      </c>
      <c r="F56" s="101" t="str">
        <f t="shared" ca="1" si="6"/>
        <v/>
      </c>
      <c r="G56" s="41">
        <f ca="1">IF(ISERROR(OFFSET('HARGA SATUAN'!$I$6,MATCH(C56,'HARGA SATUAN'!$C$7:$C$1507,0),0)),"",OFFSET('HARGA SATUAN'!$I$6,MATCH(C56,'HARGA SATUAN'!$C$7:$C$1507,0),0))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SATUAN'!$C$7:$C$1507,0),0)),"",OFFSET('HARGA SATUAN'!$D$6,MATCH(C57,'HARGA SATUAN'!$C$7:$C$1507,0),0))</f>
        <v/>
      </c>
      <c r="E57" s="101">
        <f ca="1">IF(B57="+","Unit",IF(ISERROR(OFFSET('HARGA SATUAN'!$E$6,MATCH(C57,'HARGA SATUAN'!$C$7:$C$1507,0),0)),"",OFFSET('HARGA SATUAN'!$E$6,MATCH(C57,'HARGA SATUAN'!$C$7:$C$1507,0),0)))</f>
        <v>0</v>
      </c>
      <c r="F57" s="101" t="str">
        <f t="shared" ca="1" si="6"/>
        <v/>
      </c>
      <c r="G57" s="41">
        <f ca="1">IF(ISERROR(OFFSET('HARGA SATUAN'!$I$6,MATCH(C57,'HARGA SATUAN'!$C$7:$C$1507,0),0)),"",OFFSET('HARGA SATUAN'!$I$6,MATCH(C57,'HARGA SATUAN'!$C$7:$C$1507,0),0))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SATUAN'!$C$7:$C$1507,0),0)),"",OFFSET('HARGA SATUAN'!$D$6,MATCH(C58,'HARGA SATUAN'!$C$7:$C$1507,0),0))</f>
        <v/>
      </c>
      <c r="E58" s="101">
        <f ca="1">IF(B58="+","Unit",IF(ISERROR(OFFSET('HARGA SATUAN'!$E$6,MATCH(C58,'HARGA SATUAN'!$C$7:$C$1507,0),0)),"",OFFSET('HARGA SATUAN'!$E$6,MATCH(C58,'HARGA SATUAN'!$C$7:$C$1507,0),0)))</f>
        <v>0</v>
      </c>
      <c r="F58" s="101" t="str">
        <f t="shared" ca="1" si="6"/>
        <v/>
      </c>
      <c r="G58" s="41">
        <f ca="1">IF(ISERROR(OFFSET('HARGA SATUAN'!$I$6,MATCH(C58,'HARGA SATUAN'!$C$7:$C$1507,0),0)),"",OFFSET('HARGA SATUAN'!$I$6,MATCH(C58,'HARGA SATUAN'!$C$7:$C$1507,0),0))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SATUAN'!$C$7:$C$1507,0),0)),"",OFFSET('HARGA SATUAN'!$D$6,MATCH(C59,'HARGA SATUAN'!$C$7:$C$1507,0),0))</f>
        <v/>
      </c>
      <c r="E59" s="101">
        <f ca="1">IF(B59="+","Unit",IF(ISERROR(OFFSET('HARGA SATUAN'!$E$6,MATCH(C59,'HARGA SATUAN'!$C$7:$C$1507,0),0)),"",OFFSET('HARGA SATUAN'!$E$6,MATCH(C59,'HARGA SATUAN'!$C$7:$C$1507,0),0)))</f>
        <v>0</v>
      </c>
      <c r="F59" s="101" t="str">
        <f t="shared" ca="1" si="6"/>
        <v/>
      </c>
      <c r="G59" s="41">
        <f ca="1">IF(ISERROR(OFFSET('HARGA SATUAN'!$I$6,MATCH(C59,'HARGA SATUAN'!$C$7:$C$1507,0),0)),"",OFFSET('HARGA SATUAN'!$I$6,MATCH(C59,'HARGA SATUAN'!$C$7:$C$1507,0),0))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SATUAN'!$C$7:$C$1507,0),0)),"",OFFSET('HARGA SATUAN'!$D$6,MATCH(C60,'HARGA SATUAN'!$C$7:$C$1507,0),0))</f>
        <v/>
      </c>
      <c r="E60" s="101">
        <f ca="1">IF(B60="+","Unit",IF(ISERROR(OFFSET('HARGA SATUAN'!$E$6,MATCH(C60,'HARGA SATUAN'!$C$7:$C$1507,0),0)),"",OFFSET('HARGA SATUAN'!$E$6,MATCH(C60,'HARGA SATUAN'!$C$7:$C$1507,0),0)))</f>
        <v>0</v>
      </c>
      <c r="F60" s="101" t="str">
        <f t="shared" ca="1" si="6"/>
        <v/>
      </c>
      <c r="G60" s="41">
        <f ca="1">IF(ISERROR(OFFSET('HARGA SATUAN'!$I$6,MATCH(C60,'HARGA SATUAN'!$C$7:$C$1507,0),0)),"",OFFSET('HARGA SATUAN'!$I$6,MATCH(C60,'HARGA SATUAN'!$C$7:$C$1507,0),0))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SATUAN'!$C$7:$C$1507,0),0)),"",OFFSET('HARGA SATUAN'!$D$6,MATCH(C61,'HARGA SATUAN'!$C$7:$C$1507,0),0))</f>
        <v/>
      </c>
      <c r="E61" s="101">
        <f ca="1">IF(B61="+","Unit",IF(ISERROR(OFFSET('HARGA SATUAN'!$E$6,MATCH(C61,'HARGA SATUAN'!$C$7:$C$1507,0),0)),"",OFFSET('HARGA SATUAN'!$E$6,MATCH(C61,'HARGA SATUAN'!$C$7:$C$1507,0),0)))</f>
        <v>0</v>
      </c>
      <c r="F61" s="101" t="str">
        <f t="shared" ca="1" si="6"/>
        <v/>
      </c>
      <c r="G61" s="41">
        <f ca="1">IF(ISERROR(OFFSET('HARGA SATUAN'!$I$6,MATCH(C61,'HARGA SATUAN'!$C$7:$C$1507,0),0)),"",OFFSET('HARGA SATUAN'!$I$6,MATCH(C61,'HARGA SATUAN'!$C$7:$C$1507,0),0))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SATUAN'!$C$7:$C$1507,0),0)),"",OFFSET('HARGA SATUAN'!$D$6,MATCH(C62,'HARGA SATUAN'!$C$7:$C$1507,0),0))</f>
        <v/>
      </c>
      <c r="E62" s="101">
        <f ca="1">IF(B62="+","Unit",IF(ISERROR(OFFSET('HARGA SATUAN'!$E$6,MATCH(C62,'HARGA SATUAN'!$C$7:$C$1507,0),0)),"",OFFSET('HARGA SATUAN'!$E$6,MATCH(C62,'HARGA SATUAN'!$C$7:$C$1507,0),0)))</f>
        <v>0</v>
      </c>
      <c r="F62" s="101" t="str">
        <f t="shared" ca="1" si="6"/>
        <v/>
      </c>
      <c r="G62" s="41">
        <f ca="1">IF(ISERROR(OFFSET('HARGA SATUAN'!$I$6,MATCH(C62,'HARGA SATUAN'!$C$7:$C$1507,0),0)),"",OFFSET('HARGA SATUAN'!$I$6,MATCH(C62,'HARGA SATUAN'!$C$7:$C$1507,0),0))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SATUAN'!$C$7:$C$1507,0),0)),"",OFFSET('HARGA SATUAN'!$D$6,MATCH(C63,'HARGA SATUAN'!$C$7:$C$1507,0),0))</f>
        <v/>
      </c>
      <c r="E63" s="101">
        <f ca="1">IF(B63="+","Unit",IF(ISERROR(OFFSET('HARGA SATUAN'!$E$6,MATCH(C63,'HARGA SATUAN'!$C$7:$C$1507,0),0)),"",OFFSET('HARGA SATUAN'!$E$6,MATCH(C63,'HARGA SATUAN'!$C$7:$C$1507,0),0)))</f>
        <v>0</v>
      </c>
      <c r="F63" s="101" t="str">
        <f t="shared" ca="1" si="6"/>
        <v/>
      </c>
      <c r="G63" s="41">
        <f ca="1">IF(ISERROR(OFFSET('HARGA SATUAN'!$I$6,MATCH(C63,'HARGA SATUAN'!$C$7:$C$1507,0),0)),"",OFFSET('HARGA SATUAN'!$I$6,MATCH(C63,'HARGA SATUAN'!$C$7:$C$1507,0),0))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SATUAN'!$C$7:$C$1507,0),0)),"",OFFSET('HARGA SATUAN'!$D$6,MATCH(C64,'HARGA SATUAN'!$C$7:$C$1507,0),0))</f>
        <v/>
      </c>
      <c r="E64" s="101">
        <f ca="1">IF(B64="+","Unit",IF(ISERROR(OFFSET('HARGA SATUAN'!$E$6,MATCH(C64,'HARGA SATUAN'!$C$7:$C$1507,0),0)),"",OFFSET('HARGA SATUAN'!$E$6,MATCH(C64,'HARGA SATUAN'!$C$7:$C$1507,0),0)))</f>
        <v>0</v>
      </c>
      <c r="F64" s="101" t="str">
        <f t="shared" ca="1" si="6"/>
        <v/>
      </c>
      <c r="G64" s="41">
        <f ca="1">IF(ISERROR(OFFSET('HARGA SATUAN'!$I$6,MATCH(C64,'HARGA SATUAN'!$C$7:$C$1507,0),0)),"",OFFSET('HARGA SATUAN'!$I$6,MATCH(C64,'HARGA SATUAN'!$C$7:$C$1507,0),0))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SATUAN'!$C$7:$C$1507,0),0)),"",OFFSET('HARGA SATUAN'!$D$6,MATCH(C65,'HARGA SATUAN'!$C$7:$C$1507,0),0))</f>
        <v/>
      </c>
      <c r="E65" s="101">
        <f ca="1">IF(B65="+","Unit",IF(ISERROR(OFFSET('HARGA SATUAN'!$E$6,MATCH(C65,'HARGA SATUAN'!$C$7:$C$1507,0),0)),"",OFFSET('HARGA SATUAN'!$E$6,MATCH(C65,'HARGA SATUAN'!$C$7:$C$1507,0),0)))</f>
        <v>0</v>
      </c>
      <c r="F65" s="101" t="str">
        <f t="shared" ca="1" si="6"/>
        <v/>
      </c>
      <c r="G65" s="41">
        <f ca="1">IF(ISERROR(OFFSET('HARGA SATUAN'!$I$6,MATCH(C65,'HARGA SATUAN'!$C$7:$C$1507,0),0)),"",OFFSET('HARGA SATUAN'!$I$6,MATCH(C65,'HARGA SATUAN'!$C$7:$C$1507,0),0))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SATUAN'!$C$7:$C$1507,0),0)),"",OFFSET('HARGA SATUAN'!$D$6,MATCH(C66,'HARGA SATUAN'!$C$7:$C$1507,0),0))</f>
        <v/>
      </c>
      <c r="E66" s="101">
        <f ca="1">IF(B66="+","Unit",IF(ISERROR(OFFSET('HARGA SATUAN'!$E$6,MATCH(C66,'HARGA SATUAN'!$C$7:$C$1507,0),0)),"",OFFSET('HARGA SATUAN'!$E$6,MATCH(C66,'HARGA SATUAN'!$C$7:$C$1507,0),0)))</f>
        <v>0</v>
      </c>
      <c r="F66" s="101" t="str">
        <f t="shared" ca="1" si="6"/>
        <v/>
      </c>
      <c r="G66" s="41">
        <f ca="1">IF(ISERROR(OFFSET('HARGA SATUAN'!$I$6,MATCH(C66,'HARGA SATUAN'!$C$7:$C$1507,0),0)),"",OFFSET('HARGA SATUAN'!$I$6,MATCH(C66,'HARGA SATUAN'!$C$7:$C$1507,0),0))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SATUAN'!$C$7:$C$1507,0),0)),"",OFFSET('HARGA SATUAN'!$D$6,MATCH(C67,'HARGA SATUAN'!$C$7:$C$1507,0),0))</f>
        <v/>
      </c>
      <c r="E67" s="101">
        <f ca="1">IF(B67="+","Unit",IF(ISERROR(OFFSET('HARGA SATUAN'!$E$6,MATCH(C67,'HARGA SATUAN'!$C$7:$C$1507,0),0)),"",OFFSET('HARGA SATUAN'!$E$6,MATCH(C67,'HARGA SATUAN'!$C$7:$C$1507,0),0)))</f>
        <v>0</v>
      </c>
      <c r="F67" s="101" t="str">
        <f t="shared" ca="1" si="6"/>
        <v/>
      </c>
      <c r="G67" s="41">
        <f ca="1">IF(ISERROR(OFFSET('HARGA SATUAN'!$I$6,MATCH(C67,'HARGA SATUAN'!$C$7:$C$1507,0),0)),"",OFFSET('HARGA SATUAN'!$I$6,MATCH(C67,'HARGA SATUAN'!$C$7:$C$1507,0),0))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SATUAN'!$C$7:$C$1507,0),0)),"",OFFSET('HARGA SATUAN'!$D$6,MATCH(C68,'HARGA SATUAN'!$C$7:$C$1507,0),0))</f>
        <v/>
      </c>
      <c r="E68" s="101">
        <f ca="1">IF(B68="+","Unit",IF(ISERROR(OFFSET('HARGA SATUAN'!$E$6,MATCH(C68,'HARGA SATUAN'!$C$7:$C$1507,0),0)),"",OFFSET('HARGA SATUAN'!$E$6,MATCH(C68,'HARGA SATUAN'!$C$7:$C$1507,0),0)))</f>
        <v>0</v>
      </c>
      <c r="F68" s="101" t="str">
        <f t="shared" ca="1" si="6"/>
        <v/>
      </c>
      <c r="G68" s="41">
        <f ca="1">IF(ISERROR(OFFSET('HARGA SATUAN'!$I$6,MATCH(C68,'HARGA SATUAN'!$C$7:$C$1507,0),0)),"",OFFSET('HARGA SATUAN'!$I$6,MATCH(C68,'HARGA SATUAN'!$C$7:$C$1507,0),0))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SATUAN'!$C$7:$C$1507,0),0)),"",OFFSET('HARGA SATUAN'!$D$6,MATCH(C69,'HARGA SATUAN'!$C$7:$C$1507,0),0))</f>
        <v/>
      </c>
      <c r="E69" s="101">
        <f ca="1">IF(B69="+","Unit",IF(ISERROR(OFFSET('HARGA SATUAN'!$E$6,MATCH(C69,'HARGA SATUAN'!$C$7:$C$1507,0),0)),"",OFFSET('HARGA SATUAN'!$E$6,MATCH(C69,'HARGA SATUAN'!$C$7:$C$1507,0),0)))</f>
        <v>0</v>
      </c>
      <c r="F69" s="101" t="str">
        <f t="shared" ca="1" si="6"/>
        <v/>
      </c>
      <c r="G69" s="41">
        <f ca="1">IF(ISERROR(OFFSET('HARGA SATUAN'!$I$6,MATCH(C69,'HARGA SATUAN'!$C$7:$C$1507,0),0)),"",OFFSET('HARGA SATUAN'!$I$6,MATCH(C69,'HARGA SATUAN'!$C$7:$C$1507,0),0))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SATUAN'!$C$7:$C$1507,0),0)),"",OFFSET('HARGA SATUAN'!$D$6,MATCH(C70,'HARGA SATUAN'!$C$7:$C$1507,0),0))</f>
        <v/>
      </c>
      <c r="E70" s="101">
        <f ca="1">IF(B70="+","Unit",IF(ISERROR(OFFSET('HARGA SATUAN'!$E$6,MATCH(C70,'HARGA SATUAN'!$C$7:$C$1507,0),0)),"",OFFSET('HARGA SATUAN'!$E$6,MATCH(C70,'HARGA SATUAN'!$C$7:$C$1507,0),0)))</f>
        <v>0</v>
      </c>
      <c r="F70" s="101" t="str">
        <f t="shared" ca="1" si="6"/>
        <v/>
      </c>
      <c r="G70" s="41">
        <f ca="1">IF(ISERROR(OFFSET('HARGA SATUAN'!$I$6,MATCH(C70,'HARGA SATUAN'!$C$7:$C$1507,0),0)),"",OFFSET('HARGA SATUAN'!$I$6,MATCH(C70,'HARGA SATUAN'!$C$7:$C$1507,0),0))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SATUAN'!$C$7:$C$1507,0),0)),"",OFFSET('HARGA SATUAN'!$D$6,MATCH(C71,'HARGA SATUAN'!$C$7:$C$1507,0),0))</f>
        <v/>
      </c>
      <c r="E71" s="101">
        <f ca="1">IF(B71="+","Unit",IF(ISERROR(OFFSET('HARGA SATUAN'!$E$6,MATCH(C71,'HARGA SATUAN'!$C$7:$C$1507,0),0)),"",OFFSET('HARGA SATUAN'!$E$6,MATCH(C71,'HARGA SATUAN'!$C$7:$C$1507,0),0)))</f>
        <v>0</v>
      </c>
      <c r="F71" s="101" t="str">
        <f t="shared" ca="1" si="6"/>
        <v/>
      </c>
      <c r="G71" s="41">
        <f ca="1">IF(ISERROR(OFFSET('HARGA SATUAN'!$I$6,MATCH(C71,'HARGA SATUAN'!$C$7:$C$1507,0),0)),"",OFFSET('HARGA SATUAN'!$I$6,MATCH(C71,'HARGA SATUAN'!$C$7:$C$1507,0),0))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SATUAN'!$C$7:$C$1507,0),0)),"",OFFSET('HARGA SATUAN'!$D$6,MATCH(C72,'HARGA SATUAN'!$C$7:$C$1507,0),0))</f>
        <v/>
      </c>
      <c r="E72" s="101">
        <f ca="1">IF(B72="+","Unit",IF(ISERROR(OFFSET('HARGA SATUAN'!$E$6,MATCH(C72,'HARGA SATUAN'!$C$7:$C$1507,0),0)),"",OFFSET('HARGA SATUAN'!$E$6,MATCH(C72,'HARGA SATUAN'!$C$7:$C$1507,0),0)))</f>
        <v>0</v>
      </c>
      <c r="F72" s="101" t="str">
        <f t="shared" ca="1" si="6"/>
        <v/>
      </c>
      <c r="G72" s="41">
        <f ca="1">IF(ISERROR(OFFSET('HARGA SATUAN'!$I$6,MATCH(C72,'HARGA SATUAN'!$C$7:$C$1507,0),0)),"",OFFSET('HARGA SATUAN'!$I$6,MATCH(C72,'HARGA SATUAN'!$C$7:$C$1507,0),0))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SATUAN'!$C$7:$C$1507,0),0)),"",OFFSET('HARGA SATUAN'!$D$6,MATCH(C73,'HARGA SATUAN'!$C$7:$C$1507,0),0))</f>
        <v/>
      </c>
      <c r="E73" s="101">
        <f ca="1">IF(B73="+","Unit",IF(ISERROR(OFFSET('HARGA SATUAN'!$E$6,MATCH(C73,'HARGA SATUAN'!$C$7:$C$1507,0),0)),"",OFFSET('HARGA SATUAN'!$E$6,MATCH(C73,'HARGA SATUAN'!$C$7:$C$1507,0),0)))</f>
        <v>0</v>
      </c>
      <c r="F73" s="101" t="str">
        <f t="shared" ca="1" si="6"/>
        <v/>
      </c>
      <c r="G73" s="41">
        <f ca="1">IF(ISERROR(OFFSET('HARGA SATUAN'!$I$6,MATCH(C73,'HARGA SATUAN'!$C$7:$C$1507,0),0)),"",OFFSET('HARGA SATUAN'!$I$6,MATCH(C73,'HARGA SATUAN'!$C$7:$C$1507,0),0))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SATUAN'!$C$7:$C$1507,0),0)),"",OFFSET('HARGA SATUAN'!$D$6,MATCH(C74,'HARGA SATUAN'!$C$7:$C$1507,0),0))</f>
        <v/>
      </c>
      <c r="E74" s="101">
        <f ca="1">IF(B74="+","Unit",IF(ISERROR(OFFSET('HARGA SATUAN'!$E$6,MATCH(C74,'HARGA SATUAN'!$C$7:$C$1507,0),0)),"",OFFSET('HARGA SATUAN'!$E$6,MATCH(C74,'HARGA SATUAN'!$C$7:$C$1507,0),0)))</f>
        <v>0</v>
      </c>
      <c r="F74" s="101" t="str">
        <f t="shared" ca="1" si="6"/>
        <v/>
      </c>
      <c r="G74" s="41">
        <f ca="1">IF(ISERROR(OFFSET('HARGA SATUAN'!$I$6,MATCH(C74,'HARGA SATUAN'!$C$7:$C$1507,0),0)),"",OFFSET('HARGA SATUAN'!$I$6,MATCH(C74,'HARGA SATUAN'!$C$7:$C$1507,0),0))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SATUAN'!$C$7:$C$1507,0),0)),"",OFFSET('HARGA SATUAN'!$D$6,MATCH(C75,'HARGA SATUAN'!$C$7:$C$1507,0),0))</f>
        <v/>
      </c>
      <c r="E75" s="101">
        <f ca="1">IF(B75="+","Unit",IF(ISERROR(OFFSET('HARGA SATUAN'!$E$6,MATCH(C75,'HARGA SATUAN'!$C$7:$C$1507,0),0)),"",OFFSET('HARGA SATUAN'!$E$6,MATCH(C75,'HARGA SATUAN'!$C$7:$C$1507,0),0)))</f>
        <v>0</v>
      </c>
      <c r="F75" s="101" t="str">
        <f t="shared" ca="1" si="6"/>
        <v/>
      </c>
      <c r="G75" s="41">
        <f ca="1">IF(ISERROR(OFFSET('HARGA SATUAN'!$I$6,MATCH(C75,'HARGA SATUAN'!$C$7:$C$1507,0),0)),"",OFFSET('HARGA SATUAN'!$I$6,MATCH(C75,'HARGA SATUAN'!$C$7:$C$1507,0),0))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SATUAN'!$C$7:$C$1507,0),0)),"",OFFSET('HARGA SATUAN'!$D$6,MATCH(C76,'HARGA SATUAN'!$C$7:$C$1507,0),0))</f>
        <v/>
      </c>
      <c r="E76" s="101">
        <f ca="1">IF(B76="+","Unit",IF(ISERROR(OFFSET('HARGA SATUAN'!$E$6,MATCH(C76,'HARGA SATUAN'!$C$7:$C$1507,0),0)),"",OFFSET('HARGA SATUAN'!$E$6,MATCH(C76,'HARGA SATUAN'!$C$7:$C$1507,0),0)))</f>
        <v>0</v>
      </c>
      <c r="F76" s="101" t="str">
        <f t="shared" ca="1" si="6"/>
        <v/>
      </c>
      <c r="G76" s="41">
        <f ca="1">IF(ISERROR(OFFSET('HARGA SATUAN'!$I$6,MATCH(C76,'HARGA SATUAN'!$C$7:$C$1507,0),0)),"",OFFSET('HARGA SATUAN'!$I$6,MATCH(C76,'HARGA SATUAN'!$C$7:$C$1507,0),0))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SATUAN'!$C$7:$C$1507,0),0)),"",OFFSET('HARGA SATUAN'!$D$6,MATCH(C77,'HARGA SATUAN'!$C$7:$C$1507,0),0))</f>
        <v/>
      </c>
      <c r="E77" s="101">
        <f ca="1">IF(B77="+","Unit",IF(ISERROR(OFFSET('HARGA SATUAN'!$E$6,MATCH(C77,'HARGA SATUAN'!$C$7:$C$1507,0),0)),"",OFFSET('HARGA SATUAN'!$E$6,MATCH(C77,'HARGA SATUAN'!$C$7:$C$1507,0),0)))</f>
        <v>0</v>
      </c>
      <c r="F77" s="101" t="str">
        <f t="shared" ca="1" si="6"/>
        <v/>
      </c>
      <c r="G77" s="41">
        <f ca="1">IF(ISERROR(OFFSET('HARGA SATUAN'!$I$6,MATCH(C77,'HARGA SATUAN'!$C$7:$C$1507,0),0)),"",OFFSET('HARGA SATUAN'!$I$6,MATCH(C77,'HARGA SATUAN'!$C$7:$C$1507,0),0))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SATUAN'!$C$7:$C$1507,0),0)),"",OFFSET('HARGA SATUAN'!$D$6,MATCH(C78,'HARGA SATUAN'!$C$7:$C$1507,0),0))</f>
        <v/>
      </c>
      <c r="E78" s="101">
        <f ca="1">IF(B78="+","Unit",IF(ISERROR(OFFSET('HARGA SATUAN'!$E$6,MATCH(C78,'HARGA SATUAN'!$C$7:$C$1507,0),0)),"",OFFSET('HARGA SATUAN'!$E$6,MATCH(C78,'HARGA SATUAN'!$C$7:$C$1507,0),0)))</f>
        <v>0</v>
      </c>
      <c r="F78" s="101" t="str">
        <f t="shared" ca="1" si="6"/>
        <v/>
      </c>
      <c r="G78" s="41">
        <f ca="1">IF(ISERROR(OFFSET('HARGA SATUAN'!$I$6,MATCH(C78,'HARGA SATUAN'!$C$7:$C$1507,0),0)),"",OFFSET('HARGA SATUAN'!$I$6,MATCH(C78,'HARGA SATUAN'!$C$7:$C$1507,0),0))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SATUAN'!$C$7:$C$1507,0),0)),"",OFFSET('HARGA SATUAN'!$D$6,MATCH(C79,'HARGA SATUAN'!$C$7:$C$1507,0),0))</f>
        <v/>
      </c>
      <c r="E79" s="101">
        <f ca="1">IF(B79="+","Unit",IF(ISERROR(OFFSET('HARGA SATUAN'!$E$6,MATCH(C79,'HARGA SATUAN'!$C$7:$C$1507,0),0)),"",OFFSET('HARGA SATUAN'!$E$6,MATCH(C79,'HARGA SATUAN'!$C$7:$C$1507,0),0)))</f>
        <v>0</v>
      </c>
      <c r="F79" s="101" t="str">
        <f t="shared" ca="1" si="6"/>
        <v/>
      </c>
      <c r="G79" s="41">
        <f ca="1">IF(ISERROR(OFFSET('HARGA SATUAN'!$I$6,MATCH(C79,'HARGA SATUAN'!$C$7:$C$1507,0),0)),"",OFFSET('HARGA SATUAN'!$I$6,MATCH(C79,'HARGA SATUAN'!$C$7:$C$1507,0),0))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SATUAN'!$C$7:$C$1507,0),0)),"",OFFSET('HARGA SATUAN'!$D$6,MATCH(C80,'HARGA SATUAN'!$C$7:$C$1507,0),0))</f>
        <v/>
      </c>
      <c r="E80" s="101">
        <f ca="1">IF(B80="+","Unit",IF(ISERROR(OFFSET('HARGA SATUAN'!$E$6,MATCH(C80,'HARGA SATUAN'!$C$7:$C$1507,0),0)),"",OFFSET('HARGA SATUAN'!$E$6,MATCH(C80,'HARGA SATUAN'!$C$7:$C$1507,0),0)))</f>
        <v>0</v>
      </c>
      <c r="F80" s="101" t="str">
        <f t="shared" ca="1" si="6"/>
        <v/>
      </c>
      <c r="G80" s="41">
        <f ca="1">IF(ISERROR(OFFSET('HARGA SATUAN'!$I$6,MATCH(C80,'HARGA SATUAN'!$C$7:$C$1507,0),0)),"",OFFSET('HARGA SATUAN'!$I$6,MATCH(C80,'HARGA SATUAN'!$C$7:$C$1507,0),0))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SATUAN'!$C$7:$C$1507,0),0)),"",OFFSET('HARGA SATUAN'!$D$6,MATCH(C81,'HARGA SATUAN'!$C$7:$C$1507,0),0))</f>
        <v/>
      </c>
      <c r="E81" s="101">
        <f ca="1">IF(B81="+","Unit",IF(ISERROR(OFFSET('HARGA SATUAN'!$E$6,MATCH(C81,'HARGA SATUAN'!$C$7:$C$1507,0),0)),"",OFFSET('HARGA SATUAN'!$E$6,MATCH(C81,'HARGA SATUAN'!$C$7:$C$1507,0),0)))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SATUAN'!$C$7:$C$1507,0),0)),"",OFFSET('HARGA SATUAN'!$I$6,MATCH(C81,'HARGA SATUAN'!$C$7:$C$1507,0),0))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SATUAN'!$C$7:$C$1507,0),0)),"",OFFSET('HARGA SATUAN'!$D$6,MATCH(C82,'HARGA SATUAN'!$C$7:$C$1507,0),0))</f>
        <v/>
      </c>
      <c r="E82" s="101">
        <f ca="1">IF(B82="+","Unit",IF(ISERROR(OFFSET('HARGA SATUAN'!$E$6,MATCH(C82,'HARGA SATUAN'!$C$7:$C$1507,0),0)),"",OFFSET('HARGA SATUAN'!$E$6,MATCH(C82,'HARGA SATUAN'!$C$7:$C$1507,0),0)))</f>
        <v>0</v>
      </c>
      <c r="F82" s="101" t="str">
        <f t="shared" ca="1" si="13"/>
        <v/>
      </c>
      <c r="G82" s="41">
        <f ca="1">IF(ISERROR(OFFSET('HARGA SATUAN'!$I$6,MATCH(C82,'HARGA SATUAN'!$C$7:$C$1507,0),0)),"",OFFSET('HARGA SATUAN'!$I$6,MATCH(C82,'HARGA SATUAN'!$C$7:$C$1507,0),0))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SATUAN'!$C$7:$C$1507,0),0)),"",OFFSET('HARGA SATUAN'!$D$6,MATCH(C83,'HARGA SATUAN'!$C$7:$C$1507,0),0))</f>
        <v/>
      </c>
      <c r="E83" s="101">
        <f ca="1">IF(B83="+","Unit",IF(ISERROR(OFFSET('HARGA SATUAN'!$E$6,MATCH(C83,'HARGA SATUAN'!$C$7:$C$1507,0),0)),"",OFFSET('HARGA SATUAN'!$E$6,MATCH(C83,'HARGA SATUAN'!$C$7:$C$1507,0),0)))</f>
        <v>0</v>
      </c>
      <c r="F83" s="101" t="str">
        <f t="shared" ca="1" si="13"/>
        <v/>
      </c>
      <c r="G83" s="41">
        <f ca="1">IF(ISERROR(OFFSET('HARGA SATUAN'!$I$6,MATCH(C83,'HARGA SATUAN'!$C$7:$C$1507,0),0)),"",OFFSET('HARGA SATUAN'!$I$6,MATCH(C83,'HARGA SATUAN'!$C$7:$C$1507,0),0))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SATUAN'!$C$7:$C$1507,0),0)),"",OFFSET('HARGA SATUAN'!$D$6,MATCH(C84,'HARGA SATUAN'!$C$7:$C$1507,0),0))</f>
        <v/>
      </c>
      <c r="E84" s="101">
        <f ca="1">IF(B84="+","Unit",IF(ISERROR(OFFSET('HARGA SATUAN'!$E$6,MATCH(C84,'HARGA SATUAN'!$C$7:$C$1507,0),0)),"",OFFSET('HARGA SATUAN'!$E$6,MATCH(C84,'HARGA SATUAN'!$C$7:$C$1507,0),0)))</f>
        <v>0</v>
      </c>
      <c r="F84" s="101" t="str">
        <f t="shared" ca="1" si="13"/>
        <v/>
      </c>
      <c r="G84" s="41">
        <f ca="1">IF(ISERROR(OFFSET('HARGA SATUAN'!$I$6,MATCH(C84,'HARGA SATUAN'!$C$7:$C$1507,0),0)),"",OFFSET('HARGA SATUAN'!$I$6,MATCH(C84,'HARGA SATUAN'!$C$7:$C$1507,0),0))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SATUAN'!$C$7:$C$1507,0),0)),"",OFFSET('HARGA SATUAN'!$D$6,MATCH(C85,'HARGA SATUAN'!$C$7:$C$1507,0),0))</f>
        <v/>
      </c>
      <c r="E85" s="101">
        <f ca="1">IF(B85="+","Unit",IF(ISERROR(OFFSET('HARGA SATUAN'!$E$6,MATCH(C85,'HARGA SATUAN'!$C$7:$C$1507,0),0)),"",OFFSET('HARGA SATUAN'!$E$6,MATCH(C85,'HARGA SATUAN'!$C$7:$C$1507,0),0)))</f>
        <v>0</v>
      </c>
      <c r="F85" s="101" t="str">
        <f t="shared" ca="1" si="13"/>
        <v/>
      </c>
      <c r="G85" s="41">
        <f ca="1">IF(ISERROR(OFFSET('HARGA SATUAN'!$I$6,MATCH(C85,'HARGA SATUAN'!$C$7:$C$1507,0),0)),"",OFFSET('HARGA SATUAN'!$I$6,MATCH(C85,'HARGA SATUAN'!$C$7:$C$1507,0),0))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SATUAN'!$C$7:$C$1507,0),0)),"",OFFSET('HARGA SATUAN'!$D$6,MATCH(C86,'HARGA SATUAN'!$C$7:$C$1507,0),0))</f>
        <v/>
      </c>
      <c r="E86" s="101">
        <f ca="1">IF(B86="+","Unit",IF(ISERROR(OFFSET('HARGA SATUAN'!$E$6,MATCH(C86,'HARGA SATUAN'!$C$7:$C$1507,0),0)),"",OFFSET('HARGA SATUAN'!$E$6,MATCH(C86,'HARGA SATUAN'!$C$7:$C$1507,0),0)))</f>
        <v>0</v>
      </c>
      <c r="F86" s="101" t="str">
        <f t="shared" ca="1" si="13"/>
        <v/>
      </c>
      <c r="G86" s="41">
        <f ca="1">IF(ISERROR(OFFSET('HARGA SATUAN'!$I$6,MATCH(C86,'HARGA SATUAN'!$C$7:$C$1507,0),0)),"",OFFSET('HARGA SATUAN'!$I$6,MATCH(C86,'HARGA SATUAN'!$C$7:$C$1507,0),0))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SATUAN'!$C$7:$C$1507,0),0)),"",OFFSET('HARGA SATUAN'!$D$6,MATCH(C87,'HARGA SATUAN'!$C$7:$C$1507,0),0))</f>
        <v/>
      </c>
      <c r="E87" s="101">
        <f ca="1">IF(B87="+","Unit",IF(ISERROR(OFFSET('HARGA SATUAN'!$E$6,MATCH(C87,'HARGA SATUAN'!$C$7:$C$1507,0),0)),"",OFFSET('HARGA SATUAN'!$E$6,MATCH(C87,'HARGA SATUAN'!$C$7:$C$1507,0),0)))</f>
        <v>0</v>
      </c>
      <c r="F87" s="101" t="str">
        <f t="shared" ca="1" si="13"/>
        <v/>
      </c>
      <c r="G87" s="41">
        <f ca="1">IF(ISERROR(OFFSET('HARGA SATUAN'!$I$6,MATCH(C87,'HARGA SATUAN'!$C$7:$C$1507,0),0)),"",OFFSET('HARGA SATUAN'!$I$6,MATCH(C87,'HARGA SATUAN'!$C$7:$C$1507,0),0))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SATUAN'!$C$7:$C$1507,0),0)),"",OFFSET('HARGA SATUAN'!$D$6,MATCH(C88,'HARGA SATUAN'!$C$7:$C$1507,0),0))</f>
        <v/>
      </c>
      <c r="E88" s="101">
        <f ca="1">IF(B88="+","Unit",IF(ISERROR(OFFSET('HARGA SATUAN'!$E$6,MATCH(C88,'HARGA SATUAN'!$C$7:$C$1507,0),0)),"",OFFSET('HARGA SATUAN'!$E$6,MATCH(C88,'HARGA SATUAN'!$C$7:$C$1507,0),0)))</f>
        <v>0</v>
      </c>
      <c r="F88" s="101" t="str">
        <f t="shared" ca="1" si="13"/>
        <v/>
      </c>
      <c r="G88" s="41">
        <f ca="1">IF(ISERROR(OFFSET('HARGA SATUAN'!$I$6,MATCH(C88,'HARGA SATUAN'!$C$7:$C$1507,0),0)),"",OFFSET('HARGA SATUAN'!$I$6,MATCH(C88,'HARGA SATUAN'!$C$7:$C$1507,0),0))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SATUAN'!$C$7:$C$1507,0),0)),"",OFFSET('HARGA SATUAN'!$D$6,MATCH(C89,'HARGA SATUAN'!$C$7:$C$1507,0),0))</f>
        <v/>
      </c>
      <c r="E89" s="101">
        <f ca="1">IF(B89="+","Unit",IF(ISERROR(OFFSET('HARGA SATUAN'!$E$6,MATCH(C89,'HARGA SATUAN'!$C$7:$C$1507,0),0)),"",OFFSET('HARGA SATUAN'!$E$6,MATCH(C89,'HARGA SATUAN'!$C$7:$C$1507,0),0)))</f>
        <v>0</v>
      </c>
      <c r="F89" s="101" t="str">
        <f t="shared" ca="1" si="13"/>
        <v/>
      </c>
      <c r="G89" s="41">
        <f ca="1">IF(ISERROR(OFFSET('HARGA SATUAN'!$I$6,MATCH(C89,'HARGA SATUAN'!$C$7:$C$1507,0),0)),"",OFFSET('HARGA SATUAN'!$I$6,MATCH(C89,'HARGA SATUAN'!$C$7:$C$1507,0),0))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SATUAN'!$C$7:$C$1507,0),0)),"",OFFSET('HARGA SATUAN'!$D$6,MATCH(C90,'HARGA SATUAN'!$C$7:$C$1507,0),0))</f>
        <v/>
      </c>
      <c r="E90" s="101">
        <f ca="1">IF(B90="+","Unit",IF(ISERROR(OFFSET('HARGA SATUAN'!$E$6,MATCH(C90,'HARGA SATUAN'!$C$7:$C$1507,0),0)),"",OFFSET('HARGA SATUAN'!$E$6,MATCH(C90,'HARGA SATUAN'!$C$7:$C$1507,0),0)))</f>
        <v>0</v>
      </c>
      <c r="F90" s="101" t="str">
        <f t="shared" ca="1" si="13"/>
        <v/>
      </c>
      <c r="G90" s="41">
        <f ca="1">IF(ISERROR(OFFSET('HARGA SATUAN'!$I$6,MATCH(C90,'HARGA SATUAN'!$C$7:$C$1507,0),0)),"",OFFSET('HARGA SATUAN'!$I$6,MATCH(C90,'HARGA SATUAN'!$C$7:$C$1507,0),0))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SATUAN'!$C$7:$C$1507,0),0)),"",OFFSET('HARGA SATUAN'!$D$6,MATCH(C91,'HARGA SATUAN'!$C$7:$C$1507,0),0))</f>
        <v/>
      </c>
      <c r="E91" s="101">
        <f ca="1">IF(B91="+","Unit",IF(ISERROR(OFFSET('HARGA SATUAN'!$E$6,MATCH(C91,'HARGA SATUAN'!$C$7:$C$1507,0),0)),"",OFFSET('HARGA SATUAN'!$E$6,MATCH(C91,'HARGA SATUAN'!$C$7:$C$1507,0),0)))</f>
        <v>0</v>
      </c>
      <c r="F91" s="101" t="str">
        <f t="shared" ca="1" si="13"/>
        <v/>
      </c>
      <c r="G91" s="41">
        <f ca="1">IF(ISERROR(OFFSET('HARGA SATUAN'!$I$6,MATCH(C91,'HARGA SATUAN'!$C$7:$C$1507,0),0)),"",OFFSET('HARGA SATUAN'!$I$6,MATCH(C91,'HARGA SATUAN'!$C$7:$C$1507,0),0))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SATUAN'!$C$7:$C$1507,0),0)),"",OFFSET('HARGA SATUAN'!$D$6,MATCH(C92,'HARGA SATUAN'!$C$7:$C$1507,0),0))</f>
        <v/>
      </c>
      <c r="E92" s="101">
        <f ca="1">IF(B92="+","Unit",IF(ISERROR(OFFSET('HARGA SATUAN'!$E$6,MATCH(C92,'HARGA SATUAN'!$C$7:$C$1507,0),0)),"",OFFSET('HARGA SATUAN'!$E$6,MATCH(C92,'HARGA SATUAN'!$C$7:$C$1507,0),0)))</f>
        <v>0</v>
      </c>
      <c r="F92" s="101" t="str">
        <f t="shared" ca="1" si="13"/>
        <v/>
      </c>
      <c r="G92" s="41">
        <f ca="1">IF(ISERROR(OFFSET('HARGA SATUAN'!$I$6,MATCH(C92,'HARGA SATUAN'!$C$7:$C$1507,0),0)),"",OFFSET('HARGA SATUAN'!$I$6,MATCH(C92,'HARGA SATUAN'!$C$7:$C$1507,0),0))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SATUAN'!$C$7:$C$1507,0),0)),"",OFFSET('HARGA SATUAN'!$D$6,MATCH(C93,'HARGA SATUAN'!$C$7:$C$1507,0),0))</f>
        <v/>
      </c>
      <c r="E93" s="101">
        <f ca="1">IF(B93="+","Unit",IF(ISERROR(OFFSET('HARGA SATUAN'!$E$6,MATCH(C93,'HARGA SATUAN'!$C$7:$C$1507,0),0)),"",OFFSET('HARGA SATUAN'!$E$6,MATCH(C93,'HARGA SATUAN'!$C$7:$C$1507,0),0)))</f>
        <v>0</v>
      </c>
      <c r="F93" s="101" t="str">
        <f t="shared" ca="1" si="13"/>
        <v/>
      </c>
      <c r="G93" s="41">
        <f ca="1">IF(ISERROR(OFFSET('HARGA SATUAN'!$I$6,MATCH(C93,'HARGA SATUAN'!$C$7:$C$1507,0),0)),"",OFFSET('HARGA SATUAN'!$I$6,MATCH(C93,'HARGA SATUAN'!$C$7:$C$1507,0),0))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SATUAN'!$C$7:$C$1507,0),0)),"",OFFSET('HARGA SATUAN'!$D$6,MATCH(C94,'HARGA SATUAN'!$C$7:$C$1507,0),0))</f>
        <v/>
      </c>
      <c r="E94" s="101">
        <f ca="1">IF(B94="+","Unit",IF(ISERROR(OFFSET('HARGA SATUAN'!$E$6,MATCH(C94,'HARGA SATUAN'!$C$7:$C$1507,0),0)),"",OFFSET('HARGA SATUAN'!$E$6,MATCH(C94,'HARGA SATUAN'!$C$7:$C$1507,0),0)))</f>
        <v>0</v>
      </c>
      <c r="F94" s="101" t="str">
        <f t="shared" ca="1" si="13"/>
        <v/>
      </c>
      <c r="G94" s="41">
        <f ca="1">IF(ISERROR(OFFSET('HARGA SATUAN'!$I$6,MATCH(C94,'HARGA SATUAN'!$C$7:$C$1507,0),0)),"",OFFSET('HARGA SATUAN'!$I$6,MATCH(C94,'HARGA SATUAN'!$C$7:$C$1507,0),0))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SATUAN'!$C$7:$C$1507,0),0)),"",OFFSET('HARGA SATUAN'!$D$6,MATCH(C95,'HARGA SATUAN'!$C$7:$C$1507,0),0))</f>
        <v/>
      </c>
      <c r="E95" s="101">
        <f ca="1">IF(B95="+","Unit",IF(ISERROR(OFFSET('HARGA SATUAN'!$E$6,MATCH(C95,'HARGA SATUAN'!$C$7:$C$1507,0),0)),"",OFFSET('HARGA SATUAN'!$E$6,MATCH(C95,'HARGA SATUAN'!$C$7:$C$1507,0),0)))</f>
        <v>0</v>
      </c>
      <c r="F95" s="101" t="str">
        <f t="shared" ca="1" si="13"/>
        <v/>
      </c>
      <c r="G95" s="41">
        <f ca="1">IF(ISERROR(OFFSET('HARGA SATUAN'!$I$6,MATCH(C95,'HARGA SATUAN'!$C$7:$C$1507,0),0)),"",OFFSET('HARGA SATUAN'!$I$6,MATCH(C95,'HARGA SATUAN'!$C$7:$C$1507,0),0))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SATUAN'!$C$7:$C$1507,0),0)),"",OFFSET('HARGA SATUAN'!$D$6,MATCH(C96,'HARGA SATUAN'!$C$7:$C$1507,0),0))</f>
        <v/>
      </c>
      <c r="E96" s="101">
        <f ca="1">IF(B96="+","Unit",IF(ISERROR(OFFSET('HARGA SATUAN'!$E$6,MATCH(C96,'HARGA SATUAN'!$C$7:$C$1507,0),0)),"",OFFSET('HARGA SATUAN'!$E$6,MATCH(C96,'HARGA SATUAN'!$C$7:$C$1507,0),0)))</f>
        <v>0</v>
      </c>
      <c r="F96" s="101" t="str">
        <f t="shared" ca="1" si="13"/>
        <v/>
      </c>
      <c r="G96" s="41">
        <f ca="1">IF(ISERROR(OFFSET('HARGA SATUAN'!$I$6,MATCH(C96,'HARGA SATUAN'!$C$7:$C$1507,0),0)),"",OFFSET('HARGA SATUAN'!$I$6,MATCH(C96,'HARGA SATUAN'!$C$7:$C$1507,0),0))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SATUAN'!$C$7:$C$1507,0),0)),"",OFFSET('HARGA SATUAN'!$D$6,MATCH(C97,'HARGA SATUAN'!$C$7:$C$1507,0),0))</f>
        <v/>
      </c>
      <c r="E97" s="101">
        <f ca="1">IF(B97="+","Unit",IF(ISERROR(OFFSET('HARGA SATUAN'!$E$6,MATCH(C97,'HARGA SATUAN'!$C$7:$C$1507,0),0)),"",OFFSET('HARGA SATUAN'!$E$6,MATCH(C97,'HARGA SATUAN'!$C$7:$C$1507,0),0)))</f>
        <v>0</v>
      </c>
      <c r="F97" s="101" t="str">
        <f t="shared" ca="1" si="13"/>
        <v/>
      </c>
      <c r="G97" s="41">
        <f ca="1">IF(ISERROR(OFFSET('HARGA SATUAN'!$I$6,MATCH(C97,'HARGA SATUAN'!$C$7:$C$1507,0),0)),"",OFFSET('HARGA SATUAN'!$I$6,MATCH(C97,'HARGA SATUAN'!$C$7:$C$1507,0),0))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SATUAN'!$C$7:$C$1507,0),0)),"",OFFSET('HARGA SATUAN'!$D$6,MATCH(C98,'HARGA SATUAN'!$C$7:$C$1507,0),0))</f>
        <v/>
      </c>
      <c r="E98" s="101">
        <f ca="1">IF(B98="+","Unit",IF(ISERROR(OFFSET('HARGA SATUAN'!$E$6,MATCH(C98,'HARGA SATUAN'!$C$7:$C$1507,0),0)),"",OFFSET('HARGA SATUAN'!$E$6,MATCH(C98,'HARGA SATUAN'!$C$7:$C$1507,0),0)))</f>
        <v>0</v>
      </c>
      <c r="F98" s="101" t="str">
        <f t="shared" ca="1" si="13"/>
        <v/>
      </c>
      <c r="G98" s="41">
        <f ca="1">IF(ISERROR(OFFSET('HARGA SATUAN'!$I$6,MATCH(C98,'HARGA SATUAN'!$C$7:$C$1507,0),0)),"",OFFSET('HARGA SATUAN'!$I$6,MATCH(C98,'HARGA SATUAN'!$C$7:$C$1507,0),0))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SATUAN'!$C$7:$C$1507,0),0)),"",OFFSET('HARGA SATUAN'!$D$6,MATCH(C99,'HARGA SATUAN'!$C$7:$C$1507,0),0))</f>
        <v/>
      </c>
      <c r="E99" s="101">
        <f ca="1">IF(B99="+","Unit",IF(ISERROR(OFFSET('HARGA SATUAN'!$E$6,MATCH(C99,'HARGA SATUAN'!$C$7:$C$1507,0),0)),"",OFFSET('HARGA SATUAN'!$E$6,MATCH(C99,'HARGA SATUAN'!$C$7:$C$1507,0),0)))</f>
        <v>0</v>
      </c>
      <c r="F99" s="101" t="str">
        <f t="shared" ca="1" si="13"/>
        <v/>
      </c>
      <c r="G99" s="41">
        <f ca="1">IF(ISERROR(OFFSET('HARGA SATUAN'!$I$6,MATCH(C99,'HARGA SATUAN'!$C$7:$C$1507,0),0)),"",OFFSET('HARGA SATUAN'!$I$6,MATCH(C99,'HARGA SATUAN'!$C$7:$C$1507,0),0))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SATUAN'!$C$7:$C$1507,0),0)),"",OFFSET('HARGA SATUAN'!$D$6,MATCH(C100,'HARGA SATUAN'!$C$7:$C$1507,0),0))</f>
        <v/>
      </c>
      <c r="E100" s="101">
        <f ca="1">IF(B100="+","Unit",IF(ISERROR(OFFSET('HARGA SATUAN'!$E$6,MATCH(C100,'HARGA SATUAN'!$C$7:$C$1507,0),0)),"",OFFSET('HARGA SATUAN'!$E$6,MATCH(C100,'HARGA SATUAN'!$C$7:$C$1507,0),0)))</f>
        <v>0</v>
      </c>
      <c r="F100" s="101" t="str">
        <f t="shared" ca="1" si="13"/>
        <v/>
      </c>
      <c r="G100" s="41">
        <f ca="1">IF(ISERROR(OFFSET('HARGA SATUAN'!$I$6,MATCH(C100,'HARGA SATUAN'!$C$7:$C$1507,0),0)),"",OFFSET('HARGA SATUAN'!$I$6,MATCH(C100,'HARGA SATUAN'!$C$7:$C$1507,0),0))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SATUAN'!$C$7:$C$1507,0),0)),"",OFFSET('HARGA SATUAN'!$D$6,MATCH(C101,'HARGA SATUAN'!$C$7:$C$1507,0),0))</f>
        <v/>
      </c>
      <c r="E101" s="101">
        <f ca="1">IF(B101="+","Unit",IF(ISERROR(OFFSET('HARGA SATUAN'!$E$6,MATCH(C101,'HARGA SATUAN'!$C$7:$C$1507,0),0)),"",OFFSET('HARGA SATUAN'!$E$6,MATCH(C101,'HARGA SATUAN'!$C$7:$C$1507,0),0)))</f>
        <v>0</v>
      </c>
      <c r="F101" s="101" t="str">
        <f t="shared" ca="1" si="13"/>
        <v/>
      </c>
      <c r="G101" s="41">
        <f ca="1">IF(ISERROR(OFFSET('HARGA SATUAN'!$I$6,MATCH(C101,'HARGA SATUAN'!$C$7:$C$1507,0),0)),"",OFFSET('HARGA SATUAN'!$I$6,MATCH(C101,'HARGA SATUAN'!$C$7:$C$1507,0),0))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SATUAN'!$C$7:$C$1507,0),0)),"",OFFSET('HARGA SATUAN'!$D$6,MATCH(C102,'HARGA SATUAN'!$C$7:$C$1507,0),0))</f>
        <v/>
      </c>
      <c r="E102" s="101">
        <f ca="1">IF(B102="+","Unit",IF(ISERROR(OFFSET('HARGA SATUAN'!$E$6,MATCH(C102,'HARGA SATUAN'!$C$7:$C$1507,0),0)),"",OFFSET('HARGA SATUAN'!$E$6,MATCH(C102,'HARGA SATUAN'!$C$7:$C$1507,0),0)))</f>
        <v>0</v>
      </c>
      <c r="F102" s="101" t="str">
        <f t="shared" ca="1" si="13"/>
        <v/>
      </c>
      <c r="G102" s="41">
        <f ca="1">IF(ISERROR(OFFSET('HARGA SATUAN'!$I$6,MATCH(C102,'HARGA SATUAN'!$C$7:$C$1507,0),0)),"",OFFSET('HARGA SATUAN'!$I$6,MATCH(C102,'HARGA SATUAN'!$C$7:$C$1507,0),0))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SATUAN'!$C$7:$C$1507,0),0)),"",OFFSET('HARGA SATUAN'!$D$6,MATCH(C103,'HARGA SATUAN'!$C$7:$C$1507,0),0))</f>
        <v/>
      </c>
      <c r="E103" s="101">
        <f ca="1">IF(B103="+","Unit",IF(ISERROR(OFFSET('HARGA SATUAN'!$E$6,MATCH(C103,'HARGA SATUAN'!$C$7:$C$1507,0),0)),"",OFFSET('HARGA SATUAN'!$E$6,MATCH(C103,'HARGA SATUAN'!$C$7:$C$1507,0),0)))</f>
        <v>0</v>
      </c>
      <c r="F103" s="101" t="str">
        <f t="shared" ca="1" si="13"/>
        <v/>
      </c>
      <c r="G103" s="41">
        <f ca="1">IF(ISERROR(OFFSET('HARGA SATUAN'!$I$6,MATCH(C103,'HARGA SATUAN'!$C$7:$C$1507,0),0)),"",OFFSET('HARGA SATUAN'!$I$6,MATCH(C103,'HARGA SATUAN'!$C$7:$C$1507,0),0))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SATUAN'!$C$7:$C$1507,0),0)),"",OFFSET('HARGA SATUAN'!$D$6,MATCH(C104,'HARGA SATUAN'!$C$7:$C$1507,0),0))</f>
        <v/>
      </c>
      <c r="E104" s="101">
        <f ca="1">IF(B104="+","Unit",IF(ISERROR(OFFSET('HARGA SATUAN'!$E$6,MATCH(C104,'HARGA SATUAN'!$C$7:$C$1507,0),0)),"",OFFSET('HARGA SATUAN'!$E$6,MATCH(C104,'HARGA SATUAN'!$C$7:$C$1507,0),0)))</f>
        <v>0</v>
      </c>
      <c r="F104" s="101" t="str">
        <f t="shared" ca="1" si="13"/>
        <v/>
      </c>
      <c r="G104" s="41">
        <f ca="1">IF(ISERROR(OFFSET('HARGA SATUAN'!$I$6,MATCH(C104,'HARGA SATUAN'!$C$7:$C$1507,0),0)),"",OFFSET('HARGA SATUAN'!$I$6,MATCH(C104,'HARGA SATUAN'!$C$7:$C$1507,0),0))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SATUAN'!$C$7:$C$1507,0),0)),"",OFFSET('HARGA SATUAN'!$D$6,MATCH(C105,'HARGA SATUAN'!$C$7:$C$1507,0),0))</f>
        <v/>
      </c>
      <c r="E105" s="101">
        <f ca="1">IF(B105="+","Unit",IF(ISERROR(OFFSET('HARGA SATUAN'!$E$6,MATCH(C105,'HARGA SATUAN'!$C$7:$C$1507,0),0)),"",OFFSET('HARGA SATUAN'!$E$6,MATCH(C105,'HARGA SATUAN'!$C$7:$C$1507,0),0)))</f>
        <v>0</v>
      </c>
      <c r="F105" s="101" t="str">
        <f t="shared" ca="1" si="13"/>
        <v/>
      </c>
      <c r="G105" s="41">
        <f ca="1">IF(ISERROR(OFFSET('HARGA SATUAN'!$I$6,MATCH(C105,'HARGA SATUAN'!$C$7:$C$1507,0),0)),"",OFFSET('HARGA SATUAN'!$I$6,MATCH(C105,'HARGA SATUAN'!$C$7:$C$1507,0),0))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SATUAN'!$C$7:$C$1507,0),0)),"",OFFSET('HARGA SATUAN'!$D$6,MATCH(C106,'HARGA SATUAN'!$C$7:$C$1507,0),0))</f>
        <v/>
      </c>
      <c r="E106" s="101">
        <f ca="1">IF(B106="+","Unit",IF(ISERROR(OFFSET('HARGA SATUAN'!$E$6,MATCH(C106,'HARGA SATUAN'!$C$7:$C$1507,0),0)),"",OFFSET('HARGA SATUAN'!$E$6,MATCH(C106,'HARGA SATUAN'!$C$7:$C$1507,0),0)))</f>
        <v>0</v>
      </c>
      <c r="F106" s="101" t="str">
        <f t="shared" ca="1" si="13"/>
        <v/>
      </c>
      <c r="G106" s="41">
        <f ca="1">IF(ISERROR(OFFSET('HARGA SATUAN'!$I$6,MATCH(C106,'HARGA SATUAN'!$C$7:$C$1507,0),0)),"",OFFSET('HARGA SATUAN'!$I$6,MATCH(C106,'HARGA SATUAN'!$C$7:$C$1507,0),0))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SATUAN'!$C$7:$C$1507,0),0)),"",OFFSET('HARGA SATUAN'!$D$6,MATCH(C107,'HARGA SATUAN'!$C$7:$C$1507,0),0))</f>
        <v/>
      </c>
      <c r="E107" s="101">
        <f ca="1">IF(B107="+","Unit",IF(ISERROR(OFFSET('HARGA SATUAN'!$E$6,MATCH(C107,'HARGA SATUAN'!$C$7:$C$1507,0),0)),"",OFFSET('HARGA SATUAN'!$E$6,MATCH(C107,'HARGA SATUAN'!$C$7:$C$1507,0),0)))</f>
        <v>0</v>
      </c>
      <c r="F107" s="101" t="str">
        <f t="shared" ca="1" si="13"/>
        <v/>
      </c>
      <c r="G107" s="41">
        <f ca="1">IF(ISERROR(OFFSET('HARGA SATUAN'!$I$6,MATCH(C107,'HARGA SATUAN'!$C$7:$C$1507,0),0)),"",OFFSET('HARGA SATUAN'!$I$6,MATCH(C107,'HARGA SATUAN'!$C$7:$C$1507,0),0))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SATUAN'!$C$7:$C$1507,0),0)),"",OFFSET('HARGA SATUAN'!$D$6,MATCH(C108,'HARGA SATUAN'!$C$7:$C$1507,0),0))</f>
        <v/>
      </c>
      <c r="E108" s="101">
        <f ca="1">IF(B108="+","Unit",IF(ISERROR(OFFSET('HARGA SATUAN'!$E$6,MATCH(C108,'HARGA SATUAN'!$C$7:$C$1507,0),0)),"",OFFSET('HARGA SATUAN'!$E$6,MATCH(C108,'HARGA SATUAN'!$C$7:$C$1507,0),0)))</f>
        <v>0</v>
      </c>
      <c r="F108" s="101" t="str">
        <f t="shared" ca="1" si="13"/>
        <v/>
      </c>
      <c r="G108" s="41">
        <f ca="1">IF(ISERROR(OFFSET('HARGA SATUAN'!$I$6,MATCH(C108,'HARGA SATUAN'!$C$7:$C$1507,0),0)),"",OFFSET('HARGA SATUAN'!$I$6,MATCH(C108,'HARGA SATUAN'!$C$7:$C$1507,0),0))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SATUAN'!$C$7:$C$1507,0),0)),"",OFFSET('HARGA SATUAN'!$D$6,MATCH(C109,'HARGA SATUAN'!$C$7:$C$1507,0),0))</f>
        <v/>
      </c>
      <c r="E109" s="101">
        <f ca="1">IF(B109="+","Unit",IF(ISERROR(OFFSET('HARGA SATUAN'!$E$6,MATCH(C109,'HARGA SATUAN'!$C$7:$C$1507,0),0)),"",OFFSET('HARGA SATUAN'!$E$6,MATCH(C109,'HARGA SATUAN'!$C$7:$C$1507,0),0)))</f>
        <v>0</v>
      </c>
      <c r="F109" s="101" t="str">
        <f t="shared" ca="1" si="13"/>
        <v/>
      </c>
      <c r="G109" s="41">
        <f ca="1">IF(ISERROR(OFFSET('HARGA SATUAN'!$I$6,MATCH(C109,'HARGA SATUAN'!$C$7:$C$1507,0),0)),"",OFFSET('HARGA SATUAN'!$I$6,MATCH(C109,'HARGA SATUAN'!$C$7:$C$1507,0),0))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SATUAN'!$C$7:$C$1507,0),0)),"",OFFSET('HARGA SATUAN'!$D$6,MATCH(C110,'HARGA SATUAN'!$C$7:$C$1507,0),0))</f>
        <v/>
      </c>
      <c r="E110" s="101">
        <f ca="1">IF(B110="+","Unit",IF(ISERROR(OFFSET('HARGA SATUAN'!$E$6,MATCH(C110,'HARGA SATUAN'!$C$7:$C$1507,0),0)),"",OFFSET('HARGA SATUAN'!$E$6,MATCH(C110,'HARGA SATUAN'!$C$7:$C$1507,0),0)))</f>
        <v>0</v>
      </c>
      <c r="F110" s="101" t="str">
        <f t="shared" ca="1" si="13"/>
        <v/>
      </c>
      <c r="G110" s="41">
        <f ca="1">IF(ISERROR(OFFSET('HARGA SATUAN'!$I$6,MATCH(C110,'HARGA SATUAN'!$C$7:$C$1507,0),0)),"",OFFSET('HARGA SATUAN'!$I$6,MATCH(C110,'HARGA SATUAN'!$C$7:$C$1507,0),0))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SATUAN'!$C$7:$C$1507,0),0)),"",OFFSET('HARGA SATUAN'!$D$6,MATCH(C111,'HARGA SATUAN'!$C$7:$C$1507,0),0))</f>
        <v/>
      </c>
      <c r="E111" s="101">
        <f ca="1">IF(B111="+","Unit",IF(ISERROR(OFFSET('HARGA SATUAN'!$E$6,MATCH(C111,'HARGA SATUAN'!$C$7:$C$1507,0),0)),"",OFFSET('HARGA SATUAN'!$E$6,MATCH(C111,'HARGA SATUAN'!$C$7:$C$1507,0),0)))</f>
        <v>0</v>
      </c>
      <c r="F111" s="101" t="str">
        <f t="shared" ca="1" si="13"/>
        <v/>
      </c>
      <c r="G111" s="41">
        <f ca="1">IF(ISERROR(OFFSET('HARGA SATUAN'!$I$6,MATCH(C111,'HARGA SATUAN'!$C$7:$C$1507,0),0)),"",OFFSET('HARGA SATUAN'!$I$6,MATCH(C111,'HARGA SATUAN'!$C$7:$C$1507,0),0))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SATUAN'!$C$7:$C$1507,0),0)),"",OFFSET('HARGA SATUAN'!$D$6,MATCH(C112,'HARGA SATUAN'!$C$7:$C$1507,0),0))</f>
        <v/>
      </c>
      <c r="E112" s="101">
        <f ca="1">IF(B112="+","Unit",IF(ISERROR(OFFSET('HARGA SATUAN'!$E$6,MATCH(C112,'HARGA SATUAN'!$C$7:$C$1507,0),0)),"",OFFSET('HARGA SATUAN'!$E$6,MATCH(C112,'HARGA SATUAN'!$C$7:$C$1507,0),0)))</f>
        <v>0</v>
      </c>
      <c r="F112" s="101" t="str">
        <f t="shared" ca="1" si="13"/>
        <v/>
      </c>
      <c r="G112" s="41">
        <f ca="1">IF(ISERROR(OFFSET('HARGA SATUAN'!$I$6,MATCH(C112,'HARGA SATUAN'!$C$7:$C$1507,0),0)),"",OFFSET('HARGA SATUAN'!$I$6,MATCH(C112,'HARGA SATUAN'!$C$7:$C$1507,0),0))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SATUAN'!$C$7:$C$1507,0),0)),"",OFFSET('HARGA SATUAN'!$D$6,MATCH(C113,'HARGA SATUAN'!$C$7:$C$1507,0),0))</f>
        <v/>
      </c>
      <c r="E113" s="101">
        <f ca="1">IF(B113="+","Unit",IF(ISERROR(OFFSET('HARGA SATUAN'!$E$6,MATCH(C113,'HARGA SATUAN'!$C$7:$C$1507,0),0)),"",OFFSET('HARGA SATUAN'!$E$6,MATCH(C113,'HARGA SATUAN'!$C$7:$C$1507,0),0)))</f>
        <v>0</v>
      </c>
      <c r="F113" s="101" t="str">
        <f t="shared" ca="1" si="13"/>
        <v/>
      </c>
      <c r="G113" s="41">
        <f ca="1">IF(ISERROR(OFFSET('HARGA SATUAN'!$I$6,MATCH(C113,'HARGA SATUAN'!$C$7:$C$1507,0),0)),"",OFFSET('HARGA SATUAN'!$I$6,MATCH(C113,'HARGA SATUAN'!$C$7:$C$1507,0),0))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SATUAN'!$C$7:$C$1507,0),0)),"",OFFSET('HARGA SATUAN'!$D$6,MATCH(C114,'HARGA SATUAN'!$C$7:$C$1507,0),0))</f>
        <v/>
      </c>
      <c r="E114" s="101">
        <f ca="1">IF(B114="+","Unit",IF(ISERROR(OFFSET('HARGA SATUAN'!$E$6,MATCH(C114,'HARGA SATUAN'!$C$7:$C$1507,0),0)),"",OFFSET('HARGA SATUAN'!$E$6,MATCH(C114,'HARGA SATUAN'!$C$7:$C$1507,0),0)))</f>
        <v>0</v>
      </c>
      <c r="F114" s="101" t="str">
        <f t="shared" ca="1" si="13"/>
        <v/>
      </c>
      <c r="G114" s="41">
        <f ca="1">IF(ISERROR(OFFSET('HARGA SATUAN'!$I$6,MATCH(C114,'HARGA SATUAN'!$C$7:$C$1507,0),0)),"",OFFSET('HARGA SATUAN'!$I$6,MATCH(C114,'HARGA SATUAN'!$C$7:$C$1507,0),0))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SATUAN'!$C$7:$C$1507,0),0)),"",OFFSET('HARGA SATUAN'!$D$6,MATCH(C115,'HARGA SATUAN'!$C$7:$C$1507,0),0))</f>
        <v/>
      </c>
      <c r="E115" s="101">
        <f ca="1">IF(B115="+","Unit",IF(ISERROR(OFFSET('HARGA SATUAN'!$E$6,MATCH(C115,'HARGA SATUAN'!$C$7:$C$1507,0),0)),"",OFFSET('HARGA SATUAN'!$E$6,MATCH(C115,'HARGA SATUAN'!$C$7:$C$1507,0),0)))</f>
        <v>0</v>
      </c>
      <c r="F115" s="101" t="str">
        <f t="shared" ca="1" si="13"/>
        <v/>
      </c>
      <c r="G115" s="41">
        <f ca="1">IF(ISERROR(OFFSET('HARGA SATUAN'!$I$6,MATCH(C115,'HARGA SATUAN'!$C$7:$C$1507,0),0)),"",OFFSET('HARGA SATUAN'!$I$6,MATCH(C115,'HARGA SATUAN'!$C$7:$C$1507,0),0))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SATUAN'!$C$7:$C$1507,0),0)),"",OFFSET('HARGA SATUAN'!$D$6,MATCH(C116,'HARGA SATUAN'!$C$7:$C$1507,0),0))</f>
        <v/>
      </c>
      <c r="E116" s="101">
        <f ca="1">IF(B116="+","Unit",IF(ISERROR(OFFSET('HARGA SATUAN'!$E$6,MATCH(C116,'HARGA SATUAN'!$C$7:$C$1507,0),0)),"",OFFSET('HARGA SATUAN'!$E$6,MATCH(C116,'HARGA SATUAN'!$C$7:$C$1507,0),0)))</f>
        <v>0</v>
      </c>
      <c r="F116" s="101" t="str">
        <f t="shared" ca="1" si="13"/>
        <v/>
      </c>
      <c r="G116" s="41">
        <f ca="1">IF(ISERROR(OFFSET('HARGA SATUAN'!$I$6,MATCH(C116,'HARGA SATUAN'!$C$7:$C$1507,0),0)),"",OFFSET('HARGA SATUAN'!$I$6,MATCH(C116,'HARGA SATUAN'!$C$7:$C$1507,0),0))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SATUAN'!$C$7:$C$1507,0),0)),"",OFFSET('HARGA SATUAN'!$D$6,MATCH(C117,'HARGA SATUAN'!$C$7:$C$1507,0),0))</f>
        <v/>
      </c>
      <c r="E117" s="101">
        <f ca="1">IF(B117="+","Unit",IF(ISERROR(OFFSET('HARGA SATUAN'!$E$6,MATCH(C117,'HARGA SATUAN'!$C$7:$C$1507,0),0)),"",OFFSET('HARGA SATUAN'!$E$6,MATCH(C117,'HARGA SATUAN'!$C$7:$C$1507,0),0)))</f>
        <v>0</v>
      </c>
      <c r="F117" s="101" t="str">
        <f t="shared" ca="1" si="13"/>
        <v/>
      </c>
      <c r="G117" s="41">
        <f ca="1">IF(ISERROR(OFFSET('HARGA SATUAN'!$I$6,MATCH(C117,'HARGA SATUAN'!$C$7:$C$1507,0),0)),"",OFFSET('HARGA SATUAN'!$I$6,MATCH(C117,'HARGA SATUAN'!$C$7:$C$1507,0),0))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SATUAN'!$C$7:$C$1507,0),0)),"",OFFSET('HARGA SATUAN'!$D$6,MATCH(C118,'HARGA SATUAN'!$C$7:$C$1507,0),0))</f>
        <v/>
      </c>
      <c r="E118" s="101">
        <f ca="1">IF(B118="+","Unit",IF(ISERROR(OFFSET('HARGA SATUAN'!$E$6,MATCH(C118,'HARGA SATUAN'!$C$7:$C$1507,0),0)),"",OFFSET('HARGA SATUAN'!$E$6,MATCH(C118,'HARGA SATUAN'!$C$7:$C$1507,0),0)))</f>
        <v>0</v>
      </c>
      <c r="F118" s="101" t="str">
        <f t="shared" ca="1" si="13"/>
        <v/>
      </c>
      <c r="G118" s="41">
        <f ca="1">IF(ISERROR(OFFSET('HARGA SATUAN'!$I$6,MATCH(C118,'HARGA SATUAN'!$C$7:$C$1507,0),0)),"",OFFSET('HARGA SATUAN'!$I$6,MATCH(C118,'HARGA SATUAN'!$C$7:$C$1507,0),0))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SATUAN'!$C$7:$C$1507,0),0)),"",OFFSET('HARGA SATUAN'!$D$6,MATCH(C119,'HARGA SATUAN'!$C$7:$C$1507,0),0))</f>
        <v/>
      </c>
      <c r="E119" s="101">
        <f ca="1">IF(B119="+","Unit",IF(ISERROR(OFFSET('HARGA SATUAN'!$E$6,MATCH(C119,'HARGA SATUAN'!$C$7:$C$1507,0),0)),"",OFFSET('HARGA SATUAN'!$E$6,MATCH(C119,'HARGA SATUAN'!$C$7:$C$1507,0),0)))</f>
        <v>0</v>
      </c>
      <c r="F119" s="101" t="str">
        <f t="shared" ca="1" si="13"/>
        <v/>
      </c>
      <c r="G119" s="41">
        <f ca="1">IF(ISERROR(OFFSET('HARGA SATUAN'!$I$6,MATCH(C119,'HARGA SATUAN'!$C$7:$C$1507,0),0)),"",OFFSET('HARGA SATUAN'!$I$6,MATCH(C119,'HARGA SATUAN'!$C$7:$C$1507,0),0))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SATUAN'!$C$7:$C$1507,0),0)),"",OFFSET('HARGA SATUAN'!$D$6,MATCH(C120,'HARGA SATUAN'!$C$7:$C$1507,0),0))</f>
        <v/>
      </c>
      <c r="E120" s="101">
        <f ca="1">IF(B120="+","Unit",IF(ISERROR(OFFSET('HARGA SATUAN'!$E$6,MATCH(C120,'HARGA SATUAN'!$C$7:$C$1507,0),0)),"",OFFSET('HARGA SATUAN'!$E$6,MATCH(C120,'HARGA SATUAN'!$C$7:$C$1507,0),0)))</f>
        <v>0</v>
      </c>
      <c r="F120" s="101" t="str">
        <f t="shared" ca="1" si="13"/>
        <v/>
      </c>
      <c r="G120" s="41">
        <f ca="1">IF(ISERROR(OFFSET('HARGA SATUAN'!$I$6,MATCH(C120,'HARGA SATUAN'!$C$7:$C$1507,0),0)),"",OFFSET('HARGA SATUAN'!$I$6,MATCH(C120,'HARGA SATUAN'!$C$7:$C$1507,0),0))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SATUAN'!$C$7:$C$1507,0),0)),"",OFFSET('HARGA SATUAN'!$D$6,MATCH(C121,'HARGA SATUAN'!$C$7:$C$1507,0),0))</f>
        <v/>
      </c>
      <c r="E121" s="101">
        <f ca="1">IF(B121="+","Unit",IF(ISERROR(OFFSET('HARGA SATUAN'!$E$6,MATCH(C121,'HARGA SATUAN'!$C$7:$C$1507,0),0)),"",OFFSET('HARGA SATUAN'!$E$6,MATCH(C121,'HARGA SATUAN'!$C$7:$C$1507,0),0)))</f>
        <v>0</v>
      </c>
      <c r="F121" s="101" t="str">
        <f t="shared" ca="1" si="13"/>
        <v/>
      </c>
      <c r="G121" s="41">
        <f ca="1">IF(ISERROR(OFFSET('HARGA SATUAN'!$I$6,MATCH(C121,'HARGA SATUAN'!$C$7:$C$1507,0),0)),"",OFFSET('HARGA SATUAN'!$I$6,MATCH(C121,'HARGA SATUAN'!$C$7:$C$1507,0),0))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SATUAN'!$C$7:$C$1507,0),0)),"",OFFSET('HARGA SATUAN'!$D$6,MATCH(C122,'HARGA SATUAN'!$C$7:$C$1507,0),0))</f>
        <v/>
      </c>
      <c r="E122" s="101">
        <f ca="1">IF(B122="+","Unit",IF(ISERROR(OFFSET('HARGA SATUAN'!$E$6,MATCH(C122,'HARGA SATUAN'!$C$7:$C$1507,0),0)),"",OFFSET('HARGA SATUAN'!$E$6,MATCH(C122,'HARGA SATUAN'!$C$7:$C$1507,0),0)))</f>
        <v>0</v>
      </c>
      <c r="F122" s="101" t="str">
        <f t="shared" ca="1" si="13"/>
        <v/>
      </c>
      <c r="G122" s="41">
        <f ca="1">IF(ISERROR(OFFSET('HARGA SATUAN'!$I$6,MATCH(C122,'HARGA SATUAN'!$C$7:$C$1507,0),0)),"",OFFSET('HARGA SATUAN'!$I$6,MATCH(C122,'HARGA SATUAN'!$C$7:$C$1507,0),0))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SATUAN'!$C$7:$C$1507,0),0)),"",OFFSET('HARGA SATUAN'!$D$6,MATCH(C123,'HARGA SATUAN'!$C$7:$C$1507,0),0))</f>
        <v/>
      </c>
      <c r="E123" s="101">
        <f ca="1">IF(B123="+","Unit",IF(ISERROR(OFFSET('HARGA SATUAN'!$E$6,MATCH(C123,'HARGA SATUAN'!$C$7:$C$1507,0),0)),"",OFFSET('HARGA SATUAN'!$E$6,MATCH(C123,'HARGA SATUAN'!$C$7:$C$1507,0),0)))</f>
        <v>0</v>
      </c>
      <c r="F123" s="101" t="str">
        <f t="shared" ca="1" si="13"/>
        <v/>
      </c>
      <c r="G123" s="41">
        <f ca="1">IF(ISERROR(OFFSET('HARGA SATUAN'!$I$6,MATCH(C123,'HARGA SATUAN'!$C$7:$C$1507,0),0)),"",OFFSET('HARGA SATUAN'!$I$6,MATCH(C123,'HARGA SATUAN'!$C$7:$C$1507,0),0))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SATUAN'!$C$7:$C$1507,0),0)),"",OFFSET('HARGA SATUAN'!$D$6,MATCH(C124,'HARGA SATUAN'!$C$7:$C$1507,0),0))</f>
        <v/>
      </c>
      <c r="E124" s="101">
        <f ca="1">IF(B124="+","Unit",IF(ISERROR(OFFSET('HARGA SATUAN'!$E$6,MATCH(C124,'HARGA SATUAN'!$C$7:$C$1507,0),0)),"",OFFSET('HARGA SATUAN'!$E$6,MATCH(C124,'HARGA SATUAN'!$C$7:$C$1507,0),0)))</f>
        <v>0</v>
      </c>
      <c r="F124" s="101" t="str">
        <f t="shared" ca="1" si="13"/>
        <v/>
      </c>
      <c r="G124" s="41">
        <f ca="1">IF(ISERROR(OFFSET('HARGA SATUAN'!$I$6,MATCH(C124,'HARGA SATUAN'!$C$7:$C$1507,0),0)),"",OFFSET('HARGA SATUAN'!$I$6,MATCH(C124,'HARGA SATUAN'!$C$7:$C$1507,0),0))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SATUAN'!$C$7:$C$1507,0),0)),"",OFFSET('HARGA SATUAN'!$D$6,MATCH(C125,'HARGA SATUAN'!$C$7:$C$1507,0),0))</f>
        <v/>
      </c>
      <c r="E125" s="101">
        <f ca="1">IF(B125="+","Unit",IF(ISERROR(OFFSET('HARGA SATUAN'!$E$6,MATCH(C125,'HARGA SATUAN'!$C$7:$C$1507,0),0)),"",OFFSET('HARGA SATUAN'!$E$6,MATCH(C125,'HARGA SATUAN'!$C$7:$C$1507,0),0)))</f>
        <v>0</v>
      </c>
      <c r="F125" s="101" t="str">
        <f t="shared" ca="1" si="13"/>
        <v/>
      </c>
      <c r="G125" s="41">
        <f ca="1">IF(ISERROR(OFFSET('HARGA SATUAN'!$I$6,MATCH(C125,'HARGA SATUAN'!$C$7:$C$1507,0),0)),"",OFFSET('HARGA SATUAN'!$I$6,MATCH(C125,'HARGA SATUAN'!$C$7:$C$1507,0),0))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SATUAN'!$C$7:$C$1507,0),0)),"",OFFSET('HARGA SATUAN'!$D$6,MATCH(C126,'HARGA SATUAN'!$C$7:$C$1507,0),0))</f>
        <v/>
      </c>
      <c r="E126" s="101">
        <f ca="1">IF(B126="+","Unit",IF(ISERROR(OFFSET('HARGA SATUAN'!$E$6,MATCH(C126,'HARGA SATUAN'!$C$7:$C$1507,0),0)),"",OFFSET('HARGA SATUAN'!$E$6,MATCH(C126,'HARGA SATUAN'!$C$7:$C$1507,0),0)))</f>
        <v>0</v>
      </c>
      <c r="F126" s="101" t="str">
        <f t="shared" ca="1" si="13"/>
        <v/>
      </c>
      <c r="G126" s="41">
        <f ca="1">IF(ISERROR(OFFSET('HARGA SATUAN'!$I$6,MATCH(C126,'HARGA SATUAN'!$C$7:$C$1507,0),0)),"",OFFSET('HARGA SATUAN'!$I$6,MATCH(C126,'HARGA SATUAN'!$C$7:$C$1507,0),0))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SATUAN'!$C$7:$C$1507,0),0)),"",OFFSET('HARGA SATUAN'!$D$6,MATCH(C127,'HARGA SATUAN'!$C$7:$C$1507,0),0))</f>
        <v/>
      </c>
      <c r="E127" s="101">
        <f ca="1">IF(B127="+","Unit",IF(ISERROR(OFFSET('HARGA SATUAN'!$E$6,MATCH(C127,'HARGA SATUAN'!$C$7:$C$1507,0),0)),"",OFFSET('HARGA SATUAN'!$E$6,MATCH(C127,'HARGA SATUAN'!$C$7:$C$1507,0),0)))</f>
        <v>0</v>
      </c>
      <c r="F127" s="101" t="str">
        <f t="shared" ca="1" si="13"/>
        <v/>
      </c>
      <c r="G127" s="41">
        <f ca="1">IF(ISERROR(OFFSET('HARGA SATUAN'!$I$6,MATCH(C127,'HARGA SATUAN'!$C$7:$C$1507,0),0)),"",OFFSET('HARGA SATUAN'!$I$6,MATCH(C127,'HARGA SATUAN'!$C$7:$C$1507,0),0))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SATUAN'!$C$7:$C$1507,0),0)),"",OFFSET('HARGA SATUAN'!$D$6,MATCH(C128,'HARGA SATUAN'!$C$7:$C$1507,0),0))</f>
        <v/>
      </c>
      <c r="E128" s="101">
        <f ca="1">IF(B128="+","Unit",IF(ISERROR(OFFSET('HARGA SATUAN'!$E$6,MATCH(C128,'HARGA SATUAN'!$C$7:$C$1507,0),0)),"",OFFSET('HARGA SATUAN'!$E$6,MATCH(C128,'HARGA SATUAN'!$C$7:$C$1507,0),0)))</f>
        <v>0</v>
      </c>
      <c r="F128" s="101" t="str">
        <f t="shared" ca="1" si="13"/>
        <v/>
      </c>
      <c r="G128" s="41">
        <f ca="1">IF(ISERROR(OFFSET('HARGA SATUAN'!$I$6,MATCH(C128,'HARGA SATUAN'!$C$7:$C$1507,0),0)),"",OFFSET('HARGA SATUAN'!$I$6,MATCH(C128,'HARGA SATUAN'!$C$7:$C$1507,0),0))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SATUAN'!$C$7:$C$1507,0),0)),"",OFFSET('HARGA SATUAN'!$D$6,MATCH(C129,'HARGA SATUAN'!$C$7:$C$1507,0),0))</f>
        <v/>
      </c>
      <c r="E129" s="101">
        <f ca="1">IF(B129="+","Unit",IF(ISERROR(OFFSET('HARGA SATUAN'!$E$6,MATCH(C129,'HARGA SATUAN'!$C$7:$C$1507,0),0)),"",OFFSET('HARGA SATUAN'!$E$6,MATCH(C129,'HARGA SATUAN'!$C$7:$C$1507,0),0)))</f>
        <v>0</v>
      </c>
      <c r="F129" s="101" t="str">
        <f t="shared" ca="1" si="13"/>
        <v/>
      </c>
      <c r="G129" s="41">
        <f ca="1">IF(ISERROR(OFFSET('HARGA SATUAN'!$I$6,MATCH(C129,'HARGA SATUAN'!$C$7:$C$1507,0),0)),"",OFFSET('HARGA SATUAN'!$I$6,MATCH(C129,'HARGA SATUAN'!$C$7:$C$1507,0),0))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SATUAN'!$C$7:$C$1507,0),0)),"",OFFSET('HARGA SATUAN'!$D$6,MATCH(C130,'HARGA SATUAN'!$C$7:$C$1507,0),0))</f>
        <v/>
      </c>
      <c r="E130" s="101">
        <f ca="1">IF(B130="+","Unit",IF(ISERROR(OFFSET('HARGA SATUAN'!$E$6,MATCH(C130,'HARGA SATUAN'!$C$7:$C$1507,0),0)),"",OFFSET('HARGA SATUAN'!$E$6,MATCH(C130,'HARGA SATUAN'!$C$7:$C$1507,0),0)))</f>
        <v>0</v>
      </c>
      <c r="F130" s="101" t="str">
        <f t="shared" ca="1" si="13"/>
        <v/>
      </c>
      <c r="G130" s="41">
        <f ca="1">IF(ISERROR(OFFSET('HARGA SATUAN'!$I$6,MATCH(C130,'HARGA SATUAN'!$C$7:$C$1507,0),0)),"",OFFSET('HARGA SATUAN'!$I$6,MATCH(C130,'HARGA SATUAN'!$C$7:$C$1507,0),0))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SATUAN'!$C$7:$C$1507,0),0)),"",OFFSET('HARGA SATUAN'!$D$6,MATCH(C131,'HARGA SATUAN'!$C$7:$C$1507,0),0))</f>
        <v/>
      </c>
      <c r="E131" s="101">
        <f ca="1">IF(B131="+","Unit",IF(ISERROR(OFFSET('HARGA SATUAN'!$E$6,MATCH(C131,'HARGA SATUAN'!$C$7:$C$1507,0),0)),"",OFFSET('HARGA SATUAN'!$E$6,MATCH(C131,'HARGA SATUAN'!$C$7:$C$1507,0),0)))</f>
        <v>0</v>
      </c>
      <c r="F131" s="101" t="str">
        <f t="shared" ca="1" si="13"/>
        <v/>
      </c>
      <c r="G131" s="41">
        <f ca="1">IF(ISERROR(OFFSET('HARGA SATUAN'!$I$6,MATCH(C131,'HARGA SATUAN'!$C$7:$C$1507,0),0)),"",OFFSET('HARGA SATUAN'!$I$6,MATCH(C131,'HARGA SATUAN'!$C$7:$C$1507,0),0))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SATUAN'!$C$7:$C$1507,0),0)),"",OFFSET('HARGA SATUAN'!$D$6,MATCH(C132,'HARGA SATUAN'!$C$7:$C$1507,0),0))</f>
        <v/>
      </c>
      <c r="E132" s="101">
        <f ca="1">IF(B132="+","Unit",IF(ISERROR(OFFSET('HARGA SATUAN'!$E$6,MATCH(C132,'HARGA SATUAN'!$C$7:$C$1507,0),0)),"",OFFSET('HARGA SATUAN'!$E$6,MATCH(C132,'HARGA SATUAN'!$C$7:$C$1507,0),0)))</f>
        <v>0</v>
      </c>
      <c r="F132" s="101" t="str">
        <f t="shared" ca="1" si="13"/>
        <v/>
      </c>
      <c r="G132" s="41">
        <f ca="1">IF(ISERROR(OFFSET('HARGA SATUAN'!$I$6,MATCH(C132,'HARGA SATUAN'!$C$7:$C$1507,0),0)),"",OFFSET('HARGA SATUAN'!$I$6,MATCH(C132,'HARGA SATUAN'!$C$7:$C$1507,0),0))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SATUAN'!$C$7:$C$1507,0),0)),"",OFFSET('HARGA SATUAN'!$D$6,MATCH(C133,'HARGA SATUAN'!$C$7:$C$1507,0),0))</f>
        <v/>
      </c>
      <c r="E133" s="101">
        <f ca="1">IF(B133="+","Unit",IF(ISERROR(OFFSET('HARGA SATUAN'!$E$6,MATCH(C133,'HARGA SATUAN'!$C$7:$C$1507,0),0)),"",OFFSET('HARGA SATUAN'!$E$6,MATCH(C133,'HARGA SATUAN'!$C$7:$C$1507,0),0)))</f>
        <v>0</v>
      </c>
      <c r="F133" s="101" t="str">
        <f t="shared" ca="1" si="13"/>
        <v/>
      </c>
      <c r="G133" s="41">
        <f ca="1">IF(ISERROR(OFFSET('HARGA SATUAN'!$I$6,MATCH(C133,'HARGA SATUAN'!$C$7:$C$1507,0),0)),"",OFFSET('HARGA SATUAN'!$I$6,MATCH(C133,'HARGA SATUAN'!$C$7:$C$1507,0),0))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SATUAN'!$C$7:$C$1507,0),0)),"",OFFSET('HARGA SATUAN'!$D$6,MATCH(C134,'HARGA SATUAN'!$C$7:$C$1507,0),0))</f>
        <v/>
      </c>
      <c r="E134" s="101">
        <f ca="1">IF(B134="+","Unit",IF(ISERROR(OFFSET('HARGA SATUAN'!$E$6,MATCH(C134,'HARGA SATUAN'!$C$7:$C$1507,0),0)),"",OFFSET('HARGA SATUAN'!$E$6,MATCH(C134,'HARGA SATUAN'!$C$7:$C$1507,0),0)))</f>
        <v>0</v>
      </c>
      <c r="F134" s="101" t="str">
        <f t="shared" ca="1" si="13"/>
        <v/>
      </c>
      <c r="G134" s="41">
        <f ca="1">IF(ISERROR(OFFSET('HARGA SATUAN'!$I$6,MATCH(C134,'HARGA SATUAN'!$C$7:$C$1507,0),0)),"",OFFSET('HARGA SATUAN'!$I$6,MATCH(C134,'HARGA SATUAN'!$C$7:$C$1507,0),0))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SATUAN'!$C$7:$C$1507,0),0)),"",OFFSET('HARGA SATUAN'!$D$6,MATCH(C135,'HARGA SATUAN'!$C$7:$C$1507,0),0))</f>
        <v/>
      </c>
      <c r="E135" s="101">
        <f ca="1">IF(B135="+","Unit",IF(ISERROR(OFFSET('HARGA SATUAN'!$E$6,MATCH(C135,'HARGA SATUAN'!$C$7:$C$1507,0),0)),"",OFFSET('HARGA SATUAN'!$E$6,MATCH(C135,'HARGA SATUAN'!$C$7:$C$1507,0),0)))</f>
        <v>0</v>
      </c>
      <c r="F135" s="101" t="str">
        <f t="shared" ca="1" si="13"/>
        <v/>
      </c>
      <c r="G135" s="41">
        <f ca="1">IF(ISERROR(OFFSET('HARGA SATUAN'!$I$6,MATCH(C135,'HARGA SATUAN'!$C$7:$C$1507,0),0)),"",OFFSET('HARGA SATUAN'!$I$6,MATCH(C135,'HARGA SATUAN'!$C$7:$C$1507,0),0))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SATUAN'!$C$7:$C$1507,0),0)),"",OFFSET('HARGA SATUAN'!$D$6,MATCH(C136,'HARGA SATUAN'!$C$7:$C$1507,0),0))</f>
        <v/>
      </c>
      <c r="E136" s="101">
        <f ca="1">IF(B136="+","Unit",IF(ISERROR(OFFSET('HARGA SATUAN'!$E$6,MATCH(C136,'HARGA SATUAN'!$C$7:$C$1507,0),0)),"",OFFSET('HARGA SATUAN'!$E$6,MATCH(C136,'HARGA SATUAN'!$C$7:$C$1507,0),0)))</f>
        <v>0</v>
      </c>
      <c r="F136" s="101" t="str">
        <f t="shared" ca="1" si="13"/>
        <v/>
      </c>
      <c r="G136" s="41">
        <f ca="1">IF(ISERROR(OFFSET('HARGA SATUAN'!$I$6,MATCH(C136,'HARGA SATUAN'!$C$7:$C$1507,0),0)),"",OFFSET('HARGA SATUAN'!$I$6,MATCH(C136,'HARGA SATUAN'!$C$7:$C$1507,0),0))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SATUAN'!$C$7:$C$1507,0),0)),"",OFFSET('HARGA SATUAN'!$D$6,MATCH(C137,'HARGA SATUAN'!$C$7:$C$1507,0),0))</f>
        <v/>
      </c>
      <c r="E137" s="101">
        <f ca="1">IF(B137="+","Unit",IF(ISERROR(OFFSET('HARGA SATUAN'!$E$6,MATCH(C137,'HARGA SATUAN'!$C$7:$C$1507,0),0)),"",OFFSET('HARGA SATUAN'!$E$6,MATCH(C137,'HARGA SATUAN'!$C$7:$C$1507,0),0)))</f>
        <v>0</v>
      </c>
      <c r="F137" s="101" t="str">
        <f t="shared" ca="1" si="13"/>
        <v/>
      </c>
      <c r="G137" s="41">
        <f ca="1">IF(ISERROR(OFFSET('HARGA SATUAN'!$I$6,MATCH(C137,'HARGA SATUAN'!$C$7:$C$1507,0),0)),"",OFFSET('HARGA SATUAN'!$I$6,MATCH(C137,'HARGA SATUAN'!$C$7:$C$1507,0),0))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SATUAN'!$C$7:$C$1507,0),0)),"",OFFSET('HARGA SATUAN'!$D$6,MATCH(C138,'HARGA SATUAN'!$C$7:$C$1507,0),0))</f>
        <v/>
      </c>
      <c r="E138" s="101">
        <f ca="1">IF(B138="+","Unit",IF(ISERROR(OFFSET('HARGA SATUAN'!$E$6,MATCH(C138,'HARGA SATUAN'!$C$7:$C$1507,0),0)),"",OFFSET('HARGA SATUAN'!$E$6,MATCH(C138,'HARGA SATUAN'!$C$7:$C$1507,0),0)))</f>
        <v>0</v>
      </c>
      <c r="F138" s="101" t="str">
        <f t="shared" ca="1" si="13"/>
        <v/>
      </c>
      <c r="G138" s="41">
        <f ca="1">IF(ISERROR(OFFSET('HARGA SATUAN'!$I$6,MATCH(C138,'HARGA SATUAN'!$C$7:$C$1507,0),0)),"",OFFSET('HARGA SATUAN'!$I$6,MATCH(C138,'HARGA SATUAN'!$C$7:$C$1507,0),0))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SATUAN'!$C$7:$C$1507,0),0)),"",OFFSET('HARGA SATUAN'!$D$6,MATCH(C139,'HARGA SATUAN'!$C$7:$C$1507,0),0))</f>
        <v/>
      </c>
      <c r="E139" s="101">
        <f ca="1">IF(B139="+","Unit",IF(ISERROR(OFFSET('HARGA SATUAN'!$E$6,MATCH(C139,'HARGA SATUAN'!$C$7:$C$1507,0),0)),"",OFFSET('HARGA SATUAN'!$E$6,MATCH(C139,'HARGA SATUAN'!$C$7:$C$1507,0),0)))</f>
        <v>0</v>
      </c>
      <c r="F139" s="101" t="str">
        <f t="shared" ca="1" si="13"/>
        <v/>
      </c>
      <c r="G139" s="41">
        <f ca="1">IF(ISERROR(OFFSET('HARGA SATUAN'!$I$6,MATCH(C139,'HARGA SATUAN'!$C$7:$C$1507,0),0)),"",OFFSET('HARGA SATUAN'!$I$6,MATCH(C139,'HARGA SATUAN'!$C$7:$C$1507,0),0))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SATUAN'!$C$7:$C$1507,0),0)),"",OFFSET('HARGA SATUAN'!$D$6,MATCH(C140,'HARGA SATUAN'!$C$7:$C$1507,0),0))</f>
        <v/>
      </c>
      <c r="E140" s="101">
        <f ca="1">IF(B140="+","Unit",IF(ISERROR(OFFSET('HARGA SATUAN'!$E$6,MATCH(C140,'HARGA SATUAN'!$C$7:$C$1507,0),0)),"",OFFSET('HARGA SATUAN'!$E$6,MATCH(C140,'HARGA SATUAN'!$C$7:$C$1507,0),0)))</f>
        <v>0</v>
      </c>
      <c r="F140" s="101" t="str">
        <f t="shared" ca="1" si="13"/>
        <v/>
      </c>
      <c r="G140" s="41">
        <f ca="1">IF(ISERROR(OFFSET('HARGA SATUAN'!$I$6,MATCH(C140,'HARGA SATUAN'!$C$7:$C$1507,0),0)),"",OFFSET('HARGA SATUAN'!$I$6,MATCH(C140,'HARGA SATUAN'!$C$7:$C$1507,0),0))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SATUAN'!$C$7:$C$1507,0),0)),"",OFFSET('HARGA SATUAN'!$D$6,MATCH(C141,'HARGA SATUAN'!$C$7:$C$1507,0),0))</f>
        <v/>
      </c>
      <c r="E141" s="101">
        <f ca="1">IF(B141="+","Unit",IF(ISERROR(OFFSET('HARGA SATUAN'!$E$6,MATCH(C141,'HARGA SATUAN'!$C$7:$C$1507,0),0)),"",OFFSET('HARGA SATUAN'!$E$6,MATCH(C141,'HARGA SATUAN'!$C$7:$C$1507,0),0)))</f>
        <v>0</v>
      </c>
      <c r="F141" s="101" t="str">
        <f t="shared" ca="1" si="13"/>
        <v/>
      </c>
      <c r="G141" s="41">
        <f ca="1">IF(ISERROR(OFFSET('HARGA SATUAN'!$I$6,MATCH(C141,'HARGA SATUAN'!$C$7:$C$1507,0),0)),"",OFFSET('HARGA SATUAN'!$I$6,MATCH(C141,'HARGA SATUAN'!$C$7:$C$1507,0),0))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SATUAN'!$C$7:$C$1507,0),0)),"",OFFSET('HARGA SATUAN'!$D$6,MATCH(C142,'HARGA SATUAN'!$C$7:$C$1507,0),0))</f>
        <v/>
      </c>
      <c r="E142" s="101">
        <f ca="1">IF(B142="+","Unit",IF(ISERROR(OFFSET('HARGA SATUAN'!$E$6,MATCH(C142,'HARGA SATUAN'!$C$7:$C$1507,0),0)),"",OFFSET('HARGA SATUAN'!$E$6,MATCH(C142,'HARGA SATUAN'!$C$7:$C$1507,0),0)))</f>
        <v>0</v>
      </c>
      <c r="F142" s="101" t="str">
        <f t="shared" ca="1" si="13"/>
        <v/>
      </c>
      <c r="G142" s="41">
        <f ca="1">IF(ISERROR(OFFSET('HARGA SATUAN'!$I$6,MATCH(C142,'HARGA SATUAN'!$C$7:$C$1507,0),0)),"",OFFSET('HARGA SATUAN'!$I$6,MATCH(C142,'HARGA SATUAN'!$C$7:$C$1507,0),0))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SATUAN'!$C$7:$C$1507,0),0)),"",OFFSET('HARGA SATUAN'!$D$6,MATCH(C143,'HARGA SATUAN'!$C$7:$C$1507,0),0))</f>
        <v/>
      </c>
      <c r="E143" s="101">
        <f ca="1">IF(B143="+","Unit",IF(ISERROR(OFFSET('HARGA SATUAN'!$E$6,MATCH(C143,'HARGA SATUAN'!$C$7:$C$1507,0),0)),"",OFFSET('HARGA SATUAN'!$E$6,MATCH(C143,'HARGA SATUAN'!$C$7:$C$1507,0),0)))</f>
        <v>0</v>
      </c>
      <c r="F143" s="101" t="str">
        <f t="shared" ca="1" si="13"/>
        <v/>
      </c>
      <c r="G143" s="41">
        <f ca="1">IF(ISERROR(OFFSET('HARGA SATUAN'!$I$6,MATCH(C143,'HARGA SATUAN'!$C$7:$C$1507,0),0)),"",OFFSET('HARGA SATUAN'!$I$6,MATCH(C143,'HARGA SATUAN'!$C$7:$C$1507,0),0))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SATUAN'!$C$7:$C$1507,0),0)),"",OFFSET('HARGA SATUAN'!$D$6,MATCH(C144,'HARGA SATUAN'!$C$7:$C$1507,0),0))</f>
        <v/>
      </c>
      <c r="E144" s="101">
        <f ca="1">IF(B144="+","Unit",IF(ISERROR(OFFSET('HARGA SATUAN'!$E$6,MATCH(C144,'HARGA SATUAN'!$C$7:$C$1507,0),0)),"",OFFSET('HARGA SATUAN'!$E$6,MATCH(C144,'HARGA SATUAN'!$C$7:$C$1507,0),0)))</f>
        <v>0</v>
      </c>
      <c r="F144" s="101" t="str">
        <f t="shared" ca="1" si="13"/>
        <v/>
      </c>
      <c r="G144" s="41">
        <f ca="1">IF(ISERROR(OFFSET('HARGA SATUAN'!$I$6,MATCH(C144,'HARGA SATUAN'!$C$7:$C$1507,0),0)),"",OFFSET('HARGA SATUAN'!$I$6,MATCH(C144,'HARGA SATUAN'!$C$7:$C$1507,0),0))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SATUAN'!$C$7:$C$1507,0),0)),"",OFFSET('HARGA SATUAN'!$D$6,MATCH(C145,'HARGA SATUAN'!$C$7:$C$1507,0),0))</f>
        <v/>
      </c>
      <c r="E145" s="101">
        <f ca="1">IF(B145="+","Unit",IF(ISERROR(OFFSET('HARGA SATUAN'!$E$6,MATCH(C145,'HARGA SATUAN'!$C$7:$C$1507,0),0)),"",OFFSET('HARGA SATUAN'!$E$6,MATCH(C145,'HARGA SATUAN'!$C$7:$C$1507,0),0)))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SATUAN'!$C$7:$C$1507,0),0)),"",OFFSET('HARGA SATUAN'!$I$6,MATCH(C145,'HARGA SATUAN'!$C$7:$C$1507,0),0))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SATUAN'!$C$7:$C$1507,0),0)),"",OFFSET('HARGA SATUAN'!$D$6,MATCH(C146,'HARGA SATUAN'!$C$7:$C$1507,0),0))</f>
        <v/>
      </c>
      <c r="E146" s="101">
        <f ca="1">IF(B146="+","Unit",IF(ISERROR(OFFSET('HARGA SATUAN'!$E$6,MATCH(C146,'HARGA SATUAN'!$C$7:$C$1507,0),0)),"",OFFSET('HARGA SATUAN'!$E$6,MATCH(C146,'HARGA SATUAN'!$C$7:$C$1507,0),0)))</f>
        <v>0</v>
      </c>
      <c r="F146" s="101" t="str">
        <f t="shared" ca="1" si="20"/>
        <v/>
      </c>
      <c r="G146" s="41">
        <f ca="1">IF(ISERROR(OFFSET('HARGA SATUAN'!$I$6,MATCH(C146,'HARGA SATUAN'!$C$7:$C$1507,0),0)),"",OFFSET('HARGA SATUAN'!$I$6,MATCH(C146,'HARGA SATUAN'!$C$7:$C$1507,0),0))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SATUAN'!$C$7:$C$1507,0),0)),"",OFFSET('HARGA SATUAN'!$D$6,MATCH(C147,'HARGA SATUAN'!$C$7:$C$1507,0),0))</f>
        <v/>
      </c>
      <c r="E147" s="101">
        <f ca="1">IF(B147="+","Unit",IF(ISERROR(OFFSET('HARGA SATUAN'!$E$6,MATCH(C147,'HARGA SATUAN'!$C$7:$C$1507,0),0)),"",OFFSET('HARGA SATUAN'!$E$6,MATCH(C147,'HARGA SATUAN'!$C$7:$C$1507,0),0)))</f>
        <v>0</v>
      </c>
      <c r="F147" s="101" t="str">
        <f t="shared" ca="1" si="20"/>
        <v/>
      </c>
      <c r="G147" s="41">
        <f ca="1">IF(ISERROR(OFFSET('HARGA SATUAN'!$I$6,MATCH(C147,'HARGA SATUAN'!$C$7:$C$1507,0),0)),"",OFFSET('HARGA SATUAN'!$I$6,MATCH(C147,'HARGA SATUAN'!$C$7:$C$1507,0),0))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SATUAN'!$C$7:$C$1507,0),0)),"",OFFSET('HARGA SATUAN'!$D$6,MATCH(C148,'HARGA SATUAN'!$C$7:$C$1507,0),0))</f>
        <v/>
      </c>
      <c r="E148" s="101">
        <f ca="1">IF(B148="+","Unit",IF(ISERROR(OFFSET('HARGA SATUAN'!$E$6,MATCH(C148,'HARGA SATUAN'!$C$7:$C$1507,0),0)),"",OFFSET('HARGA SATUAN'!$E$6,MATCH(C148,'HARGA SATUAN'!$C$7:$C$1507,0),0)))</f>
        <v>0</v>
      </c>
      <c r="F148" s="101" t="str">
        <f t="shared" ca="1" si="20"/>
        <v/>
      </c>
      <c r="G148" s="41">
        <f ca="1">IF(ISERROR(OFFSET('HARGA SATUAN'!$I$6,MATCH(C148,'HARGA SATUAN'!$C$7:$C$1507,0),0)),"",OFFSET('HARGA SATUAN'!$I$6,MATCH(C148,'HARGA SATUAN'!$C$7:$C$1507,0),0))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SATUAN'!$C$7:$C$1507,0),0)),"",OFFSET('HARGA SATUAN'!$D$6,MATCH(C149,'HARGA SATUAN'!$C$7:$C$1507,0),0))</f>
        <v/>
      </c>
      <c r="E149" s="101">
        <f ca="1">IF(B149="+","Unit",IF(ISERROR(OFFSET('HARGA SATUAN'!$E$6,MATCH(C149,'HARGA SATUAN'!$C$7:$C$1507,0),0)),"",OFFSET('HARGA SATUAN'!$E$6,MATCH(C149,'HARGA SATUAN'!$C$7:$C$1507,0),0)))</f>
        <v>0</v>
      </c>
      <c r="F149" s="101" t="str">
        <f t="shared" ca="1" si="20"/>
        <v/>
      </c>
      <c r="G149" s="41">
        <f ca="1">IF(ISERROR(OFFSET('HARGA SATUAN'!$I$6,MATCH(C149,'HARGA SATUAN'!$C$7:$C$1507,0),0)),"",OFFSET('HARGA SATUAN'!$I$6,MATCH(C149,'HARGA SATUAN'!$C$7:$C$1507,0),0))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SATUAN'!$C$7:$C$1507,0),0)),"",OFFSET('HARGA SATUAN'!$D$6,MATCH(C150,'HARGA SATUAN'!$C$7:$C$1507,0),0))</f>
        <v/>
      </c>
      <c r="E150" s="101">
        <f ca="1">IF(B150="+","Unit",IF(ISERROR(OFFSET('HARGA SATUAN'!$E$6,MATCH(C150,'HARGA SATUAN'!$C$7:$C$1507,0),0)),"",OFFSET('HARGA SATUAN'!$E$6,MATCH(C150,'HARGA SATUAN'!$C$7:$C$1507,0),0)))</f>
        <v>0</v>
      </c>
      <c r="F150" s="101" t="str">
        <f t="shared" ca="1" si="20"/>
        <v/>
      </c>
      <c r="G150" s="41">
        <f ca="1">IF(ISERROR(OFFSET('HARGA SATUAN'!$I$6,MATCH(C150,'HARGA SATUAN'!$C$7:$C$1507,0),0)),"",OFFSET('HARGA SATUAN'!$I$6,MATCH(C150,'HARGA SATUAN'!$C$7:$C$1507,0),0))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SATUAN'!$C$7:$C$1507,0),0)),"",OFFSET('HARGA SATUAN'!$D$6,MATCH(C151,'HARGA SATUAN'!$C$7:$C$1507,0),0))</f>
        <v/>
      </c>
      <c r="E151" s="101">
        <f ca="1">IF(B151="+","Unit",IF(ISERROR(OFFSET('HARGA SATUAN'!$E$6,MATCH(C151,'HARGA SATUAN'!$C$7:$C$1507,0),0)),"",OFFSET('HARGA SATUAN'!$E$6,MATCH(C151,'HARGA SATUAN'!$C$7:$C$1507,0),0)))</f>
        <v>0</v>
      </c>
      <c r="F151" s="101" t="str">
        <f t="shared" ca="1" si="20"/>
        <v/>
      </c>
      <c r="G151" s="41">
        <f ca="1">IF(ISERROR(OFFSET('HARGA SATUAN'!$I$6,MATCH(C151,'HARGA SATUAN'!$C$7:$C$1507,0),0)),"",OFFSET('HARGA SATUAN'!$I$6,MATCH(C151,'HARGA SATUAN'!$C$7:$C$1507,0),0))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SATUAN'!$C$7:$C$1507,0),0)),"",OFFSET('HARGA SATUAN'!$D$6,MATCH(C152,'HARGA SATUAN'!$C$7:$C$1507,0),0))</f>
        <v/>
      </c>
      <c r="E152" s="101">
        <f ca="1">IF(B152="+","Unit",IF(ISERROR(OFFSET('HARGA SATUAN'!$E$6,MATCH(C152,'HARGA SATUAN'!$C$7:$C$1507,0),0)),"",OFFSET('HARGA SATUAN'!$E$6,MATCH(C152,'HARGA SATUAN'!$C$7:$C$1507,0),0)))</f>
        <v>0</v>
      </c>
      <c r="F152" s="101" t="str">
        <f t="shared" ca="1" si="20"/>
        <v/>
      </c>
      <c r="G152" s="41">
        <f ca="1">IF(ISERROR(OFFSET('HARGA SATUAN'!$I$6,MATCH(C152,'HARGA SATUAN'!$C$7:$C$1507,0),0)),"",OFFSET('HARGA SATUAN'!$I$6,MATCH(C152,'HARGA SATUAN'!$C$7:$C$1507,0),0))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SATUAN'!$C$7:$C$1507,0),0)),"",OFFSET('HARGA SATUAN'!$D$6,MATCH(C153,'HARGA SATUAN'!$C$7:$C$1507,0),0))</f>
        <v/>
      </c>
      <c r="E153" s="101">
        <f ca="1">IF(B153="+","Unit",IF(ISERROR(OFFSET('HARGA SATUAN'!$E$6,MATCH(C153,'HARGA SATUAN'!$C$7:$C$1507,0),0)),"",OFFSET('HARGA SATUAN'!$E$6,MATCH(C153,'HARGA SATUAN'!$C$7:$C$1507,0),0)))</f>
        <v>0</v>
      </c>
      <c r="F153" s="101" t="str">
        <f t="shared" ca="1" si="20"/>
        <v/>
      </c>
      <c r="G153" s="41">
        <f ca="1">IF(ISERROR(OFFSET('HARGA SATUAN'!$I$6,MATCH(C153,'HARGA SATUAN'!$C$7:$C$1507,0),0)),"",OFFSET('HARGA SATUAN'!$I$6,MATCH(C153,'HARGA SATUAN'!$C$7:$C$1507,0),0))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SATUAN'!$C$7:$C$1507,0),0)),"",OFFSET('HARGA SATUAN'!$D$6,MATCH(C154,'HARGA SATUAN'!$C$7:$C$1507,0),0))</f>
        <v/>
      </c>
      <c r="E154" s="101">
        <f ca="1">IF(B154="+","Unit",IF(ISERROR(OFFSET('HARGA SATUAN'!$E$6,MATCH(C154,'HARGA SATUAN'!$C$7:$C$1507,0),0)),"",OFFSET('HARGA SATUAN'!$E$6,MATCH(C154,'HARGA SATUAN'!$C$7:$C$1507,0),0)))</f>
        <v>0</v>
      </c>
      <c r="F154" s="101" t="str">
        <f t="shared" ca="1" si="20"/>
        <v/>
      </c>
      <c r="G154" s="41">
        <f ca="1">IF(ISERROR(OFFSET('HARGA SATUAN'!$I$6,MATCH(C154,'HARGA SATUAN'!$C$7:$C$1507,0),0)),"",OFFSET('HARGA SATUAN'!$I$6,MATCH(C154,'HARGA SATUAN'!$C$7:$C$1507,0),0))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SATUAN'!$C$7:$C$1507,0),0)),"",OFFSET('HARGA SATUAN'!$D$6,MATCH(C155,'HARGA SATUAN'!$C$7:$C$1507,0),0))</f>
        <v/>
      </c>
      <c r="E155" s="101">
        <f ca="1">IF(B155="+","Unit",IF(ISERROR(OFFSET('HARGA SATUAN'!$E$6,MATCH(C155,'HARGA SATUAN'!$C$7:$C$1507,0),0)),"",OFFSET('HARGA SATUAN'!$E$6,MATCH(C155,'HARGA SATUAN'!$C$7:$C$1507,0),0)))</f>
        <v>0</v>
      </c>
      <c r="F155" s="101" t="str">
        <f t="shared" ca="1" si="20"/>
        <v/>
      </c>
      <c r="G155" s="41">
        <f ca="1">IF(ISERROR(OFFSET('HARGA SATUAN'!$I$6,MATCH(C155,'HARGA SATUAN'!$C$7:$C$1507,0),0)),"",OFFSET('HARGA SATUAN'!$I$6,MATCH(C155,'HARGA SATUAN'!$C$7:$C$1507,0),0))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SATUAN'!$C$7:$C$1507,0),0)),"",OFFSET('HARGA SATUAN'!$D$6,MATCH(C156,'HARGA SATUAN'!$C$7:$C$1507,0),0))</f>
        <v/>
      </c>
      <c r="E156" s="101">
        <f ca="1">IF(B156="+","Unit",IF(ISERROR(OFFSET('HARGA SATUAN'!$E$6,MATCH(C156,'HARGA SATUAN'!$C$7:$C$1507,0),0)),"",OFFSET('HARGA SATUAN'!$E$6,MATCH(C156,'HARGA SATUAN'!$C$7:$C$1507,0),0)))</f>
        <v>0</v>
      </c>
      <c r="F156" s="101" t="str">
        <f t="shared" ca="1" si="20"/>
        <v/>
      </c>
      <c r="G156" s="41">
        <f ca="1">IF(ISERROR(OFFSET('HARGA SATUAN'!$I$6,MATCH(C156,'HARGA SATUAN'!$C$7:$C$1507,0),0)),"",OFFSET('HARGA SATUAN'!$I$6,MATCH(C156,'HARGA SATUAN'!$C$7:$C$1507,0),0))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SATUAN'!$C$7:$C$1507,0),0)),"",OFFSET('HARGA SATUAN'!$D$6,MATCH(C157,'HARGA SATUAN'!$C$7:$C$1507,0),0))</f>
        <v/>
      </c>
      <c r="E157" s="101">
        <f ca="1">IF(B157="+","Unit",IF(ISERROR(OFFSET('HARGA SATUAN'!$E$6,MATCH(C157,'HARGA SATUAN'!$C$7:$C$1507,0),0)),"",OFFSET('HARGA SATUAN'!$E$6,MATCH(C157,'HARGA SATUAN'!$C$7:$C$1507,0),0)))</f>
        <v>0</v>
      </c>
      <c r="F157" s="101" t="str">
        <f t="shared" ca="1" si="20"/>
        <v/>
      </c>
      <c r="G157" s="41">
        <f ca="1">IF(ISERROR(OFFSET('HARGA SATUAN'!$I$6,MATCH(C157,'HARGA SATUAN'!$C$7:$C$1507,0),0)),"",OFFSET('HARGA SATUAN'!$I$6,MATCH(C157,'HARGA SATUAN'!$C$7:$C$1507,0),0))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SATUAN'!$C$7:$C$1507,0),0)),"",OFFSET('HARGA SATUAN'!$D$6,MATCH(C158,'HARGA SATUAN'!$C$7:$C$1507,0),0))</f>
        <v/>
      </c>
      <c r="E158" s="101">
        <f ca="1">IF(B158="+","Unit",IF(ISERROR(OFFSET('HARGA SATUAN'!$E$6,MATCH(C158,'HARGA SATUAN'!$C$7:$C$1507,0),0)),"",OFFSET('HARGA SATUAN'!$E$6,MATCH(C158,'HARGA SATUAN'!$C$7:$C$1507,0),0)))</f>
        <v>0</v>
      </c>
      <c r="F158" s="101" t="str">
        <f t="shared" ca="1" si="20"/>
        <v/>
      </c>
      <c r="G158" s="41">
        <f ca="1">IF(ISERROR(OFFSET('HARGA SATUAN'!$I$6,MATCH(C158,'HARGA SATUAN'!$C$7:$C$1507,0),0)),"",OFFSET('HARGA SATUAN'!$I$6,MATCH(C158,'HARGA SATUAN'!$C$7:$C$1507,0),0))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SATUAN'!$C$7:$C$1507,0),0)),"",OFFSET('HARGA SATUAN'!$D$6,MATCH(C159,'HARGA SATUAN'!$C$7:$C$1507,0),0))</f>
        <v/>
      </c>
      <c r="E159" s="101">
        <f ca="1">IF(B159="+","Unit",IF(ISERROR(OFFSET('HARGA SATUAN'!$E$6,MATCH(C159,'HARGA SATUAN'!$C$7:$C$1507,0),0)),"",OFFSET('HARGA SATUAN'!$E$6,MATCH(C159,'HARGA SATUAN'!$C$7:$C$1507,0),0)))</f>
        <v>0</v>
      </c>
      <c r="F159" s="101" t="str">
        <f t="shared" ca="1" si="20"/>
        <v/>
      </c>
      <c r="G159" s="41">
        <f ca="1">IF(ISERROR(OFFSET('HARGA SATUAN'!$I$6,MATCH(C159,'HARGA SATUAN'!$C$7:$C$1507,0),0)),"",OFFSET('HARGA SATUAN'!$I$6,MATCH(C159,'HARGA SATUAN'!$C$7:$C$1507,0),0))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SATUAN'!$C$7:$C$1507,0),0)),"",OFFSET('HARGA SATUAN'!$D$6,MATCH(C160,'HARGA SATUAN'!$C$7:$C$1507,0),0))</f>
        <v/>
      </c>
      <c r="E160" s="101">
        <f ca="1">IF(B160="+","Unit",IF(ISERROR(OFFSET('HARGA SATUAN'!$E$6,MATCH(C160,'HARGA SATUAN'!$C$7:$C$1507,0),0)),"",OFFSET('HARGA SATUAN'!$E$6,MATCH(C160,'HARGA SATUAN'!$C$7:$C$1507,0),0)))</f>
        <v>0</v>
      </c>
      <c r="F160" s="101" t="str">
        <f t="shared" ca="1" si="20"/>
        <v/>
      </c>
      <c r="G160" s="41">
        <f ca="1">IF(ISERROR(OFFSET('HARGA SATUAN'!$I$6,MATCH(C160,'HARGA SATUAN'!$C$7:$C$1507,0),0)),"",OFFSET('HARGA SATUAN'!$I$6,MATCH(C160,'HARGA SATUAN'!$C$7:$C$1507,0),0))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SATUAN'!$C$7:$C$1507,0),0)),"",OFFSET('HARGA SATUAN'!$D$6,MATCH(C161,'HARGA SATUAN'!$C$7:$C$1507,0),0))</f>
        <v/>
      </c>
      <c r="E161" s="101">
        <f ca="1">IF(B161="+","Unit",IF(ISERROR(OFFSET('HARGA SATUAN'!$E$6,MATCH(C161,'HARGA SATUAN'!$C$7:$C$1507,0),0)),"",OFFSET('HARGA SATUAN'!$E$6,MATCH(C161,'HARGA SATUAN'!$C$7:$C$1507,0),0)))</f>
        <v>0</v>
      </c>
      <c r="F161" s="101" t="str">
        <f t="shared" ca="1" si="20"/>
        <v/>
      </c>
      <c r="G161" s="41">
        <f ca="1">IF(ISERROR(OFFSET('HARGA SATUAN'!$I$6,MATCH(C161,'HARGA SATUAN'!$C$7:$C$1507,0),0)),"",OFFSET('HARGA SATUAN'!$I$6,MATCH(C161,'HARGA SATUAN'!$C$7:$C$1507,0),0))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SATUAN'!$C$7:$C$1507,0),0)),"",OFFSET('HARGA SATUAN'!$D$6,MATCH(C162,'HARGA SATUAN'!$C$7:$C$1507,0),0))</f>
        <v/>
      </c>
      <c r="E162" s="101">
        <f ca="1">IF(B162="+","Unit",IF(ISERROR(OFFSET('HARGA SATUAN'!$E$6,MATCH(C162,'HARGA SATUAN'!$C$7:$C$1507,0),0)),"",OFFSET('HARGA SATUAN'!$E$6,MATCH(C162,'HARGA SATUAN'!$C$7:$C$1507,0),0)))</f>
        <v>0</v>
      </c>
      <c r="F162" s="101" t="str">
        <f t="shared" ca="1" si="20"/>
        <v/>
      </c>
      <c r="G162" s="41">
        <f ca="1">IF(ISERROR(OFFSET('HARGA SATUAN'!$I$6,MATCH(C162,'HARGA SATUAN'!$C$7:$C$1507,0),0)),"",OFFSET('HARGA SATUAN'!$I$6,MATCH(C162,'HARGA SATUAN'!$C$7:$C$1507,0),0))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SATUAN'!$C$7:$C$1507,0),0)),"",OFFSET('HARGA SATUAN'!$D$6,MATCH(C163,'HARGA SATUAN'!$C$7:$C$1507,0),0))</f>
        <v/>
      </c>
      <c r="E163" s="101">
        <f ca="1">IF(B163="+","Unit",IF(ISERROR(OFFSET('HARGA SATUAN'!$E$6,MATCH(C163,'HARGA SATUAN'!$C$7:$C$1507,0),0)),"",OFFSET('HARGA SATUAN'!$E$6,MATCH(C163,'HARGA SATUAN'!$C$7:$C$1507,0),0)))</f>
        <v>0</v>
      </c>
      <c r="F163" s="101" t="str">
        <f t="shared" ca="1" si="20"/>
        <v/>
      </c>
      <c r="G163" s="41">
        <f ca="1">IF(ISERROR(OFFSET('HARGA SATUAN'!$I$6,MATCH(C163,'HARGA SATUAN'!$C$7:$C$1507,0),0)),"",OFFSET('HARGA SATUAN'!$I$6,MATCH(C163,'HARGA SATUAN'!$C$7:$C$1507,0),0))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SATUAN'!$C$7:$C$1507,0),0)),"",OFFSET('HARGA SATUAN'!$D$6,MATCH(C164,'HARGA SATUAN'!$C$7:$C$1507,0),0))</f>
        <v/>
      </c>
      <c r="E164" s="101">
        <f ca="1">IF(B164="+","Unit",IF(ISERROR(OFFSET('HARGA SATUAN'!$E$6,MATCH(C164,'HARGA SATUAN'!$C$7:$C$1507,0),0)),"",OFFSET('HARGA SATUAN'!$E$6,MATCH(C164,'HARGA SATUAN'!$C$7:$C$1507,0),0)))</f>
        <v>0</v>
      </c>
      <c r="F164" s="101" t="str">
        <f t="shared" ca="1" si="20"/>
        <v/>
      </c>
      <c r="G164" s="41">
        <f ca="1">IF(ISERROR(OFFSET('HARGA SATUAN'!$I$6,MATCH(C164,'HARGA SATUAN'!$C$7:$C$1507,0),0)),"",OFFSET('HARGA SATUAN'!$I$6,MATCH(C164,'HARGA SATUAN'!$C$7:$C$1507,0),0))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SATUAN'!$C$7:$C$1507,0),0)),"",OFFSET('HARGA SATUAN'!$D$6,MATCH(C165,'HARGA SATUAN'!$C$7:$C$1507,0),0))</f>
        <v/>
      </c>
      <c r="E165" s="101">
        <f ca="1">IF(B165="+","Unit",IF(ISERROR(OFFSET('HARGA SATUAN'!$E$6,MATCH(C165,'HARGA SATUAN'!$C$7:$C$1507,0),0)),"",OFFSET('HARGA SATUAN'!$E$6,MATCH(C165,'HARGA SATUAN'!$C$7:$C$1507,0),0)))</f>
        <v>0</v>
      </c>
      <c r="F165" s="101" t="str">
        <f t="shared" ca="1" si="20"/>
        <v/>
      </c>
      <c r="G165" s="41">
        <f ca="1">IF(ISERROR(OFFSET('HARGA SATUAN'!$I$6,MATCH(C165,'HARGA SATUAN'!$C$7:$C$1507,0),0)),"",OFFSET('HARGA SATUAN'!$I$6,MATCH(C165,'HARGA SATUAN'!$C$7:$C$1507,0),0))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1012</v>
      </c>
      <c r="D168" s="544"/>
      <c r="E168" s="544"/>
      <c r="F168" s="544"/>
      <c r="G168" s="77" t="s">
        <v>9</v>
      </c>
      <c r="H168" s="55">
        <f ca="1">SUM(H14:H167)</f>
        <v>258554425</v>
      </c>
      <c r="I168" s="55">
        <f ca="1">SUM(I14:I167)</f>
        <v>0</v>
      </c>
      <c r="J168" s="55">
        <f ca="1">SUM(J14:J167)</f>
        <v>0</v>
      </c>
      <c r="K168" s="55">
        <f ca="1">SUM(K14:K167)</f>
        <v>258554425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465</v>
      </c>
      <c r="D169" s="545"/>
      <c r="E169" s="545"/>
      <c r="F169" s="545"/>
      <c r="G169" s="59" t="s">
        <v>9</v>
      </c>
      <c r="H169" s="60">
        <f ca="1">H168*0.1</f>
        <v>25855442.5</v>
      </c>
      <c r="I169" s="60">
        <f ca="1">I168*0.1</f>
        <v>0</v>
      </c>
      <c r="J169" s="60">
        <f ca="1">J168*0.1</f>
        <v>0</v>
      </c>
      <c r="K169" s="60">
        <f ca="1">K168*0.1</f>
        <v>25855442.5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4" t="s">
        <v>466</v>
      </c>
      <c r="D170" s="534"/>
      <c r="E170" s="534"/>
      <c r="F170" s="534"/>
      <c r="G170" s="61" t="s">
        <v>9</v>
      </c>
      <c r="H170" s="78">
        <f ca="1">SUM(H168:H169)</f>
        <v>284409867.5</v>
      </c>
      <c r="I170" s="78">
        <f ca="1">SUM(I168:I169)</f>
        <v>0</v>
      </c>
      <c r="J170" s="61">
        <f ca="1">SUM(J168:J169)</f>
        <v>0</v>
      </c>
      <c r="K170" s="61">
        <f ca="1">SUM(K168:K169)</f>
        <v>284409867.5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PROPER([134]!terbilang(K170))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1143</v>
      </c>
    </row>
    <row r="224" spans="2:7" hidden="1">
      <c r="B224" s="151">
        <v>1</v>
      </c>
      <c r="C224" s="72" t="str">
        <f ca="1">IF(ISERROR(OFFSET('HARGA SATUAN'!$C$6,MATCH('REKAP MDU'!B224,'HARGA SATUAN'!$L$7:$L$1470,0),0)),"",OFFSET('HARGA SATUAN'!$C$6,MATCH('REKAP MDU'!B224,'HARGA SATUAN'!$L$7:$L$1470,0),0))</f>
        <v>KWH MPB; 1P;230V;5(60)A;1;2W</v>
      </c>
      <c r="D224" s="72">
        <f ca="1">SUMIFS(RAB!$F$14:$F$314,RAB!$C$14:$C$314,C224)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SATUAN'!$L$7:$L$1470,0),0)),"",OFFSET('HARGA SATUAN'!$C$6,MATCH('REKAP MDU'!B225,'HARGA SATUAN'!$L$7:$L$1470,0),0))</f>
        <v>KWH Elektronik; 1P; 2W; 230 V; 5(40) A; kls 1 (combo); register drum</v>
      </c>
      <c r="D225" s="72">
        <f ca="1">SUMIFS(RAB!$F$14:$F$314,RAB!$C$14:$C$314,C225)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SATUAN'!$L$7:$L$1470,0),0)),"",OFFSET('HARGA SATUAN'!$C$6,MATCH('REKAP MDU'!B226,'HARGA SATUAN'!$L$7:$L$1470,0),0))</f>
        <v>KWH Elektronik; 1P; 2W; 230 V; 5(100) A; kls 1 termasuk modem 3G/4G</v>
      </c>
      <c r="D226" s="72">
        <f ca="1">SUMIFS(RAB!$F$14:$F$314,RAB!$C$14:$C$314,C226)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SATUAN'!$L$7:$L$1470,0),0)),"",OFFSET('HARGA SATUAN'!$C$6,MATCH('REKAP MDU'!B227,'HARGA SATUAN'!$L$7:$L$1470,0),0))</f>
        <v>KWH Elektronik; 3P; 4W; 57.7-100V/220-400V; 5 A; kls 0.2 (meter pembanding)</v>
      </c>
      <c r="D227" s="72">
        <f ca="1">SUMIFS(RAB!$F$14:$F$314,RAB!$C$14:$C$314,C227)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SATUAN'!$L$7:$L$1470,0),0)),"",OFFSET('HARGA SATUAN'!$C$6,MATCH('REKAP MDU'!B228,'HARGA SATUAN'!$L$7:$L$1470,0),0))</f>
        <v>KWH Elektronik; 3P; 4W; 220/380V; 5(80) A; kls 1 (Pengukuran Langsung)</v>
      </c>
      <c r="D228" s="72">
        <f ca="1">SUMIFS(RAB!$F$14:$F$314,RAB!$C$14:$C$314,C228)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SATUAN'!$L$7:$L$1470,0),0)),"",OFFSET('HARGA SATUAN'!$C$6,MATCH('REKAP MDU'!B229,'HARGA SATUAN'!$L$7:$L$1470,0),0))</f>
        <v>KWH Elektronik; 3P; 4W; 57.7-100V/220-400V; 5(10) A; kls 0.5 (Pengukuran Tidak Langsung)</v>
      </c>
      <c r="D229" s="72">
        <f ca="1">SUMIFS(RAB!$F$14:$F$314,RAB!$C$14:$C$314,C229)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SATUAN'!$L$7:$L$1470,0),0)),"",OFFSET('HARGA SATUAN'!$C$6,MATCH('REKAP MDU'!B230,'HARGA SATUAN'!$L$7:$L$1470,0),0))</f>
        <v>KWH Elektronik; 3P; 4W; 220/380V; 5(10); kls 1 (Pengukuran Tidak Langsung)</v>
      </c>
      <c r="D230" s="72">
        <f ca="1">SUMIFS(RAB!$F$14:$F$314,RAB!$C$14:$C$314,C230)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SATUAN'!$L$7:$L$1470,0),0)),"",OFFSET('HARGA SATUAN'!$C$6,MATCH('REKAP MDU'!B231,'HARGA SATUAN'!$L$7:$L$1470,0),0))</f>
        <v>MCB 1 Fasa 2 A</v>
      </c>
      <c r="D231" s="72">
        <f ca="1">SUMIFS(RAB!$F$14:$F$314,RAB!$C$14:$C$314,C231)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SATUAN'!$L$7:$L$1470,0),0)),"",OFFSET('HARGA SATUAN'!$C$6,MATCH('REKAP MDU'!B232,'HARGA SATUAN'!$L$7:$L$1470,0),0))</f>
        <v>MCB 1 Fasa 4 A</v>
      </c>
      <c r="D232" s="72">
        <f ca="1">SUMIFS(RAB!$F$14:$F$314,RAB!$C$14:$C$314,C232)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SATUAN'!$L$7:$L$1470,0),0)),"",OFFSET('HARGA SATUAN'!$C$6,MATCH('REKAP MDU'!B233,'HARGA SATUAN'!$L$7:$L$1470,0),0))</f>
        <v>MCB 1 Fasa 6 A</v>
      </c>
      <c r="D233" s="72">
        <f ca="1">SUMIFS(RAB!$F$14:$F$314,RAB!$C$14:$C$314,C233)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SATUAN'!$L$7:$L$1470,0),0)),"",OFFSET('HARGA SATUAN'!$C$6,MATCH('REKAP MDU'!B234,'HARGA SATUAN'!$L$7:$L$1470,0),0))</f>
        <v>MCB 1 Fasa 10 A</v>
      </c>
      <c r="D234" s="72">
        <f ca="1">SUMIFS(RAB!$F$14:$F$314,RAB!$C$14:$C$314,C234)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SATUAN'!$L$7:$L$1470,0),0)),"",OFFSET('HARGA SATUAN'!$C$6,MATCH('REKAP MDU'!B235,'HARGA SATUAN'!$L$7:$L$1470,0),0))</f>
        <v>MCB 1 Fasa 16 A</v>
      </c>
      <c r="D235" s="72">
        <f ca="1">SUMIFS(RAB!$F$14:$F$314,RAB!$C$14:$C$314,C235)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SATUAN'!$L$7:$L$1470,0),0)),"",OFFSET('HARGA SATUAN'!$C$6,MATCH('REKAP MDU'!B236,'HARGA SATUAN'!$L$7:$L$1470,0),0))</f>
        <v>MCB 1 Fasa 20 A</v>
      </c>
      <c r="D236" s="72">
        <f ca="1">SUMIFS(RAB!$F$14:$F$314,RAB!$C$14:$C$314,C236)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SATUAN'!$L$7:$L$1470,0),0)),"",OFFSET('HARGA SATUAN'!$C$6,MATCH('REKAP MDU'!B237,'HARGA SATUAN'!$L$7:$L$1470,0),0))</f>
        <v>MCB 1 Fasa 25 A</v>
      </c>
      <c r="D237" s="72">
        <f ca="1">SUMIFS(RAB!$F$14:$F$314,RAB!$C$14:$C$314,C237)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SATUAN'!$L$7:$L$1470,0),0)),"",OFFSET('HARGA SATUAN'!$C$6,MATCH('REKAP MDU'!B238,'HARGA SATUAN'!$L$7:$L$1470,0),0))</f>
        <v>MCB 1 Fasa 35 A</v>
      </c>
      <c r="D238" s="72">
        <f ca="1">SUMIFS(RAB!$F$14:$F$314,RAB!$C$14:$C$314,C238)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SATUAN'!$L$7:$L$1470,0),0)),"",OFFSET('HARGA SATUAN'!$C$6,MATCH('REKAP MDU'!B239,'HARGA SATUAN'!$L$7:$L$1470,0),0))</f>
        <v>MCB 1 Fasa 50 A</v>
      </c>
      <c r="D239" s="72">
        <f ca="1">SUMIFS(RAB!$F$14:$F$314,RAB!$C$14:$C$314,C239)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SATUAN'!$L$7:$L$1470,0),0)),"",OFFSET('HARGA SATUAN'!$C$6,MATCH('REKAP MDU'!B240,'HARGA SATUAN'!$L$7:$L$1470,0),0))</f>
        <v>MCB 3 Fasa 10 A</v>
      </c>
      <c r="D240" s="72">
        <f ca="1">SUMIFS(RAB!$F$14:$F$314,RAB!$C$14:$C$314,C240)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SATUAN'!$L$7:$L$1470,0),0)),"",OFFSET('HARGA SATUAN'!$C$6,MATCH('REKAP MDU'!B241,'HARGA SATUAN'!$L$7:$L$1470,0),0))</f>
        <v>MCB 3 Fasa 16 A</v>
      </c>
      <c r="D241" s="72">
        <f ca="1">SUMIFS(RAB!$F$14:$F$314,RAB!$C$14:$C$314,C241)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SATUAN'!$L$7:$L$1470,0),0)),"",OFFSET('HARGA SATUAN'!$C$6,MATCH('REKAP MDU'!B242,'HARGA SATUAN'!$L$7:$L$1470,0),0))</f>
        <v>MCB 3 Fasa 20 A</v>
      </c>
      <c r="D242" s="72">
        <f ca="1">SUMIFS(RAB!$F$14:$F$314,RAB!$C$14:$C$314,C242)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SATUAN'!$L$7:$L$1470,0),0)),"",OFFSET('HARGA SATUAN'!$C$6,MATCH('REKAP MDU'!B243,'HARGA SATUAN'!$L$7:$L$1470,0),0))</f>
        <v>MCB 3 Fasa 25 A</v>
      </c>
      <c r="D243" s="72">
        <f ca="1">SUMIFS(RAB!$F$14:$F$314,RAB!$C$14:$C$314,C243)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SATUAN'!$L$7:$L$1470,0),0)),"",OFFSET('HARGA SATUAN'!$C$6,MATCH('REKAP MDU'!B244,'HARGA SATUAN'!$L$7:$L$1470,0),0))</f>
        <v>MCB 3 Fasa 35 A</v>
      </c>
      <c r="D244" s="72">
        <f ca="1">SUMIFS(RAB!$F$14:$F$314,RAB!$C$14:$C$314,C244)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SATUAN'!$L$7:$L$1470,0),0)),"",OFFSET('HARGA SATUAN'!$C$6,MATCH('REKAP MDU'!B245,'HARGA SATUAN'!$L$7:$L$1470,0),0))</f>
        <v>CT TM Indoor Tipe Blok 10/5-5A</v>
      </c>
      <c r="D245" s="72">
        <f ca="1">SUMIFS(RAB!$F$14:$F$314,RAB!$C$14:$C$314,C245)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SATUAN'!$L$7:$L$1470,0),0)),"",OFFSET('HARGA SATUAN'!$C$6,MATCH('REKAP MDU'!B246,'HARGA SATUAN'!$L$7:$L$1470,0),0))</f>
        <v>CT TM Indoor Tipe Blok 15/5-5A</v>
      </c>
      <c r="D246" s="72">
        <f ca="1">SUMIFS(RAB!$F$14:$F$314,RAB!$C$14:$C$314,C246)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SATUAN'!$L$7:$L$1470,0),0)),"",OFFSET('HARGA SATUAN'!$C$6,MATCH('REKAP MDU'!B247,'HARGA SATUAN'!$L$7:$L$1470,0),0))</f>
        <v>CT TM Indoor Tipe Blok 20/5-5A</v>
      </c>
      <c r="D247" s="72">
        <f ca="1">SUMIFS(RAB!$F$14:$F$314,RAB!$C$14:$C$314,C247)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SATUAN'!$L$7:$L$1470,0),0)),"",OFFSET('HARGA SATUAN'!$C$6,MATCH('REKAP MDU'!B248,'HARGA SATUAN'!$L$7:$L$1470,0),0))</f>
        <v>CT TM Indoor Tipe Blok 30/5-5A</v>
      </c>
      <c r="D248" s="72">
        <f ca="1">SUMIFS(RAB!$F$14:$F$314,RAB!$C$14:$C$314,C248)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SATUAN'!$L$7:$L$1470,0),0)),"",OFFSET('HARGA SATUAN'!$C$6,MATCH('REKAP MDU'!B249,'HARGA SATUAN'!$L$7:$L$1470,0),0))</f>
        <v>CT TM Indoor Tipe Blok 40/5-5A</v>
      </c>
      <c r="D249" s="72">
        <f ca="1">SUMIFS(RAB!$F$14:$F$314,RAB!$C$14:$C$314,C249)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SATUAN'!$L$7:$L$1470,0),0)),"",OFFSET('HARGA SATUAN'!$C$6,MATCH('REKAP MDU'!B250,'HARGA SATUAN'!$L$7:$L$1470,0),0))</f>
        <v>CT TM Indoor Tipe Blok 50/5-5A</v>
      </c>
      <c r="D250" s="72">
        <f ca="1">SUMIFS(RAB!$F$14:$F$314,RAB!$C$14:$C$314,C250)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SATUAN'!$L$7:$L$1470,0),0)),"",OFFSET('HARGA SATUAN'!$C$6,MATCH('REKAP MDU'!B251,'HARGA SATUAN'!$L$7:$L$1470,0),0))</f>
        <v>CT TM Indoor Tipe Blok 60/5-5A</v>
      </c>
      <c r="D251" s="72">
        <f ca="1">SUMIFS(RAB!$F$14:$F$314,RAB!$C$14:$C$314,C251)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SATUAN'!$L$7:$L$1470,0),0)),"",OFFSET('HARGA SATUAN'!$C$6,MATCH('REKAP MDU'!B252,'HARGA SATUAN'!$L$7:$L$1470,0),0))</f>
        <v>CT TM Indoor Tipe Blok 75/5-5A</v>
      </c>
      <c r="D252" s="72">
        <f ca="1">SUMIFS(RAB!$F$14:$F$314,RAB!$C$14:$C$314,C252)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SATUAN'!$L$7:$L$1470,0),0)),"",OFFSET('HARGA SATUAN'!$C$6,MATCH('REKAP MDU'!B253,'HARGA SATUAN'!$L$7:$L$1470,0),0))</f>
        <v>CT TM Indoor Tipe Blok 80/5-5A</v>
      </c>
      <c r="D253" s="72">
        <f ca="1">SUMIFS(RAB!$F$14:$F$314,RAB!$C$14:$C$314,C253)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SATUAN'!$L$7:$L$1470,0),0)),"",OFFSET('HARGA SATUAN'!$C$6,MATCH('REKAP MDU'!B254,'HARGA SATUAN'!$L$7:$L$1470,0),0))</f>
        <v>CT TM Indoor Tipe Blok 100/5-5A</v>
      </c>
      <c r="D254" s="72">
        <f ca="1">SUMIFS(RAB!$F$14:$F$314,RAB!$C$14:$C$314,C254)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SATUAN'!$L$7:$L$1470,0),0)),"",OFFSET('HARGA SATUAN'!$C$6,MATCH('REKAP MDU'!B255,'HARGA SATUAN'!$L$7:$L$1470,0),0))</f>
        <v>CT TM Indoor Tipe Blok 150/5-5A</v>
      </c>
      <c r="D255" s="72">
        <f ca="1">SUMIFS(RAB!$F$14:$F$314,RAB!$C$14:$C$314,C255)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SATUAN'!$L$7:$L$1470,0),0)),"",OFFSET('HARGA SATUAN'!$C$6,MATCH('REKAP MDU'!B256,'HARGA SATUAN'!$L$7:$L$1470,0),0))</f>
        <v>CT TM Indoor Tipe Blok 200/5-5A</v>
      </c>
      <c r="D256" s="72">
        <f ca="1">SUMIFS(RAB!$F$14:$F$314,RAB!$C$14:$C$314,C256)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SATUAN'!$L$7:$L$1470,0),0)),"",OFFSET('HARGA SATUAN'!$C$6,MATCH('REKAP MDU'!B257,'HARGA SATUAN'!$L$7:$L$1470,0),0))</f>
        <v>CT TM Indoor Tipe Blok 250/5-5A</v>
      </c>
      <c r="D257" s="72">
        <f ca="1">SUMIFS(RAB!$F$14:$F$314,RAB!$C$14:$C$314,C257)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SATUAN'!$L$7:$L$1470,0),0)),"",OFFSET('HARGA SATUAN'!$C$6,MATCH('REKAP MDU'!B258,'HARGA SATUAN'!$L$7:$L$1470,0),0))</f>
        <v>CT TM Indoor Tipe Blok 300/5-5A</v>
      </c>
      <c r="D258" s="72">
        <f ca="1">SUMIFS(RAB!$F$14:$F$314,RAB!$C$14:$C$314,C258)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SATUAN'!$L$7:$L$1470,0),0)),"",OFFSET('HARGA SATUAN'!$C$6,MATCH('REKAP MDU'!B259,'HARGA SATUAN'!$L$7:$L$1470,0),0))</f>
        <v>CT TM Indoor Tipe Blok 400/5-5A</v>
      </c>
      <c r="D259" s="72">
        <f ca="1">SUMIFS(RAB!$F$14:$F$314,RAB!$C$14:$C$314,C259)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SATUAN'!$L$7:$L$1470,0),0)),"",OFFSET('HARGA SATUAN'!$C$6,MATCH('REKAP MDU'!B260,'HARGA SATUAN'!$L$7:$L$1470,0),0))</f>
        <v>CT TM Indoor Tipe Blok 500/5-5A</v>
      </c>
      <c r="D260" s="72">
        <f ca="1">SUMIFS(RAB!$F$14:$F$314,RAB!$C$14:$C$314,C260)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SATUAN'!$L$7:$L$1470,0),0)),"",OFFSET('HARGA SATUAN'!$C$6,MATCH('REKAP MDU'!B261,'HARGA SATUAN'!$L$7:$L$1470,0),0))</f>
        <v>CT TM Indoor Tipe Blok 600/5-5A</v>
      </c>
      <c r="D261" s="72">
        <f ca="1">SUMIFS(RAB!$F$14:$F$314,RAB!$C$14:$C$314,C261)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SATUAN'!$L$7:$L$1470,0),0)),"",OFFSET('HARGA SATUAN'!$C$6,MATCH('REKAP MDU'!B262,'HARGA SATUAN'!$L$7:$L$1470,0),0))</f>
        <v>CT TM Indoor Tipe Blok 750/5-5A</v>
      </c>
      <c r="D262" s="72">
        <f ca="1">SUMIFS(RAB!$F$14:$F$314,RAB!$C$14:$C$314,C262)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SATUAN'!$L$7:$L$1470,0),0)),"",OFFSET('HARGA SATUAN'!$C$6,MATCH('REKAP MDU'!B263,'HARGA SATUAN'!$L$7:$L$1470,0),0))</f>
        <v>CT TM Indoor Tipe Blok 800/5-5A</v>
      </c>
      <c r="D263" s="72">
        <f ca="1">SUMIFS(RAB!$F$14:$F$314,RAB!$C$14:$C$314,C263)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SATUAN'!$L$7:$L$1470,0),0)),"",OFFSET('HARGA SATUAN'!$C$6,MATCH('REKAP MDU'!B264,'HARGA SATUAN'!$L$7:$L$1470,0),0))</f>
        <v>CT TM Indoor Tipe Blok 1000/5-5A</v>
      </c>
      <c r="D264" s="72">
        <f ca="1">SUMIFS(RAB!$F$14:$F$314,RAB!$C$14:$C$314,C264)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SATUAN'!$L$7:$L$1470,0),0)),"",OFFSET('HARGA SATUAN'!$C$6,MATCH('REKAP MDU'!B265,'HARGA SATUAN'!$L$7:$L$1470,0),0))</f>
        <v>CT TM Indoor Tipe Ring 50/5-5A</v>
      </c>
      <c r="D265" s="72">
        <f ca="1">SUMIFS(RAB!$F$14:$F$314,RAB!$C$14:$C$314,C265)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SATUAN'!$L$7:$L$1470,0),0)),"",OFFSET('HARGA SATUAN'!$C$6,MATCH('REKAP MDU'!B266,'HARGA SATUAN'!$L$7:$L$1470,0),0))</f>
        <v>CT TM Indoor Tipe Ring 100/5-5A</v>
      </c>
      <c r="D266" s="72">
        <f ca="1">SUMIFS(RAB!$F$14:$F$314,RAB!$C$14:$C$314,C266)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SATUAN'!$L$7:$L$1470,0),0)),"",OFFSET('HARGA SATUAN'!$C$6,MATCH('REKAP MDU'!B267,'HARGA SATUAN'!$L$7:$L$1470,0),0))</f>
        <v>CT TM Outdoor  10/5</v>
      </c>
      <c r="D267" s="72">
        <f ca="1">SUMIFS(RAB!$F$14:$F$314,RAB!$C$14:$C$314,C267)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SATUAN'!$L$7:$L$1470,0),0)),"",OFFSET('HARGA SATUAN'!$C$6,MATCH('REKAP MDU'!B268,'HARGA SATUAN'!$L$7:$L$1470,0),0))</f>
        <v>CT TM Outdoor  15/5</v>
      </c>
      <c r="D268" s="72">
        <f ca="1">SUMIFS(RAB!$F$14:$F$314,RAB!$C$14:$C$314,C268)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SATUAN'!$L$7:$L$1470,0),0)),"",OFFSET('HARGA SATUAN'!$C$6,MATCH('REKAP MDU'!B269,'HARGA SATUAN'!$L$7:$L$1470,0),0))</f>
        <v>CT TM Outdoor  20/5</v>
      </c>
      <c r="D269" s="72">
        <f ca="1">SUMIFS(RAB!$F$14:$F$314,RAB!$C$14:$C$314,C269)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SATUAN'!$L$7:$L$1470,0),0)),"",OFFSET('HARGA SATUAN'!$C$6,MATCH('REKAP MDU'!B270,'HARGA SATUAN'!$L$7:$L$1470,0),0))</f>
        <v>CT TM Outdoor  25/5</v>
      </c>
      <c r="D270" s="72">
        <f ca="1">SUMIFS(RAB!$F$14:$F$314,RAB!$C$14:$C$314,C270)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SATUAN'!$L$7:$L$1470,0),0)),"",OFFSET('HARGA SATUAN'!$C$6,MATCH('REKAP MDU'!B271,'HARGA SATUAN'!$L$7:$L$1470,0),0))</f>
        <v>CT TM Outdoor  30/5</v>
      </c>
      <c r="D271" s="72">
        <f ca="1">SUMIFS(RAB!$F$14:$F$314,RAB!$C$14:$C$314,C271)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SATUAN'!$L$7:$L$1470,0),0)),"",OFFSET('HARGA SATUAN'!$C$6,MATCH('REKAP MDU'!B272,'HARGA SATUAN'!$L$7:$L$1470,0),0))</f>
        <v>CT TM Outdoor  40/5</v>
      </c>
      <c r="D272" s="72">
        <f ca="1">SUMIFS(RAB!$F$14:$F$314,RAB!$C$14:$C$314,C272)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SATUAN'!$L$7:$L$1470,0),0)),"",OFFSET('HARGA SATUAN'!$C$6,MATCH('REKAP MDU'!B273,'HARGA SATUAN'!$L$7:$L$1470,0),0))</f>
        <v>CT TM Outdoor  50/5</v>
      </c>
      <c r="D273" s="72">
        <f ca="1">SUMIFS(RAB!$F$14:$F$314,RAB!$C$14:$C$314,C273)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SATUAN'!$L$7:$L$1470,0),0)),"",OFFSET('HARGA SATUAN'!$C$6,MATCH('REKAP MDU'!B274,'HARGA SATUAN'!$L$7:$L$1470,0),0))</f>
        <v>CT TM Outdoor  60/5</v>
      </c>
      <c r="D274" s="72">
        <f ca="1">SUMIFS(RAB!$F$14:$F$314,RAB!$C$14:$C$314,C274)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SATUAN'!$L$7:$L$1470,0),0)),"",OFFSET('HARGA SATUAN'!$C$6,MATCH('REKAP MDU'!B275,'HARGA SATUAN'!$L$7:$L$1470,0),0))</f>
        <v>CT TM Outdoor  75/5</v>
      </c>
      <c r="D275" s="72">
        <f ca="1">SUMIFS(RAB!$F$14:$F$314,RAB!$C$14:$C$314,C275)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SATUAN'!$L$7:$L$1470,0),0)),"",OFFSET('HARGA SATUAN'!$C$6,MATCH('REKAP MDU'!B276,'HARGA SATUAN'!$L$7:$L$1470,0),0))</f>
        <v>CT TM Outdoor 80/5</v>
      </c>
      <c r="D276" s="72">
        <f ca="1">SUMIFS(RAB!$F$14:$F$314,RAB!$C$14:$C$314,C276)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SATUAN'!$L$7:$L$1470,0),0)),"",OFFSET('HARGA SATUAN'!$C$6,MATCH('REKAP MDU'!B277,'HARGA SATUAN'!$L$7:$L$1470,0),0))</f>
        <v>CT TM Outdoor 100/5</v>
      </c>
      <c r="D277" s="72">
        <f ca="1">SUMIFS(RAB!$F$14:$F$314,RAB!$C$14:$C$314,C277)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SATUAN'!$L$7:$L$1470,0),0)),"",OFFSET('HARGA SATUAN'!$C$6,MATCH('REKAP MDU'!B278,'HARGA SATUAN'!$L$7:$L$1470,0),0))</f>
        <v>CT TM Outdoor 150/5</v>
      </c>
      <c r="D278" s="72">
        <f ca="1">SUMIFS(RAB!$F$14:$F$314,RAB!$C$14:$C$314,C278)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SATUAN'!$L$7:$L$1470,0),0)),"",OFFSET('HARGA SATUAN'!$C$6,MATCH('REKAP MDU'!B279,'HARGA SATUAN'!$L$7:$L$1470,0),0))</f>
        <v>CT TM Outdoor 200/5</v>
      </c>
      <c r="D279" s="72">
        <f ca="1">SUMIFS(RAB!$F$14:$F$314,RAB!$C$14:$C$314,C279)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SATUAN'!$L$7:$L$1470,0),0)),"",OFFSET('HARGA SATUAN'!$C$6,MATCH('REKAP MDU'!B280,'HARGA SATUAN'!$L$7:$L$1470,0),0))</f>
        <v>CT TM Outdoor 250/5</v>
      </c>
      <c r="D280" s="72">
        <f ca="1">SUMIFS(RAB!$F$14:$F$314,RAB!$C$14:$C$314,C280)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SATUAN'!$L$7:$L$1470,0),0)),"",OFFSET('HARGA SATUAN'!$C$6,MATCH('REKAP MDU'!B281,'HARGA SATUAN'!$L$7:$L$1470,0),0))</f>
        <v>CT TM Outdoor 300/5</v>
      </c>
      <c r="D281" s="72">
        <f ca="1">SUMIFS(RAB!$F$14:$F$314,RAB!$C$14:$C$314,C281)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SATUAN'!$L$7:$L$1470,0),0)),"",OFFSET('HARGA SATUAN'!$C$6,MATCH('REKAP MDU'!B282,'HARGA SATUAN'!$L$7:$L$1470,0),0))</f>
        <v>CT TM Outdoor 400/5</v>
      </c>
      <c r="D282" s="72">
        <f ca="1">SUMIFS(RAB!$F$14:$F$314,RAB!$C$14:$C$314,C282)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SATUAN'!$L$7:$L$1470,0),0)),"",OFFSET('HARGA SATUAN'!$C$6,MATCH('REKAP MDU'!B283,'HARGA SATUAN'!$L$7:$L$1470,0),0))</f>
        <v>PT Indoor (ratio 20.000/v3 : 100/v3) Class 0.2s</v>
      </c>
      <c r="D283" s="72">
        <f ca="1">SUMIFS(RAB!$F$14:$F$314,RAB!$C$14:$C$314,C283)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SATUAN'!$L$7:$L$1470,0),0)),"",OFFSET('HARGA SATUAN'!$C$6,MATCH('REKAP MDU'!B284,'HARGA SATUAN'!$L$7:$L$1470,0),0))</f>
        <v>PT Outdoor (ratio 20.000/v3 : 100/v3) Class 0.2s</v>
      </c>
      <c r="D284" s="72">
        <f ca="1">SUMIFS(RAB!$F$14:$F$314,RAB!$C$14:$C$314,C284)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SATUAN'!$L$7:$L$1470,0),0)),"",OFFSET('HARGA SATUAN'!$C$6,MATCH('REKAP MDU'!B285,'HARGA SATUAN'!$L$7:$L$1470,0),0))</f>
        <v>Smart Box Langsung Daya 3.9 kVA MCCB 6 A</v>
      </c>
      <c r="D285" s="72">
        <f ca="1">SUMIFS(RAB!$F$14:$F$314,RAB!$C$14:$C$314,C285)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SATUAN'!$L$7:$L$1470,0),0)),"",OFFSET('HARGA SATUAN'!$C$6,MATCH('REKAP MDU'!B286,'HARGA SATUAN'!$L$7:$L$1470,0),0))</f>
        <v>Smart Box Langsung Daya 6.6 kVA MCCB 10 A</v>
      </c>
      <c r="D286" s="72">
        <f ca="1">SUMIFS(RAB!$F$14:$F$314,RAB!$C$14:$C$314,C286)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SATUAN'!$L$7:$L$1470,0),0)),"",OFFSET('HARGA SATUAN'!$C$6,MATCH('REKAP MDU'!B287,'HARGA SATUAN'!$L$7:$L$1470,0),0))</f>
        <v>Smart Box Langsung Daya 10.6 kVA MCCB 16 A</v>
      </c>
      <c r="D287" s="72">
        <f ca="1">SUMIFS(RAB!$F$14:$F$314,RAB!$C$14:$C$314,C287)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SATUAN'!$L$7:$L$1470,0),0)),"",OFFSET('HARGA SATUAN'!$C$6,MATCH('REKAP MDU'!B288,'HARGA SATUAN'!$L$7:$L$1470,0),0))</f>
        <v>Smart Box Langsung Daya 13.2 kVA MCCB 20 A</v>
      </c>
      <c r="D288" s="72">
        <f ca="1">SUMIFS(RAB!$F$14:$F$314,RAB!$C$14:$C$314,C288)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SATUAN'!$L$7:$L$1470,0),0)),"",OFFSET('HARGA SATUAN'!$C$6,MATCH('REKAP MDU'!B289,'HARGA SATUAN'!$L$7:$L$1470,0),0))</f>
        <v>Smart Box Langsung Daya 16.5 kVA MCCB 25 A</v>
      </c>
      <c r="D289" s="72">
        <f ca="1">SUMIFS(RAB!$F$14:$F$314,RAB!$C$14:$C$314,C289)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SATUAN'!$L$7:$L$1470,0),0)),"",OFFSET('HARGA SATUAN'!$C$6,MATCH('REKAP MDU'!B290,'HARGA SATUAN'!$L$7:$L$1470,0),0))</f>
        <v>Smart Box Langsung Daya 23 kVA MCCB 35 A</v>
      </c>
      <c r="D290" s="72">
        <f ca="1">SUMIFS(RAB!$F$14:$F$314,RAB!$C$14:$C$314,C290)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SATUAN'!$L$7:$L$1470,0),0)),"",OFFSET('HARGA SATUAN'!$C$6,MATCH('REKAP MDU'!B291,'HARGA SATUAN'!$L$7:$L$1470,0),0))</f>
        <v>Smart Box Langsung Daya 33 kVA MCCB 50 A</v>
      </c>
      <c r="D291" s="72">
        <f ca="1">SUMIFS(RAB!$F$14:$F$314,RAB!$C$14:$C$314,C291)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SATUAN'!$L$7:$L$1470,0),0)),"",OFFSET('HARGA SATUAN'!$C$6,MATCH('REKAP MDU'!B292,'HARGA SATUAN'!$L$7:$L$1470,0),0))</f>
        <v>Smart Box Langsung Daya 41.5 kVA MCCB 63 A</v>
      </c>
      <c r="D292" s="72">
        <f ca="1">SUMIFS(RAB!$F$14:$F$314,RAB!$C$14:$C$314,C292)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SATUAN'!$L$7:$L$1470,0),0)),"",OFFSET('HARGA SATUAN'!$C$6,MATCH('REKAP MDU'!B293,'HARGA SATUAN'!$L$7:$L$1470,0),0))</f>
        <v>Smart Box Tidak Langsung Daya 53 kVA MCCB 80 A</v>
      </c>
      <c r="D293" s="72">
        <f ca="1">SUMIFS(RAB!$F$14:$F$314,RAB!$C$14:$C$314,C293)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SATUAN'!$L$7:$L$1470,0),0)),"",OFFSET('HARGA SATUAN'!$C$6,MATCH('REKAP MDU'!B294,'HARGA SATUAN'!$L$7:$L$1470,0),0))</f>
        <v>Smart Box Tidak Langsung Daya 66 kVA MCCB 100 A</v>
      </c>
      <c r="D294" s="72">
        <f ca="1">SUMIFS(RAB!$F$14:$F$314,RAB!$C$14:$C$314,C294)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SATUAN'!$L$7:$L$1470,0),0)),"",OFFSET('HARGA SATUAN'!$C$6,MATCH('REKAP MDU'!B295,'HARGA SATUAN'!$L$7:$L$1470,0),0))</f>
        <v>Smart Box Tidak Langsung Daya 82.5 kVA MCCB 125 A</v>
      </c>
      <c r="D295" s="72">
        <f ca="1">SUMIFS(RAB!$F$14:$F$314,RAB!$C$14:$C$314,C295)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SATUAN'!$L$7:$L$1470,0),0)),"",OFFSET('HARGA SATUAN'!$C$6,MATCH('REKAP MDU'!B296,'HARGA SATUAN'!$L$7:$L$1470,0),0))</f>
        <v>Smart Box Tidak Langsung Daya 105 kVA MCCB 160 A</v>
      </c>
      <c r="D296" s="72">
        <f ca="1">SUMIFS(RAB!$F$14:$F$314,RAB!$C$14:$C$314,C296)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SATUAN'!$L$7:$L$1470,0),0)),"",OFFSET('HARGA SATUAN'!$C$6,MATCH('REKAP MDU'!B297,'HARGA SATUAN'!$L$7:$L$1470,0),0))</f>
        <v>Smart Box Tidak Langsung Daya 131 kVA MCCB 200 A</v>
      </c>
      <c r="D297" s="72">
        <f ca="1">SUMIFS(RAB!$F$14:$F$314,RAB!$C$14:$C$314,C297)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SATUAN'!$L$7:$L$1470,0),0)),"",OFFSET('HARGA SATUAN'!$C$6,MATCH('REKAP MDU'!B298,'HARGA SATUAN'!$L$7:$L$1470,0),0))</f>
        <v>Smart Box Tidak Langsung Daya 147 kVA MCCB 225 A</v>
      </c>
      <c r="D298" s="72">
        <f ca="1">SUMIFS(RAB!$F$14:$F$314,RAB!$C$14:$C$314,C298)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SATUAN'!$L$7:$L$1470,0),0)),"",OFFSET('HARGA SATUAN'!$C$6,MATCH('REKAP MDU'!B299,'HARGA SATUAN'!$L$7:$L$1470,0),0))</f>
        <v>Smart Box Tidak Langsung Daya 164 kVA MCCB 250 A</v>
      </c>
      <c r="D299" s="72">
        <f ca="1">SUMIFS(RAB!$F$14:$F$314,RAB!$C$14:$C$314,C299)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SATUAN'!$L$7:$L$1470,0),0)),"",OFFSET('HARGA SATUAN'!$C$6,MATCH('REKAP MDU'!B300,'HARGA SATUAN'!$L$7:$L$1470,0),0))</f>
        <v>Smart Box Tidak Langsung Daya 197 kVA MCCB 300 A</v>
      </c>
      <c r="D300" s="72">
        <f ca="1">SUMIFS(RAB!$F$14:$F$314,RAB!$C$14:$C$314,C300)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SATUAN'!$L$7:$L$1470,0),0)),"",OFFSET('HARGA SATUAN'!$C$6,MATCH('REKAP MDU'!B301,'HARGA SATUAN'!$L$7:$L$1470,0),0))</f>
        <v>Smart Box Tidak Langsung Daya TM</v>
      </c>
      <c r="D301" s="72">
        <f ca="1">SUMIFS(RAB!$F$14:$F$314,RAB!$C$14:$C$314,C301)</f>
        <v>1</v>
      </c>
      <c r="E301" s="24">
        <f t="shared" ca="1" si="22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SATUAN'!$L$7:$L$1470,0),0)),"",OFFSET('HARGA SATUAN'!$C$6,MATCH('REKAP MDU'!B302,'HARGA SATUAN'!$L$7:$L$1470,0),0))</f>
        <v>Air Insulated LBS Manual;24KV;630A;Min-16KA</v>
      </c>
      <c r="D302" s="72">
        <f ca="1">SUMIFS(RAB!$F$14:$F$314,RAB!$C$14:$C$314,C302)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SATUAN'!$L$7:$L$1470,0),0)),"",OFFSET('HARGA SATUAN'!$C$6,MATCH('REKAP MDU'!B303,'HARGA SATUAN'!$L$7:$L$1470,0),0))</f>
        <v>Air Insulated LBS Motorized;24KV;630A;Min-16KA</v>
      </c>
      <c r="D303" s="72">
        <f ca="1">SUMIFS(RAB!$F$14:$F$314,RAB!$C$14:$C$314,C303)</f>
        <v>1</v>
      </c>
      <c r="E303" s="24">
        <f t="shared" ca="1" si="22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SATUAN'!$L$7:$L$1470,0),0)),"",OFFSET('HARGA SATUAN'!$C$6,MATCH('REKAP MDU'!B304,'HARGA SATUAN'!$L$7:$L$1470,0),0))</f>
        <v>Air Insulated CBOG Motorized+Metering;20KV;630A;Min-16KA</v>
      </c>
      <c r="D304" s="72">
        <f ca="1">SUMIFS(RAB!$F$14:$F$314,RAB!$C$14:$C$314,C304)</f>
        <v>1</v>
      </c>
      <c r="E304" s="24">
        <f t="shared" ca="1" si="22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SATUAN'!$L$7:$L$1470,0),0)),"",OFFSET('HARGA SATUAN'!$C$6,MATCH('REKAP MDU'!B305,'HARGA SATUAN'!$L$7:$L$1470,0),0))</f>
        <v>Fully Gas Insulated LBS Motorized;24KV;630A;Min-16KA</v>
      </c>
      <c r="D305" s="72">
        <f ca="1">SUMIFS(RAB!$F$14:$F$314,RAB!$C$14:$C$314,C305)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SATUAN'!$L$7:$L$1470,0),0)),"",OFFSET('HARGA SATUAN'!$C$6,MATCH('REKAP MDU'!B306,'HARGA SATUAN'!$L$7:$L$1470,0),0))</f>
        <v>Fully Gas Insulated CBOG Motorized+Metering;20KV;630A;Min-16KA</v>
      </c>
      <c r="D306" s="72">
        <f ca="1">SUMIFS(RAB!$F$14:$F$314,RAB!$C$14:$C$314,C306)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SATUAN'!$L$7:$L$1470,0),0)),"",OFFSET('HARGA SATUAN'!$C$6,MATCH('REKAP MDU'!B307,'HARGA SATUAN'!$L$7:$L$1470,0),0))</f>
        <v>Fully Gas Insulated LBS Manual;24KV;630A;Min-16KA</v>
      </c>
      <c r="D307" s="72">
        <f ca="1">SUMIFS(RAB!$F$14:$F$314,RAB!$C$14:$C$314,C307)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SATUAN'!$L$7:$L$1470,0),0)),"",OFFSET('HARGA SATUAN'!$C$6,MATCH('REKAP MDU'!B308,'HARGA SATUAN'!$L$7:$L$1470,0),0))</f>
        <v>Automatic Change Over (ACO) TM</v>
      </c>
      <c r="D308" s="72">
        <f ca="1">SUMIFS(RAB!$F$14:$F$314,RAB!$C$14:$C$314,C308)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SATUAN'!$L$7:$L$1470,0),0)),"",OFFSET('HARGA SATUAN'!$C$6,MATCH('REKAP MDU'!B309,'HARGA SATUAN'!$L$7:$L$1470,0),0))</f>
        <v>Automatic Change Over (ACO) TR</v>
      </c>
      <c r="D309" s="72">
        <f ca="1">SUMIFS(RAB!$F$14:$F$314,RAB!$C$14:$C$314,C309)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SATUAN'!$L$7:$L$1470,0),0)),"",OFFSET('HARGA SATUAN'!$C$6,MATCH('REKAP MDU'!B310,'HARGA SATUAN'!$L$7:$L$1470,0),0))</f>
        <v>Metaclad;Outgoing;20kV;630A;25kA - GI</v>
      </c>
      <c r="D310" s="72">
        <f ca="1">SUMIFS(RAB!$F$14:$F$314,RAB!$C$14:$C$314,C310)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SATUAN'!$L$7:$L$1470,0),0)),"",OFFSET('HARGA SATUAN'!$C$6,MATCH('REKAP MDU'!B311,'HARGA SATUAN'!$L$7:$L$1470,0),0))</f>
        <v>Metaclad;Couple;20kV;2000A;25kA - GI</v>
      </c>
      <c r="D311" s="72">
        <f ca="1">SUMIFS(RAB!$F$14:$F$314,RAB!$C$14:$C$314,C311)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SATUAN'!$L$7:$L$1470,0),0)),"",OFFSET('HARGA SATUAN'!$C$6,MATCH('REKAP MDU'!B312,'HARGA SATUAN'!$L$7:$L$1470,0),0))</f>
        <v>Trafo 1 Fasa CSP 50 kVA</v>
      </c>
      <c r="D312" s="72">
        <f ca="1">SUMIFS(RAB!$F$14:$F$314,RAB!$C$14:$C$314,C312)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SATUAN'!$L$7:$L$1470,0),0)),"",OFFSET('HARGA SATUAN'!$C$6,MATCH('REKAP MDU'!B313,'HARGA SATUAN'!$L$7:$L$1470,0),0))</f>
        <v>Trafo 3 phasa 50 kVA YNyn0</v>
      </c>
      <c r="D313" s="72">
        <f ca="1">SUMIFS(RAB!$F$14:$F$314,RAB!$C$14:$C$314,C313)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SATUAN'!$L$7:$L$1470,0),0)),"",OFFSET('HARGA SATUAN'!$C$6,MATCH('REKAP MDU'!B314,'HARGA SATUAN'!$L$7:$L$1470,0),0))</f>
        <v>Trafo 3 phasa 100 kVA YNyn0</v>
      </c>
      <c r="D314" s="72">
        <f ca="1">SUMIFS(RAB!$F$14:$F$314,RAB!$C$14:$C$314,C314)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SATUAN'!$L$7:$L$1470,0),0)),"",OFFSET('HARGA SATUAN'!$C$6,MATCH('REKAP MDU'!B315,'HARGA SATUAN'!$L$7:$L$1470,0),0))</f>
        <v>Trafo 3 phasa 160 kVA YNyn0</v>
      </c>
      <c r="D315" s="72">
        <f ca="1">SUMIFS(RAB!$F$14:$F$314,RAB!$C$14:$C$314,C315)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SATUAN'!$L$7:$L$1470,0),0)),"",OFFSET('HARGA SATUAN'!$C$6,MATCH('REKAP MDU'!B316,'HARGA SATUAN'!$L$7:$L$1470,0),0))</f>
        <v>Trafo 3 phasa 50 kVA Yzn5</v>
      </c>
      <c r="D316" s="72">
        <f ca="1">SUMIFS(RAB!$F$14:$F$314,RAB!$C$14:$C$314,C316)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SATUAN'!$L$7:$L$1470,0),0)),"",OFFSET('HARGA SATUAN'!$C$6,MATCH('REKAP MDU'!B317,'HARGA SATUAN'!$L$7:$L$1470,0),0))</f>
        <v>Trafo 3 phasa 100 kVA Yzn5</v>
      </c>
      <c r="D317" s="72">
        <f ca="1">SUMIFS(RAB!$F$14:$F$314,RAB!$C$14:$C$314,C317)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SATUAN'!$L$7:$L$1470,0),0)),"",OFFSET('HARGA SATUAN'!$C$6,MATCH('REKAP MDU'!B318,'HARGA SATUAN'!$L$7:$L$1470,0),0))</f>
        <v>Trafo 3 phasa 160 kVA Yzn5</v>
      </c>
      <c r="D318" s="72">
        <f ca="1">SUMIFS(RAB!$F$14:$F$314,RAB!$C$14:$C$314,C318)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SATUAN'!$L$7:$L$1470,0),0)),"",OFFSET('HARGA SATUAN'!$C$6,MATCH('REKAP MDU'!B319,'HARGA SATUAN'!$L$7:$L$1470,0),0))</f>
        <v>Trafo 3 phasa 200 kVA Dyn5</v>
      </c>
      <c r="D319" s="72">
        <f ca="1">SUMIFS(RAB!$F$14:$F$314,RAB!$C$14:$C$314,C319)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SATUAN'!$L$7:$L$1470,0),0)),"",OFFSET('HARGA SATUAN'!$C$6,MATCH('REKAP MDU'!B320,'HARGA SATUAN'!$L$7:$L$1470,0),0))</f>
        <v>Trafo 3 phasa 250 kVA DYn5</v>
      </c>
      <c r="D320" s="72">
        <f ca="1">SUMIFS(RAB!$F$14:$F$314,RAB!$C$14:$C$314,C320)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SATUAN'!$L$7:$L$1470,0),0)),"",OFFSET('HARGA SATUAN'!$C$6,MATCH('REKAP MDU'!B321,'HARGA SATUAN'!$L$7:$L$1470,0),0))</f>
        <v>Trafo 3 phasa 400 kVA DYn5 OD</v>
      </c>
      <c r="D321" s="72">
        <f ca="1">SUMIFS(RAB!$F$14:$F$314,RAB!$C$14:$C$314,C321)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SATUAN'!$L$7:$L$1470,0),0)),"",OFFSET('HARGA SATUAN'!$C$6,MATCH('REKAP MDU'!B322,'HARGA SATUAN'!$L$7:$L$1470,0),0))</f>
        <v>LVCB 2 Jurusan 250 A MCCB</v>
      </c>
      <c r="D322" s="72">
        <f ca="1">SUMIFS(RAB!$F$14:$F$314,RAB!$C$14:$C$314,C322)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SATUAN'!$L$7:$L$1470,0),0)),"",OFFSET('HARGA SATUAN'!$C$6,MATCH('REKAP MDU'!B323,'HARGA SATUAN'!$L$7:$L$1470,0),0))</f>
        <v>LVCB 2 Jurusan 250 A LBS</v>
      </c>
      <c r="D323" s="72">
        <f ca="1">SUMIFS(RAB!$F$14:$F$314,RAB!$C$14:$C$314,C323)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SATUAN'!$L$7:$L$1470,0),0)),"",OFFSET('HARGA SATUAN'!$C$6,MATCH('REKAP MDU'!B324,'HARGA SATUAN'!$L$7:$L$1470,0),0))</f>
        <v>LVCB 2 Jurusan 400 A LBS</v>
      </c>
      <c r="D324" s="72">
        <f ca="1">SUMIFS(RAB!$F$14:$F$314,RAB!$C$14:$C$314,C324)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SATUAN'!$L$7:$L$1470,0),0)),"",OFFSET('HARGA SATUAN'!$C$6,MATCH('REKAP MDU'!B325,'HARGA SATUAN'!$L$7:$L$1470,0),0))</f>
        <v>LVCB 4 Jurusan 400 A LBS</v>
      </c>
      <c r="D325" s="72">
        <f ca="1">SUMIFS(RAB!$F$14:$F$314,RAB!$C$14:$C$314,C325)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SATUAN'!$L$7:$L$1470,0),0)),"",OFFSET('HARGA SATUAN'!$C$6,MATCH('REKAP MDU'!B326,'HARGA SATUAN'!$L$7:$L$1470,0),0))</f>
        <v>LVCB 4 Jurusan 630 A LBS</v>
      </c>
      <c r="D326" s="72">
        <f ca="1">SUMIFS(RAB!$F$14:$F$314,RAB!$C$14:$C$314,C326)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SATUAN'!$L$7:$L$1470,0),0)),"",OFFSET('HARGA SATUAN'!$C$6,MATCH('REKAP MDU'!B327,'HARGA SATUAN'!$L$7:$L$1470,0),0))</f>
        <v>FCO Polymer</v>
      </c>
      <c r="D327" s="72">
        <f ca="1">SUMIFS(RAB!$F$14:$F$314,RAB!$C$14:$C$314,C327)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SATUAN'!$L$7:$L$1470,0),0)),"",OFFSET('HARGA SATUAN'!$C$6,MATCH('REKAP MDU'!B328,'HARGA SATUAN'!$L$7:$L$1470,0),0))</f>
        <v>Load Break Switch</v>
      </c>
      <c r="D328" s="72">
        <f ca="1">SUMIFS(RAB!$F$14:$F$314,RAB!$C$14:$C$314,C328)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SATUAN'!$L$7:$L$1470,0),0)),"",OFFSET('HARGA SATUAN'!$C$6,MATCH('REKAP MDU'!B329,'HARGA SATUAN'!$L$7:$L$1470,0),0))</f>
        <v>Recloser</v>
      </c>
      <c r="D329" s="72">
        <f ca="1">SUMIFS(RAB!$F$14:$F$314,RAB!$C$14:$C$314,C329)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SATUAN'!$L$7:$L$1470,0),0)),"",OFFSET('HARGA SATUAN'!$C$6,MATCH('REKAP MDU'!B330,'HARGA SATUAN'!$L$7:$L$1470,0),0))</f>
        <v>Disconnecting Switch 20 KV - 630 A Porcelein</v>
      </c>
      <c r="D330" s="72">
        <f ca="1">SUMIFS(RAB!$F$14:$F$314,RAB!$C$14:$C$314,C330)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SATUAN'!$L$7:$L$1470,0),0)),"",OFFSET('HARGA SATUAN'!$C$6,MATCH('REKAP MDU'!B331,'HARGA SATUAN'!$L$7:$L$1470,0),0))</f>
        <v>Disconnecting Switch 20 KV - 630 A Polymer</v>
      </c>
      <c r="D331" s="72">
        <f ca="1">SUMIFS(RAB!$F$14:$F$314,RAB!$C$14:$C$314,C331)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SATUAN'!$L$7:$L$1470,0),0)),"",OFFSET('HARGA SATUAN'!$C$6,MATCH('REKAP MDU'!B332,'HARGA SATUAN'!$L$7:$L$1470,0),0))</f>
        <v>Lightning Arester (Polymer) 21 KV, 10 KA</v>
      </c>
      <c r="D332" s="72">
        <f ca="1">SUMIFS(RAB!$F$14:$F$314,RAB!$C$14:$C$314,C332)</f>
        <v>3</v>
      </c>
      <c r="E332" s="24">
        <f t="shared" ca="1" si="22"/>
        <v>1</v>
      </c>
      <c r="F332" s="24">
        <f ca="1">IF(D332=0,0,SUM($E$223:E332))</f>
        <v>7</v>
      </c>
    </row>
    <row r="333" spans="2:6" hidden="1">
      <c r="B333" s="23">
        <v>110</v>
      </c>
      <c r="C333" s="72" t="str">
        <f ca="1">IF(ISERROR(OFFSET('HARGA SATUAN'!$C$6,MATCH('REKAP MDU'!B333,'HARGA SATUAN'!$L$7:$L$1470,0),0)),"",OFFSET('HARGA SATUAN'!$C$6,MATCH('REKAP MDU'!B333,'HARGA SATUAN'!$L$7:$L$1470,0),0))</f>
        <v>Lightning Arester (Polymer) 24 KV, 10 KA</v>
      </c>
      <c r="D333" s="72">
        <f ca="1">SUMIFS(RAB!$F$14:$F$314,RAB!$C$14:$C$314,C333)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SATUAN'!$L$7:$L$1470,0),0)),"",OFFSET('HARGA SATUAN'!$C$6,MATCH('REKAP MDU'!B334,'HARGA SATUAN'!$L$7:$L$1470,0),0))</f>
        <v>Isolator Tumpu ( Pin Post ) 20 KV Porcelein</v>
      </c>
      <c r="D334" s="72">
        <f ca="1">SUMIFS(RAB!$F$14:$F$314,RAB!$C$14:$C$314,C334)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SATUAN'!$L$7:$L$1470,0),0)),"",OFFSET('HARGA SATUAN'!$C$6,MATCH('REKAP MDU'!B335,'HARGA SATUAN'!$L$7:$L$1470,0),0))</f>
        <v>Isolator Tumpu ( Pin Post ) 20 KV</v>
      </c>
      <c r="D335" s="72">
        <f ca="1">SUMIFS(RAB!$F$14:$F$314,RAB!$C$14:$C$314,C335)</f>
        <v>8</v>
      </c>
      <c r="E335" s="24">
        <f t="shared" ca="1" si="22"/>
        <v>1</v>
      </c>
      <c r="F335" s="24">
        <f ca="1">IF(D335=0,0,SUM($E$223:E335))</f>
        <v>8</v>
      </c>
    </row>
    <row r="336" spans="2:6" hidden="1">
      <c r="B336" s="151">
        <v>113</v>
      </c>
      <c r="C336" s="72" t="str">
        <f ca="1">IF(ISERROR(OFFSET('HARGA SATUAN'!$C$6,MATCH('REKAP MDU'!B336,'HARGA SATUAN'!$L$7:$L$1470,0),0)),"",OFFSET('HARGA SATUAN'!$C$6,MATCH('REKAP MDU'!B336,'HARGA SATUAN'!$L$7:$L$1470,0),0))</f>
        <v>Isolator Tumpu ( Line Post ) 20 KV Polymer</v>
      </c>
      <c r="D336" s="72">
        <f ca="1">SUMIFS(RAB!$F$14:$F$314,RAB!$C$14:$C$314,C336)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SATUAN'!$L$7:$L$1470,0),0)),"",OFFSET('HARGA SATUAN'!$C$6,MATCH('REKAP MDU'!B337,'HARGA SATUAN'!$L$7:$L$1470,0),0))</f>
        <v>Isolator Tumpu ( Line Post ) 20 KV</v>
      </c>
      <c r="D337" s="72">
        <f ca="1">SUMIFS(RAB!$F$14:$F$314,RAB!$C$14:$C$314,C337)</f>
        <v>3</v>
      </c>
      <c r="E337" s="24">
        <f t="shared" ca="1" si="22"/>
        <v>1</v>
      </c>
      <c r="F337" s="24">
        <f ca="1">IF(D337=0,0,SUM($E$223:E337))</f>
        <v>9</v>
      </c>
    </row>
    <row r="338" spans="2:6" hidden="1">
      <c r="B338" s="151">
        <v>115</v>
      </c>
      <c r="C338" s="72" t="str">
        <f ca="1">IF(ISERROR(OFFSET('HARGA SATUAN'!$C$6,MATCH('REKAP MDU'!B338,'HARGA SATUAN'!$L$7:$L$1470,0),0)),"",OFFSET('HARGA SATUAN'!$C$6,MATCH('REKAP MDU'!B338,'HARGA SATUAN'!$L$7:$L$1470,0),0))</f>
        <v>Isolator Tarik ( Strainkap Porcelain ) 20 KV</v>
      </c>
      <c r="D338" s="72">
        <f ca="1">SUMIFS(RAB!$F$14:$F$314,RAB!$C$14:$C$314,C338)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SATUAN'!$L$7:$L$1470,0),0)),"",OFFSET('HARGA SATUAN'!$C$6,MATCH('REKAP MDU'!B339,'HARGA SATUAN'!$L$7:$L$1470,0),0))</f>
        <v>Isolator Tarik ( Suspension Polymer ) 20 KV</v>
      </c>
      <c r="D339" s="72">
        <f ca="1">SUMIFS(RAB!$F$14:$F$314,RAB!$C$14:$C$314,C339)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SATUAN'!$L$7:$L$1470,0),0)),"",OFFSET('HARGA SATUAN'!$C$6,MATCH('REKAP MDU'!B340,'HARGA SATUAN'!$L$7:$L$1470,0),0))</f>
        <v>Isolator Tarik ( Porcelain ) 20 KV + Primary Dead End Clamp 150-240 mm²</v>
      </c>
      <c r="D340" s="72">
        <f ca="1">SUMIFS(RAB!$F$14:$F$314,RAB!$C$14:$C$314,C340)</f>
        <v>6</v>
      </c>
      <c r="E340" s="24">
        <f t="shared" ca="1" si="22"/>
        <v>1</v>
      </c>
      <c r="F340" s="24">
        <f ca="1">IF(D340=0,0,SUM($E$223:E340))</f>
        <v>10</v>
      </c>
    </row>
    <row r="341" spans="2:6" hidden="1">
      <c r="B341" s="23">
        <v>118</v>
      </c>
      <c r="C341" s="72" t="str">
        <f ca="1">IF(ISERROR(OFFSET('HARGA SATUAN'!$C$6,MATCH('REKAP MDU'!B341,'HARGA SATUAN'!$L$7:$L$1470,0),0)),"",OFFSET('HARGA SATUAN'!$C$6,MATCH('REKAP MDU'!B341,'HARGA SATUAN'!$L$7:$L$1470,0),0))</f>
        <v>AAAC 70 mm²</v>
      </c>
      <c r="D341" s="72">
        <f ca="1">SUMIFS(RAB!$F$14:$F$314,RAB!$C$14:$C$314,C341)</f>
        <v>16</v>
      </c>
      <c r="E341" s="24">
        <f t="shared" ca="1" si="22"/>
        <v>1</v>
      </c>
      <c r="F341" s="24">
        <f ca="1">IF(D341=0,0,SUM($E$223:E341))</f>
        <v>11</v>
      </c>
    </row>
    <row r="342" spans="2:6" hidden="1">
      <c r="B342" s="151">
        <v>119</v>
      </c>
      <c r="C342" s="72" t="str">
        <f ca="1">IF(ISERROR(OFFSET('HARGA SATUAN'!$C$6,MATCH('REKAP MDU'!B342,'HARGA SATUAN'!$L$7:$L$1470,0),0)),"",OFFSET('HARGA SATUAN'!$C$6,MATCH('REKAP MDU'!B342,'HARGA SATUAN'!$L$7:$L$1470,0),0))</f>
        <v>AAAC 150 mm²</v>
      </c>
      <c r="D342" s="72">
        <f ca="1">SUMIFS(RAB!$F$14:$F$314,RAB!$C$14:$C$314,C342)</f>
        <v>185.5</v>
      </c>
      <c r="E342" s="24">
        <f t="shared" ca="1" si="22"/>
        <v>1</v>
      </c>
      <c r="F342" s="24">
        <f ca="1">IF(D342=0,0,SUM($E$223:E342))</f>
        <v>12</v>
      </c>
    </row>
    <row r="343" spans="2:6" hidden="1">
      <c r="B343" s="23">
        <v>120</v>
      </c>
      <c r="C343" s="72" t="str">
        <f ca="1">IF(ISERROR(OFFSET('HARGA SATUAN'!$C$6,MATCH('REKAP MDU'!B343,'HARGA SATUAN'!$L$7:$L$1470,0),0)),"",OFFSET('HARGA SATUAN'!$C$6,MATCH('REKAP MDU'!B343,'HARGA SATUAN'!$L$7:$L$1470,0),0))</f>
        <v>AAAC 240 mm²</v>
      </c>
      <c r="D343" s="72">
        <f ca="1">SUMIFS(RAB!$F$14:$F$314,RAB!$C$14:$C$314,C343)</f>
        <v>556.5</v>
      </c>
      <c r="E343" s="24">
        <f t="shared" ca="1" si="22"/>
        <v>1</v>
      </c>
      <c r="F343" s="24">
        <f ca="1">IF(D343=0,0,SUM($E$223:E343))</f>
        <v>13</v>
      </c>
    </row>
    <row r="344" spans="2:6" hidden="1">
      <c r="B344" s="151">
        <v>121</v>
      </c>
      <c r="C344" s="72" t="str">
        <f ca="1">IF(ISERROR(OFFSET('HARGA SATUAN'!$C$6,MATCH('REKAP MDU'!B344,'HARGA SATUAN'!$L$7:$L$1470,0),0)),"",OFFSET('HARGA SATUAN'!$C$6,MATCH('REKAP MDU'!B344,'HARGA SATUAN'!$L$7:$L$1470,0),0))</f>
        <v>AAAC/S 70 mm²</v>
      </c>
      <c r="D344" s="72">
        <f ca="1">SUMIFS(RAB!$F$14:$F$314,RAB!$C$14:$C$314,C344)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SATUAN'!$L$7:$L$1470,0),0)),"",OFFSET('HARGA SATUAN'!$C$6,MATCH('REKAP MDU'!B345,'HARGA SATUAN'!$L$7:$L$1470,0),0))</f>
        <v>AAAC/S 150 mm²</v>
      </c>
      <c r="D345" s="72">
        <f ca="1">SUMIFS(RAB!$F$14:$F$314,RAB!$C$14:$C$314,C345)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SATUAN'!$L$7:$L$1470,0),0)),"",OFFSET('HARGA SATUAN'!$C$6,MATCH('REKAP MDU'!B346,'HARGA SATUAN'!$L$7:$L$1470,0),0))</f>
        <v>AAAC/S 240 mm²</v>
      </c>
      <c r="D346" s="72">
        <f ca="1">SUMIFS(RAB!$F$14:$F$314,RAB!$C$14:$C$314,C346)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SATUAN'!$L$7:$L$1470,0),0)),"",OFFSET('HARGA SATUAN'!$C$6,MATCH('REKAP MDU'!B347,'HARGA SATUAN'!$L$7:$L$1470,0),0))</f>
        <v>NFA2X-T 2 x 70 + N 50 mm²</v>
      </c>
      <c r="D347" s="72">
        <f ca="1">SUMIFS(RAB!$F$14:$F$314,RAB!$C$14:$C$314,C347)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SATUAN'!$L$7:$L$1470,0),0)),"",OFFSET('HARGA SATUAN'!$C$6,MATCH('REKAP MDU'!B348,'HARGA SATUAN'!$L$7:$L$1470,0),0))</f>
        <v>NFA2X-T 2 x 70 + N 70 mm²</v>
      </c>
      <c r="D348" s="72">
        <f ca="1">SUMIFS(RAB!$F$14:$F$314,RAB!$C$14:$C$314,C348)</f>
        <v>236.25</v>
      </c>
      <c r="E348" s="24">
        <f t="shared" ca="1" si="22"/>
        <v>1</v>
      </c>
      <c r="F348" s="24">
        <f ca="1">IF(D348=0,0,SUM($E$223:E348))</f>
        <v>14</v>
      </c>
    </row>
    <row r="349" spans="2:6" hidden="1">
      <c r="B349" s="23">
        <v>126</v>
      </c>
      <c r="C349" s="72" t="str">
        <f ca="1">IF(ISERROR(OFFSET('HARGA SATUAN'!$C$6,MATCH('REKAP MDU'!B349,'HARGA SATUAN'!$L$7:$L$1470,0),0)),"",OFFSET('HARGA SATUAN'!$C$6,MATCH('REKAP MDU'!B349,'HARGA SATUAN'!$L$7:$L$1470,0),0))</f>
        <v>NFA2X-T 3x35+1x35</v>
      </c>
      <c r="D349" s="72">
        <f ca="1">SUMIFS(RAB!$F$14:$F$314,RAB!$C$14:$C$314,C349)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SATUAN'!$L$7:$L$1470,0),0)),"",OFFSET('HARGA SATUAN'!$C$6,MATCH('REKAP MDU'!B350,'HARGA SATUAN'!$L$7:$L$1470,0),0))</f>
        <v>NFA2X-T 3x70+1x70</v>
      </c>
      <c r="D350" s="72">
        <f ca="1">SUMIFS(RAB!$F$14:$F$314,RAB!$C$14:$C$314,C350)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SATUAN'!$L$7:$L$1470,0),0)),"",OFFSET('HARGA SATUAN'!$C$6,MATCH('REKAP MDU'!B351,'HARGA SATUAN'!$L$7:$L$1470,0),0))</f>
        <v>NFA2X 2 x 10 mm²</v>
      </c>
      <c r="D351" s="72">
        <f ca="1">SUMIFS(RAB!$F$14:$F$314,RAB!$C$14:$C$314,C351)</f>
        <v>35</v>
      </c>
      <c r="E351" s="24">
        <f t="shared" ca="1" si="22"/>
        <v>1</v>
      </c>
      <c r="F351" s="24">
        <f ca="1">IF(D351=0,0,SUM($E$223:E351))</f>
        <v>15</v>
      </c>
    </row>
    <row r="352" spans="2:6" hidden="1">
      <c r="B352" s="151">
        <v>129</v>
      </c>
      <c r="C352" s="72" t="str">
        <f ca="1">IF(ISERROR(OFFSET('HARGA SATUAN'!$C$6,MATCH('REKAP MDU'!B352,'HARGA SATUAN'!$L$7:$L$1470,0),0)),"",OFFSET('HARGA SATUAN'!$C$6,MATCH('REKAP MDU'!B352,'HARGA SATUAN'!$L$7:$L$1470,0),0))</f>
        <v>NFA2X 2 x 16 mm²</v>
      </c>
      <c r="D352" s="72">
        <f ca="1">SUMIFS(RAB!$F$14:$F$314,RAB!$C$14:$C$314,C352)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SATUAN'!$L$7:$L$1470,0),0)),"",OFFSET('HARGA SATUAN'!$C$6,MATCH('REKAP MDU'!B353,'HARGA SATUAN'!$L$7:$L$1470,0),0))</f>
        <v>NFA2X 4 x 16 mm²</v>
      </c>
      <c r="D353" s="72">
        <f ca="1">SUMIFS(RAB!$F$14:$F$314,RAB!$C$14:$C$314,C353)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SATUAN'!$L$7:$L$1470,0),0)),"",OFFSET('HARGA SATUAN'!$C$6,MATCH('REKAP MDU'!B354,'HARGA SATUAN'!$L$7:$L$1470,0),0))</f>
        <v>NFA2X 4 x 70 mm²</v>
      </c>
      <c r="D354" s="72">
        <f ca="1">SUMIFS(RAB!$F$14:$F$314,RAB!$C$14:$C$314,C354)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SATUAN'!$L$7:$L$1470,0),0)),"",OFFSET('HARGA SATUAN'!$C$6,MATCH('REKAP MDU'!B355,'HARGA SATUAN'!$L$7:$L$1470,0),0))</f>
        <v>Kabel NYY 1 x 70 mm²</v>
      </c>
      <c r="D355" s="72">
        <f ca="1">SUMIFS(RAB!$F$14:$F$314,RAB!$C$14:$C$314,C355)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SATUAN'!$L$7:$L$1470,0),0)),"",OFFSET('HARGA SATUAN'!$C$6,MATCH('REKAP MDU'!B356,'HARGA SATUAN'!$L$7:$L$1470,0),0))</f>
        <v>Kabel NYY 1 x 95 mm²</v>
      </c>
      <c r="D356" s="72">
        <f ca="1">SUMIFS(RAB!$F$14:$F$314,RAB!$C$14:$C$314,C356)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SATUAN'!$L$7:$L$1470,0),0)),"",OFFSET('HARGA SATUAN'!$C$6,MATCH('REKAP MDU'!B357,'HARGA SATUAN'!$L$7:$L$1470,0),0))</f>
        <v>Kabel NYY 1 x 150 mm²</v>
      </c>
      <c r="D357" s="72">
        <f ca="1">SUMIFS(RAB!$F$14:$F$314,RAB!$C$14:$C$314,C357)</f>
        <v>35</v>
      </c>
      <c r="E357" s="24">
        <f t="shared" ca="1" si="23"/>
        <v>1</v>
      </c>
      <c r="F357" s="24">
        <f ca="1">IF(D357=0,0,SUM($E$223:E357))</f>
        <v>16</v>
      </c>
    </row>
    <row r="358" spans="2:6" hidden="1">
      <c r="B358" s="151">
        <v>135</v>
      </c>
      <c r="C358" s="72" t="str">
        <f ca="1">IF(ISERROR(OFFSET('HARGA SATUAN'!$C$6,MATCH('REKAP MDU'!B358,'HARGA SATUAN'!$L$7:$L$1470,0),0)),"",OFFSET('HARGA SATUAN'!$C$6,MATCH('REKAP MDU'!B358,'HARGA SATUAN'!$L$7:$L$1470,0),0))</f>
        <v>Kabel NYY 1 x 240 mm²</v>
      </c>
      <c r="D358" s="72">
        <f ca="1">SUMIFS(RAB!$F$14:$F$314,RAB!$C$14:$C$314,C358)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SATUAN'!$L$7:$L$1470,0),0)),"",OFFSET('HARGA SATUAN'!$C$6,MATCH('REKAP MDU'!B359,'HARGA SATUAN'!$L$7:$L$1470,0),0))</f>
        <v>Kabel NYY 4 x 70 mm²</v>
      </c>
      <c r="D359" s="72">
        <f ca="1">SUMIFS(RAB!$F$14:$F$314,RAB!$C$14:$C$314,C359)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SATUAN'!$L$7:$L$1470,0),0)),"",OFFSET('HARGA SATUAN'!$C$6,MATCH('REKAP MDU'!B360,'HARGA SATUAN'!$L$7:$L$1470,0),0))</f>
        <v>Kabel NA2XSEYBY 20 KV, 3 x 150 mm²</v>
      </c>
      <c r="D360" s="72">
        <f ca="1">SUMIFS(RAB!$F$14:$F$314,RAB!$C$14:$C$314,C360)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SATUAN'!$L$7:$L$1470,0),0)),"",OFFSET('HARGA SATUAN'!$C$6,MATCH('REKAP MDU'!B361,'HARGA SATUAN'!$L$7:$L$1470,0),0))</f>
        <v>Kabel NA2XSEYBY 20 KV, 3 x 240 mm²</v>
      </c>
      <c r="D361" s="72">
        <f ca="1">SUMIFS(RAB!$F$14:$F$314,RAB!$C$14:$C$314,C361)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SATUAN'!$L$7:$L$1470,0),0)),"",OFFSET('HARGA SATUAN'!$C$6,MATCH('REKAP MDU'!B362,'HARGA SATUAN'!$L$7:$L$1470,0),0))</f>
        <v>Kabel NA2XSEYBY 20 KV, 3 x 300 mm²</v>
      </c>
      <c r="D362" s="72">
        <f ca="1">SUMIFS(RAB!$F$14:$F$314,RAB!$C$14:$C$314,C362)</f>
        <v>35</v>
      </c>
      <c r="E362" s="24">
        <f t="shared" ca="1" si="23"/>
        <v>1</v>
      </c>
      <c r="F362" s="24">
        <f ca="1">IF(D362=0,0,SUM($E$223:E362))</f>
        <v>17</v>
      </c>
    </row>
    <row r="363" spans="2:6" hidden="1">
      <c r="B363" s="23">
        <v>140</v>
      </c>
      <c r="C363" s="72" t="str">
        <f ca="1">IF(ISERROR(OFFSET('HARGA SATUAN'!$C$6,MATCH('REKAP MDU'!B363,'HARGA SATUAN'!$L$7:$L$1470,0),0)),"",OFFSET('HARGA SATUAN'!$C$6,MATCH('REKAP MDU'!B363,'HARGA SATUAN'!$L$7:$L$1470,0),0))</f>
        <v>MVTIC 3 x 150 + N 95 mm²</v>
      </c>
      <c r="D363" s="72">
        <f ca="1">SUMIFS(RAB!$F$14:$F$314,RAB!$C$14:$C$314,C363)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SATUAN'!$L$7:$L$1470,0),0)),"",OFFSET('HARGA SATUAN'!$C$6,MATCH('REKAP MDU'!B364,'HARGA SATUAN'!$L$7:$L$1470,0),0))</f>
        <v>MVTIC 3 x 240 + N 95 mm²</v>
      </c>
      <c r="D364" s="72">
        <f ca="1">SUMIFS(RAB!$F$14:$F$314,RAB!$C$14:$C$314,C364)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SATUAN'!$L$7:$L$1470,0),0)),"",OFFSET('HARGA SATUAN'!$C$6,MATCH('REKAP MDU'!B365,'HARGA SATUAN'!$L$7:$L$1470,0),0))</f>
        <v/>
      </c>
      <c r="D365" s="72">
        <f ca="1">SUMIFS(RAB!$F$14:$F$314,RAB!$C$14:$C$314,C365)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SATUAN'!$L$7:$L$1470,0),0)),"",OFFSET('HARGA SATUAN'!$C$6,MATCH('REKAP MDU'!B366,'HARGA SATUAN'!$L$7:$L$1470,0),0))</f>
        <v/>
      </c>
      <c r="D366" s="72">
        <f ca="1">SUMIFS(RAB!$F$14:$F$314,RAB!$C$14:$C$314,C366)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SATUAN'!$L$7:$L$1470,0),0)),"",OFFSET('HARGA SATUAN'!$C$6,MATCH('REKAP MDU'!B367,'HARGA SATUAN'!$L$7:$L$1470,0),0))</f>
        <v/>
      </c>
      <c r="D367" s="72">
        <f ca="1">SUMIFS(RAB!$F$14:$F$314,RAB!$C$14:$C$314,C367)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SATUAN'!$L$7:$L$1470,0),0)),"",OFFSET('HARGA SATUAN'!$C$6,MATCH('REKAP MDU'!B368,'HARGA SATUAN'!$L$7:$L$1470,0),0))</f>
        <v/>
      </c>
      <c r="D368" s="72">
        <f ca="1">SUMIFS(RAB!$F$14:$F$314,RAB!$C$14:$C$314,C368)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SATUAN'!$L$7:$L$1470,0),0)),"",OFFSET('HARGA SATUAN'!$C$6,MATCH('REKAP MDU'!B369,'HARGA SATUAN'!$L$7:$L$1470,0),0))</f>
        <v/>
      </c>
      <c r="D369" s="72">
        <f ca="1">SUMIFS(RAB!$F$14:$F$314,RAB!$C$14:$C$314,C369)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SATUAN'!$L$7:$L$1470,0),0)),"",OFFSET('HARGA SATUAN'!$C$6,MATCH('REKAP MDU'!B370,'HARGA SATUAN'!$L$7:$L$1470,0),0))</f>
        <v/>
      </c>
      <c r="D370" s="72">
        <f ca="1">SUMIFS(RAB!$F$14:$F$314,RAB!$C$14:$C$314,C370)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SATUAN'!$L$7:$L$1470,0),0)),"",OFFSET('HARGA SATUAN'!$C$6,MATCH('REKAP MDU'!B371,'HARGA SATUAN'!$L$7:$L$1470,0),0))</f>
        <v/>
      </c>
      <c r="D371" s="72">
        <f ca="1">SUMIFS(RAB!$F$14:$F$314,RAB!$C$14:$C$314,C371)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SATUAN'!$L$7:$L$1470,0),0)),"",OFFSET('HARGA SATUAN'!$C$6,MATCH('REKAP MDU'!B372,'HARGA SATUAN'!$L$7:$L$1470,0),0))</f>
        <v/>
      </c>
      <c r="D372" s="72">
        <f ca="1">SUMIFS(RAB!$F$14:$F$314,RAB!$C$14:$C$314,C372)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SATUAN'!$L$7:$L$1470,0),0)),"",OFFSET('HARGA SATUAN'!$C$6,MATCH('REKAP MDU'!B373,'HARGA SATUAN'!$L$7:$L$1470,0),0))</f>
        <v/>
      </c>
      <c r="D373" s="72">
        <f ca="1">SUMIFS(RAB!$F$14:$F$314,RAB!$C$14:$C$314,C373)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E171:E223 E167:F167 H167:K167 N13 H12:I12 F14:F15 R14:T115 E1:E3 H14:K115 G374:G65536 E374:E65536 G225:G322 G166:G223 E166:K166 R166:T166 G1:G115 E6:E15">
    <cfRule type="cellIs" dxfId="178" priority="43" stopIfTrue="1" operator="equal">
      <formula>0</formula>
    </cfRule>
  </conditionalFormatting>
  <conditionalFormatting sqref="G323:G373">
    <cfRule type="cellIs" dxfId="177" priority="14" stopIfTrue="1" operator="equal">
      <formula>0</formula>
    </cfRule>
  </conditionalFormatting>
  <conditionalFormatting sqref="D224:D373">
    <cfRule type="cellIs" dxfId="176" priority="13" operator="equal">
      <formula>0</formula>
    </cfRule>
  </conditionalFormatting>
  <conditionalFormatting sqref="B116:B165">
    <cfRule type="cellIs" dxfId="175" priority="5" operator="equal">
      <formula>0</formula>
    </cfRule>
  </conditionalFormatting>
  <conditionalFormatting sqref="R116:T165 G116:K165">
    <cfRule type="cellIs" dxfId="174" priority="6" stopIfTrue="1" operator="equal">
      <formula>0</formula>
    </cfRule>
  </conditionalFormatting>
  <conditionalFormatting sqref="G224">
    <cfRule type="cellIs" dxfId="173" priority="10" operator="equal">
      <formula>0</formula>
    </cfRule>
  </conditionalFormatting>
  <conditionalFormatting sqref="E224:E373">
    <cfRule type="cellIs" dxfId="172" priority="9" stopIfTrue="1" operator="equal">
      <formula>0</formula>
    </cfRule>
  </conditionalFormatting>
  <conditionalFormatting sqref="E224:F373">
    <cfRule type="cellIs" dxfId="171" priority="8" operator="equal">
      <formula>0</formula>
    </cfRule>
  </conditionalFormatting>
  <conditionalFormatting sqref="B16:B115 B166">
    <cfRule type="cellIs" dxfId="170" priority="7" operator="equal">
      <formula>0</formula>
    </cfRule>
  </conditionalFormatting>
  <conditionalFormatting sqref="C16:C165">
    <cfRule type="cellIs" dxfId="169" priority="4" stopIfTrue="1" operator="equal">
      <formula>0</formula>
    </cfRule>
  </conditionalFormatting>
  <conditionalFormatting sqref="C16:C165">
    <cfRule type="cellIs" dxfId="168" priority="3" operator="equal">
      <formula>0</formula>
    </cfRule>
  </conditionalFormatting>
  <conditionalFormatting sqref="D16:D165">
    <cfRule type="cellIs" dxfId="167" priority="2" operator="equal">
      <formula>0</formula>
    </cfRule>
  </conditionalFormatting>
  <conditionalFormatting sqref="E16:E165">
    <cfRule type="cellIs" dxfId="166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4"/>
    </row>
    <row r="4" spans="4:4" ht="57" customHeight="1">
      <c r="D4" s="404">
        <v>3</v>
      </c>
    </row>
    <row r="5" spans="4:4" ht="57" customHeight="1">
      <c r="D5" s="404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9" sqref="O19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5" t="s">
        <v>1461</v>
      </c>
      <c r="C2" s="565"/>
      <c r="D2" s="565"/>
      <c r="E2" s="565"/>
      <c r="I2" s="206"/>
    </row>
    <row r="3" spans="1:12" s="205" customFormat="1" ht="13.5" customHeight="1" thickBot="1">
      <c r="B3" s="212"/>
      <c r="C3" s="212"/>
      <c r="D3" s="212"/>
      <c r="E3" s="212"/>
      <c r="I3" s="206"/>
    </row>
    <row r="4" spans="1:12" s="205" customFormat="1" ht="29.25" customHeight="1">
      <c r="A4" s="209"/>
      <c r="B4" s="570" t="s">
        <v>1541</v>
      </c>
      <c r="C4" s="571"/>
      <c r="D4" s="571"/>
      <c r="E4" s="572"/>
      <c r="F4" s="386"/>
      <c r="G4" s="386"/>
      <c r="H4" s="387"/>
      <c r="I4" s="599" t="s">
        <v>1542</v>
      </c>
      <c r="J4" s="600"/>
      <c r="K4" s="600"/>
      <c r="L4" s="601"/>
    </row>
    <row r="5" spans="1:12" ht="34.5" customHeight="1">
      <c r="A5" s="204"/>
      <c r="B5" s="389" t="s">
        <v>1383</v>
      </c>
      <c r="C5" s="211" t="s">
        <v>9</v>
      </c>
      <c r="D5" s="566" t="str">
        <f>DATA!D14</f>
        <v>PENYAMBUNGAN SEMENTARA PT DONLIM TECHNOLOGY INDONESIA</v>
      </c>
      <c r="E5" s="567"/>
      <c r="F5" s="208"/>
      <c r="G5" s="208"/>
      <c r="I5" s="390" t="s">
        <v>1383</v>
      </c>
      <c r="J5" s="211" t="s">
        <v>9</v>
      </c>
      <c r="K5" s="602" t="str">
        <f>D5</f>
        <v>PENYAMBUNGAN SEMENTARA PT DONLIM TECHNOLOGY INDONESIA</v>
      </c>
      <c r="L5" s="603"/>
    </row>
    <row r="6" spans="1:12" ht="31.5" customHeight="1">
      <c r="A6" s="204"/>
      <c r="B6" s="389" t="s">
        <v>1538</v>
      </c>
      <c r="C6" s="211" t="s">
        <v>9</v>
      </c>
      <c r="D6" s="575">
        <f>DATA!D17*1000</f>
        <v>0</v>
      </c>
      <c r="E6" s="576"/>
      <c r="F6" s="208"/>
      <c r="G6" s="208"/>
      <c r="I6" s="390" t="s">
        <v>1539</v>
      </c>
      <c r="J6" s="211" t="s">
        <v>9</v>
      </c>
      <c r="K6" s="604">
        <f>DATA!D20*1000</f>
        <v>555000</v>
      </c>
      <c r="L6" s="605"/>
    </row>
    <row r="7" spans="1:12" ht="30.75" customHeight="1">
      <c r="A7" s="204"/>
      <c r="B7" s="389" t="s">
        <v>1445</v>
      </c>
      <c r="C7" s="211" t="s">
        <v>9</v>
      </c>
      <c r="D7" s="573">
        <f>DATA!D18</f>
        <v>1</v>
      </c>
      <c r="E7" s="574"/>
      <c r="F7" s="388" t="s">
        <v>1460</v>
      </c>
      <c r="I7" s="390" t="s">
        <v>1445</v>
      </c>
      <c r="J7" s="211" t="s">
        <v>9</v>
      </c>
      <c r="K7" s="606">
        <f>DATA!D21</f>
        <v>3</v>
      </c>
      <c r="L7" s="607"/>
    </row>
    <row r="8" spans="1:12" ht="51" customHeight="1">
      <c r="A8" s="204"/>
      <c r="B8" s="389" t="s">
        <v>1446</v>
      </c>
      <c r="C8" s="211" t="s">
        <v>9</v>
      </c>
      <c r="D8" s="573">
        <f>DATA!D19</f>
        <v>220</v>
      </c>
      <c r="E8" s="574"/>
      <c r="F8" s="388" t="s">
        <v>1460</v>
      </c>
      <c r="G8" s="383">
        <v>220</v>
      </c>
      <c r="I8" s="390" t="s">
        <v>1446</v>
      </c>
      <c r="J8" s="211" t="s">
        <v>9</v>
      </c>
      <c r="K8" s="606">
        <f>DATA!D22</f>
        <v>380</v>
      </c>
      <c r="L8" s="607"/>
    </row>
    <row r="9" spans="1:12" ht="30" customHeight="1" thickBot="1">
      <c r="A9" s="204"/>
      <c r="B9" s="395" t="s">
        <v>1550</v>
      </c>
      <c r="C9" s="385" t="s">
        <v>9</v>
      </c>
      <c r="D9" s="568">
        <f>IF(D7=1,D6/(380/3^0.5),(D6/(380*3^0.5)))</f>
        <v>0</v>
      </c>
      <c r="E9" s="569"/>
      <c r="F9" s="207"/>
      <c r="G9" s="384">
        <v>380</v>
      </c>
      <c r="I9" s="396" t="s">
        <v>1550</v>
      </c>
      <c r="J9" s="385" t="s">
        <v>9</v>
      </c>
      <c r="K9" s="610">
        <f>IF(K7=1,K6/(380/3^0.5),(K6/(380*3^0.5)))</f>
        <v>843.23526157958509</v>
      </c>
      <c r="L9" s="611"/>
    </row>
    <row r="10" spans="1:12" ht="24.75" customHeight="1">
      <c r="B10" s="397"/>
      <c r="C10" s="394"/>
      <c r="D10" s="398"/>
      <c r="E10" s="398"/>
      <c r="F10" s="207"/>
      <c r="G10" s="384"/>
      <c r="I10" s="397"/>
      <c r="J10" s="394"/>
      <c r="K10" s="398"/>
      <c r="L10" s="398"/>
    </row>
    <row r="11" spans="1:12" ht="16.5" thickBot="1">
      <c r="B11" s="391" t="s">
        <v>1551</v>
      </c>
      <c r="I11" s="391" t="s">
        <v>1545</v>
      </c>
    </row>
    <row r="12" spans="1:12" ht="34.5" customHeight="1">
      <c r="A12" s="204"/>
      <c r="B12" s="419" t="s">
        <v>1543</v>
      </c>
      <c r="C12" s="413" t="s">
        <v>9</v>
      </c>
      <c r="D12" s="577"/>
      <c r="E12" s="578"/>
      <c r="F12" s="208"/>
      <c r="G12" s="208"/>
      <c r="I12" s="412" t="s">
        <v>1543</v>
      </c>
      <c r="J12" s="413" t="s">
        <v>9</v>
      </c>
      <c r="K12" s="579"/>
      <c r="L12" s="580"/>
    </row>
    <row r="13" spans="1:12" ht="31.5" customHeight="1">
      <c r="A13" s="204"/>
      <c r="B13" s="420" t="s">
        <v>1384</v>
      </c>
      <c r="C13" s="400" t="s">
        <v>9</v>
      </c>
      <c r="D13" s="583"/>
      <c r="E13" s="584"/>
      <c r="F13" s="208"/>
      <c r="G13" s="208"/>
      <c r="I13" s="414" t="s">
        <v>1384</v>
      </c>
      <c r="J13" s="400" t="s">
        <v>9</v>
      </c>
      <c r="K13" s="608"/>
      <c r="L13" s="609"/>
    </row>
    <row r="14" spans="1:12" ht="30.75" customHeight="1">
      <c r="A14" s="204"/>
      <c r="B14" s="420" t="s">
        <v>1544</v>
      </c>
      <c r="C14" s="400" t="s">
        <v>9</v>
      </c>
      <c r="D14" s="591">
        <v>50</v>
      </c>
      <c r="E14" s="592"/>
      <c r="F14" s="388" t="s">
        <v>1460</v>
      </c>
      <c r="G14" s="392">
        <v>50</v>
      </c>
      <c r="I14" s="414" t="s">
        <v>1544</v>
      </c>
      <c r="J14" s="400" t="s">
        <v>9</v>
      </c>
      <c r="K14" s="593">
        <v>200</v>
      </c>
      <c r="L14" s="594"/>
    </row>
    <row r="15" spans="1:12" ht="57" customHeight="1">
      <c r="A15" s="204"/>
      <c r="B15" s="420" t="s">
        <v>1445</v>
      </c>
      <c r="C15" s="400" t="s">
        <v>9</v>
      </c>
      <c r="D15" s="406">
        <v>3</v>
      </c>
      <c r="E15" s="415"/>
      <c r="F15" s="388" t="s">
        <v>1460</v>
      </c>
      <c r="G15" s="392">
        <v>100</v>
      </c>
      <c r="I15" s="414" t="s">
        <v>1445</v>
      </c>
      <c r="J15" s="400" t="s">
        <v>9</v>
      </c>
      <c r="K15" s="406">
        <v>3</v>
      </c>
      <c r="L15" s="415"/>
    </row>
    <row r="16" spans="1:12" ht="44.25" customHeight="1">
      <c r="A16" s="204"/>
      <c r="B16" s="420" t="s">
        <v>1554</v>
      </c>
      <c r="C16" s="400"/>
      <c r="D16" s="595">
        <v>100</v>
      </c>
      <c r="E16" s="596"/>
      <c r="F16" s="388"/>
      <c r="G16" s="392">
        <v>160</v>
      </c>
      <c r="I16" s="414" t="s">
        <v>1546</v>
      </c>
      <c r="J16" s="400" t="s">
        <v>9</v>
      </c>
      <c r="K16" s="597">
        <f>K9</f>
        <v>843.23526157958509</v>
      </c>
      <c r="L16" s="598"/>
    </row>
    <row r="17" spans="1:12" ht="34.5" customHeight="1">
      <c r="A17" s="204"/>
      <c r="B17" s="420" t="s">
        <v>1547</v>
      </c>
      <c r="C17" s="400" t="s">
        <v>9</v>
      </c>
      <c r="D17" s="585">
        <f>IF(D15=1,D14/(20/3^0.5),(D14/(20*3^0.5)))</f>
        <v>1.4433756729740645</v>
      </c>
      <c r="E17" s="586"/>
      <c r="F17" s="388" t="s">
        <v>1460</v>
      </c>
      <c r="G17" s="393">
        <v>200</v>
      </c>
      <c r="I17" s="414" t="s">
        <v>1547</v>
      </c>
      <c r="J17" s="400" t="s">
        <v>9</v>
      </c>
      <c r="K17" s="589">
        <f>IF(K15=1,K14/(20/3^0.5),(K14/(20*3^0.5)))</f>
        <v>5.7735026918962582</v>
      </c>
      <c r="L17" s="590"/>
    </row>
    <row r="18" spans="1:12" ht="34.5" customHeight="1">
      <c r="A18" s="204"/>
      <c r="B18" s="420" t="s">
        <v>1548</v>
      </c>
      <c r="C18" s="400" t="s">
        <v>9</v>
      </c>
      <c r="D18" s="585">
        <f>IF(D15=1,D14/(380/3^0.5),(D14/(380*3^0.5)))*1000</f>
        <v>75.96714068284551</v>
      </c>
      <c r="E18" s="586"/>
      <c r="F18" s="388" t="s">
        <v>1460</v>
      </c>
      <c r="G18" s="393">
        <v>250</v>
      </c>
      <c r="I18" s="414" t="s">
        <v>1548</v>
      </c>
      <c r="J18" s="400" t="s">
        <v>9</v>
      </c>
      <c r="K18" s="589">
        <f>IF(K15=1,K14/(380/3^0.5),(K14/(380*3^0.5)))*1000</f>
        <v>303.86856273138204</v>
      </c>
      <c r="L18" s="590"/>
    </row>
    <row r="19" spans="1:12" ht="30" customHeight="1">
      <c r="A19" s="204"/>
      <c r="B19" s="421" t="s">
        <v>1540</v>
      </c>
      <c r="C19" s="399" t="s">
        <v>9</v>
      </c>
      <c r="D19" s="585">
        <f>IF(D15=1,D13/(380/3^0.5),(D13/(380*3^0.5)))</f>
        <v>0</v>
      </c>
      <c r="E19" s="586"/>
      <c r="F19" s="207"/>
      <c r="G19" s="384"/>
      <c r="I19" s="416" t="s">
        <v>1540</v>
      </c>
      <c r="J19" s="399" t="s">
        <v>9</v>
      </c>
      <c r="K19" s="589">
        <f>IF(K15=1,K13/(380/3^0.5),(K13/(380*3^0.5)))</f>
        <v>0</v>
      </c>
      <c r="L19" s="590"/>
    </row>
    <row r="20" spans="1:12" ht="30" customHeight="1" thickBot="1">
      <c r="A20" s="204"/>
      <c r="B20" s="422" t="s">
        <v>1549</v>
      </c>
      <c r="C20" s="418" t="s">
        <v>9</v>
      </c>
      <c r="D20" s="581">
        <f>D16/D18</f>
        <v>1.3163586137523464</v>
      </c>
      <c r="E20" s="582"/>
      <c r="F20" s="207"/>
      <c r="G20" s="384"/>
      <c r="I20" s="417" t="s">
        <v>1540</v>
      </c>
      <c r="J20" s="418" t="s">
        <v>9</v>
      </c>
      <c r="K20" s="587">
        <f>K16/K18</f>
        <v>2.7749999999999999</v>
      </c>
      <c r="L20" s="588"/>
    </row>
    <row r="21" spans="1:12" ht="9.75" customHeight="1">
      <c r="A21" s="204"/>
      <c r="B21" s="407" t="s">
        <v>1549</v>
      </c>
      <c r="C21" s="408" t="s">
        <v>9</v>
      </c>
      <c r="D21" s="564">
        <v>1</v>
      </c>
      <c r="E21" s="564"/>
      <c r="F21" s="409"/>
      <c r="G21" s="410"/>
      <c r="H21" s="411"/>
      <c r="I21" s="407" t="s">
        <v>1540</v>
      </c>
      <c r="J21" s="408" t="s">
        <v>9</v>
      </c>
      <c r="K21" s="564">
        <v>1</v>
      </c>
      <c r="L21" s="564"/>
    </row>
    <row r="22" spans="1:12" ht="6.75" customHeight="1">
      <c r="B22" s="397"/>
      <c r="C22" s="394"/>
      <c r="D22" s="405"/>
      <c r="E22" s="405"/>
      <c r="F22" s="207"/>
      <c r="G22" s="384"/>
      <c r="J22" s="394"/>
      <c r="K22" s="405"/>
      <c r="L22" s="405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402"/>
    </row>
    <row r="27" spans="1:12">
      <c r="D27" s="40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Q4 O4">
    <cfRule type="cellIs" dxfId="165" priority="5" stopIfTrue="1" operator="greaterThan">
      <formula>0.89</formula>
    </cfRule>
    <cfRule type="cellIs" dxfId="16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zoomScaleNormal="100" workbookViewId="0">
      <selection activeCell="O29" sqref="O29"/>
    </sheetView>
  </sheetViews>
  <sheetFormatPr defaultColWidth="9.140625" defaultRowHeight="15"/>
  <cols>
    <col min="1" max="1" width="1.28515625" style="221" customWidth="1"/>
    <col min="2" max="2" width="25.28515625" style="221" customWidth="1"/>
    <col min="3" max="3" width="3.28515625" style="221" customWidth="1"/>
    <col min="4" max="4" width="26.28515625" style="235" customWidth="1"/>
    <col min="5" max="5" width="6.42578125" style="221" customWidth="1"/>
    <col min="6" max="6" width="12" style="221" bestFit="1" customWidth="1"/>
    <col min="7" max="8" width="9.140625" style="221" hidden="1" customWidth="1"/>
    <col min="9" max="9" width="9.140625" style="221"/>
    <col min="10" max="10" width="3.85546875" style="221" customWidth="1"/>
    <col min="11" max="11" width="2.7109375" style="221" customWidth="1"/>
    <col min="12" max="16384" width="9.140625" style="221"/>
  </cols>
  <sheetData>
    <row r="1" spans="2:11" ht="12.75" customHeight="1">
      <c r="B1" s="612"/>
      <c r="C1" s="612"/>
      <c r="D1" s="612"/>
    </row>
    <row r="2" spans="2:11" ht="15.75" customHeight="1">
      <c r="B2" s="222" t="s">
        <v>1450</v>
      </c>
      <c r="C2" s="223"/>
      <c r="D2" s="224"/>
    </row>
    <row r="3" spans="2:11" ht="20.100000000000001" customHeight="1">
      <c r="B3" s="225" t="s">
        <v>1353</v>
      </c>
      <c r="C3" s="226" t="s">
        <v>9</v>
      </c>
      <c r="D3" s="227">
        <v>2022</v>
      </c>
    </row>
    <row r="4" spans="2:11" ht="20.100000000000001" customHeight="1">
      <c r="B4" s="225" t="s">
        <v>1034</v>
      </c>
      <c r="C4" s="226" t="s">
        <v>9</v>
      </c>
      <c r="D4" s="228">
        <v>0.12</v>
      </c>
    </row>
    <row r="5" spans="2:11" ht="20.100000000000001" customHeight="1">
      <c r="B5" s="225" t="s">
        <v>1354</v>
      </c>
      <c r="C5" s="226" t="s">
        <v>9</v>
      </c>
      <c r="D5" s="437">
        <v>1084.1250458865841</v>
      </c>
      <c r="F5" s="433" t="s">
        <v>1623</v>
      </c>
      <c r="K5" s="432"/>
    </row>
    <row r="6" spans="2:11" ht="20.100000000000001" customHeight="1">
      <c r="B6" s="225" t="s">
        <v>1355</v>
      </c>
      <c r="C6" s="226" t="s">
        <v>9</v>
      </c>
      <c r="D6" s="230">
        <v>25</v>
      </c>
      <c r="F6" s="433"/>
    </row>
    <row r="7" spans="2:11" ht="20.100000000000001" customHeight="1">
      <c r="B7" s="225" t="s">
        <v>1356</v>
      </c>
      <c r="C7" s="226" t="s">
        <v>9</v>
      </c>
      <c r="D7" s="231">
        <v>2.2499999999999999E-2</v>
      </c>
    </row>
    <row r="8" spans="2:11" ht="20.100000000000001" customHeight="1">
      <c r="B8" s="225" t="s">
        <v>1451</v>
      </c>
      <c r="C8" s="226" t="s">
        <v>9</v>
      </c>
      <c r="D8" s="232">
        <f>D20-D17</f>
        <v>555</v>
      </c>
      <c r="E8" s="614" t="e">
        <f ca="1">KKF!Q35</f>
        <v>#DIV/0!</v>
      </c>
      <c r="F8" s="614"/>
      <c r="G8" s="614"/>
      <c r="H8" s="614"/>
      <c r="I8" s="614"/>
    </row>
    <row r="9" spans="2:11" ht="20.100000000000001" customHeight="1">
      <c r="B9" s="225" t="s">
        <v>1452</v>
      </c>
      <c r="C9" s="226" t="s">
        <v>9</v>
      </c>
      <c r="D9" s="232">
        <f>(D8*D25)*1000+E9</f>
        <v>446205000</v>
      </c>
      <c r="E9" s="614">
        <v>96000000</v>
      </c>
      <c r="F9" s="614"/>
      <c r="G9" s="614"/>
      <c r="H9" s="614"/>
      <c r="I9" s="614"/>
    </row>
    <row r="10" spans="2:11" ht="20.100000000000001" customHeight="1">
      <c r="B10" s="225" t="s">
        <v>1453</v>
      </c>
      <c r="C10" s="226" t="s">
        <v>9</v>
      </c>
      <c r="D10" s="232">
        <f ca="1">RAB!K320</f>
        <v>383087974.84978157</v>
      </c>
      <c r="E10" s="614">
        <v>96682041.065665185</v>
      </c>
      <c r="F10" s="614"/>
      <c r="G10" s="614"/>
      <c r="H10" s="614"/>
      <c r="I10" s="614"/>
    </row>
    <row r="11" spans="2:11" ht="20.100000000000001" customHeight="1">
      <c r="B11" s="225" t="s">
        <v>1360</v>
      </c>
      <c r="C11" s="226" t="s">
        <v>9</v>
      </c>
      <c r="D11" s="229">
        <f ca="1">2%*D10</f>
        <v>7661759.4969956316</v>
      </c>
    </row>
    <row r="12" spans="2:11" ht="9" customHeight="1">
      <c r="B12" s="613"/>
      <c r="C12" s="613"/>
      <c r="D12" s="613"/>
    </row>
    <row r="13" spans="2:11" ht="15.75" customHeight="1">
      <c r="B13" s="233"/>
      <c r="C13" s="233"/>
      <c r="D13" s="233"/>
    </row>
    <row r="14" spans="2:11" ht="33.75" customHeight="1">
      <c r="B14" s="361" t="s">
        <v>1383</v>
      </c>
      <c r="C14" s="362" t="s">
        <v>9</v>
      </c>
      <c r="D14" s="367" t="str">
        <f>RAB!G6</f>
        <v>PENYAMBUNGAN SEMENTARA PT DONLIM TECHNOLOGY INDONESIA</v>
      </c>
      <c r="E14" s="234" t="s">
        <v>1460</v>
      </c>
    </row>
    <row r="15" spans="2:11" ht="20.100000000000001" customHeight="1">
      <c r="B15" s="363" t="s">
        <v>1454</v>
      </c>
      <c r="C15" s="364" t="s">
        <v>9</v>
      </c>
      <c r="D15" s="368" t="s">
        <v>1643</v>
      </c>
      <c r="E15" s="234" t="s">
        <v>1460</v>
      </c>
    </row>
    <row r="16" spans="2:11" ht="20.100000000000001" customHeight="1">
      <c r="B16" s="363" t="s">
        <v>1455</v>
      </c>
      <c r="C16" s="364" t="s">
        <v>9</v>
      </c>
      <c r="D16" s="368" t="s">
        <v>1458</v>
      </c>
      <c r="E16" s="234" t="s">
        <v>1460</v>
      </c>
    </row>
    <row r="17" spans="2:5" ht="20.100000000000001" customHeight="1">
      <c r="B17" s="363" t="s">
        <v>1456</v>
      </c>
      <c r="C17" s="364" t="s">
        <v>9</v>
      </c>
      <c r="D17" s="369">
        <v>0</v>
      </c>
      <c r="E17" s="234" t="s">
        <v>1460</v>
      </c>
    </row>
    <row r="18" spans="2:5" ht="20.100000000000001" hidden="1" customHeight="1">
      <c r="B18" s="363" t="s">
        <v>1552</v>
      </c>
      <c r="C18" s="364"/>
      <c r="D18" s="369">
        <f>IF((D17&lt;=11),1,3)</f>
        <v>1</v>
      </c>
      <c r="E18" s="234"/>
    </row>
    <row r="19" spans="2:5" ht="20.100000000000001" hidden="1" customHeight="1">
      <c r="B19" s="363" t="s">
        <v>1553</v>
      </c>
      <c r="C19" s="364"/>
      <c r="D19" s="369">
        <f>IF((D17&lt;=11),220,380)</f>
        <v>220</v>
      </c>
      <c r="E19" s="234"/>
    </row>
    <row r="20" spans="2:5" ht="20.100000000000001" customHeight="1">
      <c r="B20" s="363" t="s">
        <v>1457</v>
      </c>
      <c r="C20" s="364" t="s">
        <v>9</v>
      </c>
      <c r="D20" s="369">
        <v>555</v>
      </c>
      <c r="E20" s="234" t="s">
        <v>1460</v>
      </c>
    </row>
    <row r="21" spans="2:5" ht="20.100000000000001" hidden="1" customHeight="1">
      <c r="B21" s="363" t="s">
        <v>1552</v>
      </c>
      <c r="C21" s="364"/>
      <c r="D21" s="369">
        <f>IF((D20&lt;=11),1,3)</f>
        <v>3</v>
      </c>
      <c r="E21" s="234"/>
    </row>
    <row r="22" spans="2:5" ht="20.100000000000001" hidden="1" customHeight="1">
      <c r="B22" s="363" t="s">
        <v>1553</v>
      </c>
      <c r="C22" s="364"/>
      <c r="D22" s="369">
        <f>IF((D20&lt;=11),220,380)</f>
        <v>380</v>
      </c>
      <c r="E22" s="234"/>
    </row>
    <row r="23" spans="2:5" ht="20.100000000000001" customHeight="1">
      <c r="B23" s="363" t="s">
        <v>1357</v>
      </c>
      <c r="C23" s="364" t="s">
        <v>9</v>
      </c>
      <c r="D23" s="513">
        <v>1553.67</v>
      </c>
      <c r="E23" s="234" t="s">
        <v>1460</v>
      </c>
    </row>
    <row r="24" spans="2:5" ht="20.100000000000001" customHeight="1">
      <c r="B24" s="363" t="s">
        <v>1358</v>
      </c>
      <c r="C24" s="364" t="s">
        <v>9</v>
      </c>
      <c r="D24" s="513">
        <v>1035.78</v>
      </c>
      <c r="E24" s="234" t="s">
        <v>1460</v>
      </c>
    </row>
    <row r="25" spans="2:5" ht="20.100000000000001" customHeight="1">
      <c r="B25" s="363" t="s">
        <v>1459</v>
      </c>
      <c r="C25" s="364" t="s">
        <v>9</v>
      </c>
      <c r="D25" s="369">
        <v>631</v>
      </c>
      <c r="E25" s="234" t="s">
        <v>1460</v>
      </c>
    </row>
    <row r="26" spans="2:5" ht="20.100000000000001" customHeight="1">
      <c r="B26" s="365" t="s">
        <v>1359</v>
      </c>
      <c r="C26" s="366" t="s">
        <v>9</v>
      </c>
      <c r="D26" s="370">
        <v>40</v>
      </c>
      <c r="E26" s="234" t="s">
        <v>1460</v>
      </c>
    </row>
  </sheetData>
  <mergeCells count="5">
    <mergeCell ref="B1:D1"/>
    <mergeCell ref="B12:D12"/>
    <mergeCell ref="E10:I10"/>
    <mergeCell ref="E9:I9"/>
    <mergeCell ref="E8:I8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335"/>
  <sheetViews>
    <sheetView showGridLines="0" topLeftCell="A109" zoomScaleNormal="100" zoomScaleSheetLayoutView="70" workbookViewId="0">
      <selection activeCell="C117" sqref="C117"/>
    </sheetView>
  </sheetViews>
  <sheetFormatPr defaultColWidth="9.140625" defaultRowHeight="15"/>
  <cols>
    <col min="1" max="1" width="8.28515625" style="270" customWidth="1"/>
    <col min="2" max="2" width="5.140625" style="271" customWidth="1"/>
    <col min="3" max="3" width="46.7109375" style="355" customWidth="1"/>
    <col min="4" max="4" width="13.7109375" style="355" customWidth="1"/>
    <col min="5" max="5" width="12.5703125" style="274" customWidth="1"/>
    <col min="6" max="6" width="7.7109375" style="274" customWidth="1"/>
    <col min="7" max="7" width="12.7109375" style="274" customWidth="1"/>
    <col min="8" max="8" width="18.140625" style="275" customWidth="1"/>
    <col min="9" max="9" width="16.7109375" style="275" customWidth="1"/>
    <col min="10" max="11" width="16.7109375" style="276" customWidth="1"/>
    <col min="12" max="12" width="3.7109375" style="276" customWidth="1"/>
    <col min="13" max="13" width="14" style="276" customWidth="1"/>
    <col min="14" max="14" width="15" style="276" customWidth="1"/>
    <col min="15" max="15" width="9.140625" style="277" customWidth="1"/>
    <col min="16" max="16" width="12.7109375" style="278" customWidth="1"/>
    <col min="17" max="17" width="12.7109375" style="277" customWidth="1"/>
    <col min="18" max="18" width="2.42578125" style="277" customWidth="1"/>
    <col min="19" max="22" width="10.85546875" style="277" customWidth="1"/>
    <col min="23" max="24" width="9.140625" style="277" customWidth="1"/>
    <col min="25" max="16384" width="9.140625" style="277"/>
  </cols>
  <sheetData>
    <row r="1" spans="1:22">
      <c r="C1" s="272" t="s">
        <v>1013</v>
      </c>
      <c r="D1" s="273"/>
      <c r="U1" s="270"/>
    </row>
    <row r="2" spans="1:22">
      <c r="C2" s="272" t="s">
        <v>1352</v>
      </c>
      <c r="D2" s="273"/>
      <c r="T2" s="278"/>
      <c r="U2" s="279" t="s">
        <v>1040</v>
      </c>
      <c r="V2" s="278"/>
    </row>
    <row r="3" spans="1:22">
      <c r="C3" s="272" t="s">
        <v>1444</v>
      </c>
      <c r="D3" s="273"/>
      <c r="O3" s="615" t="s">
        <v>1040</v>
      </c>
      <c r="P3" s="615"/>
      <c r="Q3" s="280"/>
      <c r="T3" s="278"/>
      <c r="U3" s="279" t="s">
        <v>1045</v>
      </c>
      <c r="V3" s="278"/>
    </row>
    <row r="4" spans="1:22" ht="15.75" customHeight="1">
      <c r="B4" s="616" t="s">
        <v>1027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278"/>
      <c r="U4" s="278"/>
      <c r="V4" s="278"/>
    </row>
    <row r="5" spans="1:22">
      <c r="C5" s="281"/>
      <c r="D5" s="273"/>
      <c r="T5" s="278"/>
      <c r="U5" s="279"/>
      <c r="V5" s="278"/>
    </row>
    <row r="6" spans="1:22">
      <c r="C6" s="281"/>
      <c r="D6" s="273"/>
      <c r="E6" s="282" t="s">
        <v>1041</v>
      </c>
      <c r="F6" s="283" t="s">
        <v>9</v>
      </c>
      <c r="G6" s="632" t="s">
        <v>1669</v>
      </c>
      <c r="H6" s="632"/>
      <c r="I6" s="632"/>
      <c r="J6" s="632"/>
      <c r="K6" s="632"/>
      <c r="T6" s="278"/>
      <c r="U6" s="279"/>
      <c r="V6" s="278"/>
    </row>
    <row r="7" spans="1:22">
      <c r="C7" s="281"/>
      <c r="D7" s="273"/>
      <c r="E7" s="282" t="s">
        <v>1042</v>
      </c>
      <c r="F7" s="283" t="s">
        <v>9</v>
      </c>
      <c r="G7" s="282" t="s">
        <v>1662</v>
      </c>
      <c r="J7" s="284"/>
      <c r="T7" s="278"/>
      <c r="U7" s="279"/>
      <c r="V7" s="278"/>
    </row>
    <row r="8" spans="1:22">
      <c r="C8" s="281"/>
      <c r="D8" s="273"/>
      <c r="E8" s="282" t="s">
        <v>1043</v>
      </c>
      <c r="F8" s="283" t="s">
        <v>9</v>
      </c>
      <c r="G8" s="282" t="s">
        <v>1444</v>
      </c>
      <c r="J8" s="284"/>
      <c r="T8" s="278"/>
      <c r="U8" s="279"/>
      <c r="V8" s="278"/>
    </row>
    <row r="9" spans="1:22">
      <c r="C9" s="281"/>
      <c r="D9" s="273"/>
      <c r="E9" s="282" t="s">
        <v>1044</v>
      </c>
      <c r="F9" s="283" t="s">
        <v>9</v>
      </c>
      <c r="G9" s="282" t="s">
        <v>1670</v>
      </c>
      <c r="J9" s="284"/>
      <c r="T9" s="278"/>
      <c r="U9" s="279"/>
      <c r="V9" s="278"/>
    </row>
    <row r="10" spans="1:22" ht="15.75" thickBot="1">
      <c r="C10" s="273"/>
      <c r="D10" s="273"/>
      <c r="T10" s="278"/>
      <c r="U10" s="278"/>
      <c r="V10" s="278"/>
    </row>
    <row r="11" spans="1:22" ht="21" customHeight="1">
      <c r="B11" s="618" t="s">
        <v>0</v>
      </c>
      <c r="C11" s="620" t="s">
        <v>1</v>
      </c>
      <c r="D11" s="623" t="s">
        <v>44</v>
      </c>
      <c r="E11" s="623" t="s">
        <v>45</v>
      </c>
      <c r="F11" s="623" t="s">
        <v>2</v>
      </c>
      <c r="G11" s="625" t="s">
        <v>43</v>
      </c>
      <c r="H11" s="623" t="s">
        <v>3</v>
      </c>
      <c r="I11" s="623"/>
      <c r="J11" s="623"/>
      <c r="K11" s="642"/>
      <c r="O11" s="285"/>
      <c r="P11" s="286"/>
      <c r="Q11" s="285"/>
      <c r="S11" s="287"/>
      <c r="T11" s="288"/>
      <c r="U11" s="288"/>
      <c r="V11" s="288"/>
    </row>
    <row r="12" spans="1:22" ht="15" customHeight="1">
      <c r="B12" s="619"/>
      <c r="C12" s="621"/>
      <c r="D12" s="624"/>
      <c r="E12" s="624"/>
      <c r="F12" s="624"/>
      <c r="G12" s="626"/>
      <c r="H12" s="628" t="s">
        <v>48</v>
      </c>
      <c r="I12" s="628" t="s">
        <v>5</v>
      </c>
      <c r="J12" s="624" t="s">
        <v>49</v>
      </c>
      <c r="K12" s="643" t="s">
        <v>4</v>
      </c>
      <c r="O12" s="286"/>
      <c r="P12" s="286"/>
      <c r="Q12" s="286"/>
      <c r="S12" s="287"/>
      <c r="T12" s="287"/>
      <c r="U12" s="287"/>
      <c r="V12" s="287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289"/>
      <c r="P13" s="289"/>
      <c r="Q13" s="289"/>
      <c r="S13" s="287"/>
      <c r="T13" s="287"/>
      <c r="U13" s="287"/>
      <c r="V13" s="287"/>
    </row>
    <row r="14" spans="1:22" s="299" customFormat="1" ht="15.75" customHeight="1">
      <c r="A14" s="270"/>
      <c r="B14" s="290"/>
      <c r="C14" s="291"/>
      <c r="D14" s="292"/>
      <c r="E14" s="293"/>
      <c r="F14" s="294"/>
      <c r="G14" s="294"/>
      <c r="H14" s="295"/>
      <c r="I14" s="295"/>
      <c r="J14" s="295"/>
      <c r="K14" s="296"/>
      <c r="L14" s="276"/>
      <c r="M14" s="276"/>
      <c r="N14" s="276"/>
      <c r="O14" s="297"/>
      <c r="P14" s="297"/>
      <c r="Q14" s="278"/>
      <c r="R14" s="270"/>
      <c r="S14" s="298"/>
      <c r="T14" s="275"/>
      <c r="U14" s="275"/>
      <c r="V14" s="275"/>
    </row>
    <row r="15" spans="1:22" s="304" customFormat="1">
      <c r="A15" s="270" t="e">
        <f>IF(AND(C15=0,#REF!=0,#REF!=0),"BLANKS",1)</f>
        <v>#REF!</v>
      </c>
      <c r="B15" s="300" t="s">
        <v>10</v>
      </c>
      <c r="C15" s="301" t="s">
        <v>1462</v>
      </c>
      <c r="D15" s="292" t="str">
        <f ca="1">IF(ISERROR(OFFSET('HARGA SATUAN'!$D$6,MATCH(RAB!C15,'HARGA SATUAN'!$C$7:$C$1507,0),0)),"",OFFSET('HARGA SATUAN'!$D$6,MATCH(RAB!C15,'HARGA SATUAN'!$C$7:$C$1507,0),0))</f>
        <v/>
      </c>
      <c r="E15" s="293" t="str">
        <f ca="1">IF(B15="+","Unit",IF(ISERROR(OFFSET('HARGA SATUAN'!$E$6,MATCH(RAB!C15,'HARGA SATUAN'!$C$7:$C$1507,0),0)),"",OFFSET('HARGA SATUAN'!$E$6,MATCH(RAB!C15,'HARGA SATUAN'!$C$7:$C$1507,0),0)))</f>
        <v/>
      </c>
      <c r="F15" s="302"/>
      <c r="G15" s="294">
        <f ca="1">IF(ISERROR(OFFSET('HARGA SATUAN'!$I$6,MATCH(RAB!C15,'HARGA SATUAN'!$C$7:$C$1507,0),0)),0,OFFSET('HARGA SATUAN'!$I$6,MATCH(RAB!C15,'HARGA SATUAN'!$C$7:$C$1507,0),0))</f>
        <v>0</v>
      </c>
      <c r="H15" s="295">
        <f t="shared" ref="H15:H16" ca="1" si="0">IF(OR(D15="MDU",D15="MDU-KD"),(IF($O$3="RAB NON MDU","PLN KD",G15*F15)),0)</f>
        <v>0</v>
      </c>
      <c r="I15" s="295">
        <f t="shared" ref="I15:I16" ca="1" si="1">IF(D15="HDW",G15*F15,0)</f>
        <v>0</v>
      </c>
      <c r="J15" s="295">
        <f t="shared" ref="J15:J16" ca="1" si="2">IF(D15="JASA",G15*F15,0)</f>
        <v>0</v>
      </c>
      <c r="K15" s="296">
        <f t="shared" ref="K15:K217" ca="1" si="3">SUM(H15:J15)</f>
        <v>0</v>
      </c>
      <c r="L15" s="303"/>
      <c r="M15" s="303"/>
      <c r="N15" s="303"/>
      <c r="O15" s="297"/>
      <c r="P15" s="297"/>
      <c r="Q15" s="278"/>
      <c r="R15" s="270"/>
      <c r="S15" s="298"/>
      <c r="T15" s="275"/>
      <c r="U15" s="275"/>
      <c r="V15" s="275"/>
    </row>
    <row r="16" spans="1:22" s="304" customFormat="1">
      <c r="A16" s="270" t="e">
        <f>IF(AND(C16=0,#REF!=0,#REF!=0),"BLANKS",1)</f>
        <v>#REF!</v>
      </c>
      <c r="B16" s="305">
        <v>1</v>
      </c>
      <c r="C16" s="306" t="s">
        <v>109</v>
      </c>
      <c r="D16" s="292" t="s">
        <v>47</v>
      </c>
      <c r="E16" s="293" t="str">
        <f ca="1">IF(B16="+","Unit",IF(ISERROR(OFFSET('HARGA SATUAN'!$E$6,MATCH(RAB!C16,'HARGA SATUAN'!$C$7:$C$1507,0),0)),"",OFFSET('HARGA SATUAN'!$E$6,MATCH(RAB!C16,'HARGA SATUAN'!$C$7:$C$1507,0),0)))</f>
        <v>Btg</v>
      </c>
      <c r="F16" s="307">
        <v>4</v>
      </c>
      <c r="G16" s="294">
        <f ca="1">IF(ISERROR(OFFSET('HARGA SATUAN'!$I$6,MATCH(RAB!C16,'HARGA SATUAN'!$C$7:$C$1507,0),0)),0,OFFSET('HARGA SATUAN'!$I$6,MATCH(RAB!C16,'HARGA SATUAN'!$C$7:$C$1507,0),0))</f>
        <v>8609100</v>
      </c>
      <c r="H16" s="295">
        <f t="shared" si="0"/>
        <v>0</v>
      </c>
      <c r="I16" s="295">
        <f t="shared" ca="1" si="1"/>
        <v>34436400</v>
      </c>
      <c r="J16" s="295">
        <f t="shared" si="2"/>
        <v>0</v>
      </c>
      <c r="K16" s="296">
        <f t="shared" ca="1" si="3"/>
        <v>34436400</v>
      </c>
      <c r="L16" s="303"/>
      <c r="M16" s="303"/>
      <c r="N16" s="303"/>
      <c r="O16" s="297"/>
      <c r="P16" s="297"/>
      <c r="Q16" s="278"/>
      <c r="R16" s="270"/>
      <c r="S16" s="298"/>
      <c r="T16" s="275"/>
      <c r="U16" s="275"/>
      <c r="V16" s="275"/>
    </row>
    <row r="17" spans="1:22" s="304" customFormat="1">
      <c r="A17" s="270" t="e">
        <f>IF(AND(C17=0,#REF!=0,#REF!=0),"BLANKS",1)</f>
        <v>#REF!</v>
      </c>
      <c r="B17" s="305">
        <v>2</v>
      </c>
      <c r="C17" s="306" t="s">
        <v>6</v>
      </c>
      <c r="D17" s="292" t="s">
        <v>49</v>
      </c>
      <c r="E17" s="293" t="str">
        <f ca="1">IF(B17="+","Unit",IF(ISERROR(OFFSET('HARGA SATUAN'!$E$6,MATCH(RAB!C17,'HARGA SATUAN'!$C$7:$C$1507,0),0)),"",OFFSET('HARGA SATUAN'!$E$6,MATCH(RAB!C17,'HARGA SATUAN'!$C$7:$C$1507,0),0)))</f>
        <v>Btg</v>
      </c>
      <c r="F17" s="307">
        <f>F16</f>
        <v>4</v>
      </c>
      <c r="G17" s="294">
        <f ca="1">IF(ISERROR(OFFSET('HARGA SATUAN'!$I$6,MATCH(RAB!C17,'HARGA SATUAN'!$C$7:$C$1507,0),0)),0,OFFSET('HARGA SATUAN'!$I$6,MATCH(RAB!C17,'HARGA SATUAN'!$C$7:$C$1507,0),0))</f>
        <v>10066.666666666668</v>
      </c>
      <c r="H17" s="295">
        <f t="shared" ref="H17:H217" si="4">IF(OR(D17="MDU",D17="MDU-KD"),(IF($O$3="RAB NON MDU","PLN KD",G17*F17)),0)</f>
        <v>0</v>
      </c>
      <c r="I17" s="295">
        <f t="shared" ref="I17:I217" si="5">IF(D17="HDW",G17*F17,0)</f>
        <v>0</v>
      </c>
      <c r="J17" s="295">
        <f t="shared" ref="J17:J217" ca="1" si="6">IF(D17="JASA",G17*F17,0)</f>
        <v>40266.666666666672</v>
      </c>
      <c r="K17" s="296">
        <f t="shared" ca="1" si="3"/>
        <v>40266.666666666672</v>
      </c>
      <c r="L17" s="303"/>
      <c r="M17" s="303"/>
      <c r="N17" s="303"/>
      <c r="O17" s="297"/>
      <c r="P17" s="297"/>
      <c r="Q17" s="278"/>
      <c r="R17" s="270"/>
      <c r="S17" s="298"/>
      <c r="T17" s="275"/>
      <c r="U17" s="275"/>
      <c r="V17" s="275"/>
    </row>
    <row r="18" spans="1:22" s="304" customFormat="1">
      <c r="A18" s="270" t="e">
        <f>IF(AND(C18=0,#REF!=0,#REF!=0),"BLANKS",1)</f>
        <v>#REF!</v>
      </c>
      <c r="B18" s="305"/>
      <c r="C18" s="306"/>
      <c r="D18" s="292"/>
      <c r="E18" s="293"/>
      <c r="F18" s="307"/>
      <c r="G18" s="294">
        <f ca="1">IF(ISERROR(OFFSET('HARGA SATUAN'!$I$6,MATCH(RAB!C18,'HARGA SATUAN'!$C$7:$C$1507,0),0)),0,OFFSET('HARGA SATUAN'!$I$6,MATCH(RAB!C18,'HARGA SATUAN'!$C$7:$C$1507,0),0))</f>
        <v>0</v>
      </c>
      <c r="H18" s="295">
        <f t="shared" si="4"/>
        <v>0</v>
      </c>
      <c r="I18" s="295">
        <f t="shared" si="5"/>
        <v>0</v>
      </c>
      <c r="J18" s="295">
        <f t="shared" si="6"/>
        <v>0</v>
      </c>
      <c r="K18" s="296">
        <f t="shared" si="3"/>
        <v>0</v>
      </c>
      <c r="L18" s="303"/>
      <c r="M18" s="303"/>
      <c r="N18" s="303"/>
      <c r="O18" s="297"/>
      <c r="P18" s="297"/>
      <c r="Q18" s="278"/>
      <c r="R18" s="270"/>
      <c r="S18" s="298"/>
      <c r="T18" s="275"/>
      <c r="U18" s="275"/>
      <c r="V18" s="275"/>
    </row>
    <row r="19" spans="1:22" s="304" customFormat="1">
      <c r="A19" s="270"/>
      <c r="B19" s="290"/>
      <c r="C19" s="291"/>
      <c r="D19" s="292"/>
      <c r="E19" s="293" t="str">
        <f ca="1">IF(B19="+","Unit",IF(ISERROR(OFFSET('HARGA SATUAN'!$E$6,MATCH(RAB!C19,'HARGA SATUAN'!$C$7:$C$1507,0),0)),"",OFFSET('HARGA SATUAN'!$E$6,MATCH(RAB!C19,'HARGA SATUAN'!$C$7:$C$1507,0),0)))</f>
        <v/>
      </c>
      <c r="F19" s="307"/>
      <c r="G19" s="294">
        <f ca="1">IF(ISERROR(OFFSET('HARGA SATUAN'!$I$6,MATCH(RAB!C19,'HARGA SATUAN'!$C$7:$C$1507,0),0)),0,OFFSET('HARGA SATUAN'!$I$6,MATCH(RAB!C19,'HARGA SATUAN'!$C$7:$C$1507,0),0))</f>
        <v>0</v>
      </c>
      <c r="H19" s="295">
        <f t="shared" ref="H19:H213" si="7">IF(OR(D19="MDU",D19="MDU-KD"),(IF($O$3="RAB NON MDU","PLN KD",G19*F19)),0)</f>
        <v>0</v>
      </c>
      <c r="I19" s="295">
        <f t="shared" ref="I19:I213" si="8">IF(D19="HDW",G19*F19,0)</f>
        <v>0</v>
      </c>
      <c r="J19" s="295">
        <f t="shared" ref="J19:J213" si="9">IF(D19="JASA",G19*F19,0)</f>
        <v>0</v>
      </c>
      <c r="K19" s="296">
        <f t="shared" ref="K19:K213" si="10">SUM(H19:J19)</f>
        <v>0</v>
      </c>
      <c r="L19" s="303"/>
      <c r="M19" s="303"/>
      <c r="N19" s="303"/>
      <c r="O19" s="297"/>
      <c r="P19" s="297"/>
      <c r="Q19" s="278"/>
      <c r="R19" s="270"/>
      <c r="S19" s="298"/>
      <c r="T19" s="275"/>
      <c r="U19" s="275"/>
      <c r="V19" s="275"/>
    </row>
    <row r="20" spans="1:22" s="304" customFormat="1">
      <c r="A20" s="270" t="e">
        <f>IF(AND(C20=0,#REF!=0,#REF!=0),"BLANKS",1)</f>
        <v>#REF!</v>
      </c>
      <c r="B20" s="308" t="s">
        <v>1463</v>
      </c>
      <c r="C20" s="309" t="s">
        <v>1464</v>
      </c>
      <c r="D20" s="292"/>
      <c r="E20" s="293" t="str">
        <f ca="1">IF(B20="+","Unit",IF(ISERROR(OFFSET('HARGA SATUAN'!$E$6,MATCH(RAB!C20,'HARGA SATUAN'!$C$7:$C$1507,0),0)),"",OFFSET('HARGA SATUAN'!$E$6,MATCH(RAB!C20,'HARGA SATUAN'!$C$7:$C$1507,0),0)))</f>
        <v/>
      </c>
      <c r="F20" s="307"/>
      <c r="G20" s="294">
        <f ca="1">IF(ISERROR(OFFSET('HARGA SATUAN'!$I$6,MATCH(RAB!C20,'HARGA SATUAN'!$C$7:$C$1507,0),0)),0,OFFSET('HARGA SATUAN'!$I$6,MATCH(RAB!C20,'HARGA SATUAN'!$C$7:$C$1507,0),0))</f>
        <v>0</v>
      </c>
      <c r="H20" s="295">
        <f t="shared" si="7"/>
        <v>0</v>
      </c>
      <c r="I20" s="295">
        <f t="shared" si="8"/>
        <v>0</v>
      </c>
      <c r="J20" s="295">
        <f t="shared" si="9"/>
        <v>0</v>
      </c>
      <c r="K20" s="296">
        <f t="shared" si="10"/>
        <v>0</v>
      </c>
      <c r="L20" s="303"/>
      <c r="M20" s="303"/>
      <c r="N20" s="303"/>
      <c r="O20" s="297"/>
      <c r="P20" s="297"/>
      <c r="Q20" s="278"/>
      <c r="R20" s="270"/>
      <c r="S20" s="298"/>
      <c r="T20" s="275"/>
      <c r="U20" s="275"/>
      <c r="V20" s="275"/>
    </row>
    <row r="21" spans="1:22" s="304" customFormat="1">
      <c r="A21" s="270" t="e">
        <f>IF(AND(C21=0,C22=0,#REF!=0),"BLANKS",1)</f>
        <v>#REF!</v>
      </c>
      <c r="B21" s="495" t="s">
        <v>1039</v>
      </c>
      <c r="C21" s="496" t="s">
        <v>1557</v>
      </c>
      <c r="D21" s="292"/>
      <c r="E21" s="293" t="str">
        <f ca="1">IF(B21="+","Unit",IF(ISERROR(OFFSET('HARGA SATUAN'!$E$6,MATCH(RAB!C21,'HARGA SATUAN'!$C$7:$C$1507,0),0)),"",OFFSET('HARGA SATUAN'!$E$6,MATCH(RAB!C21,'HARGA SATUAN'!$C$7:$C$1507,0),0)))</f>
        <v>Unit</v>
      </c>
      <c r="F21" s="424">
        <f>'GAMBAR '!Y23</f>
        <v>3</v>
      </c>
      <c r="G21" s="294">
        <f ca="1">IF(ISERROR(OFFSET('HARGA SATUAN'!$I$6,MATCH(RAB!C21,'HARGA SATUAN'!$C$7:$C$1507,0),0)),0,OFFSET('HARGA SATUAN'!$I$6,MATCH(RAB!C21,'HARGA SATUAN'!$C$7:$C$1507,0),0))</f>
        <v>0</v>
      </c>
      <c r="H21" s="295">
        <f t="shared" si="7"/>
        <v>0</v>
      </c>
      <c r="I21" s="295">
        <f t="shared" si="8"/>
        <v>0</v>
      </c>
      <c r="J21" s="295">
        <f t="shared" si="9"/>
        <v>0</v>
      </c>
      <c r="K21" s="296">
        <f t="shared" si="10"/>
        <v>0</v>
      </c>
      <c r="L21" s="303"/>
      <c r="M21" s="303"/>
      <c r="N21" s="303"/>
      <c r="O21" s="297"/>
      <c r="P21" s="297"/>
      <c r="Q21" s="278"/>
      <c r="R21" s="270"/>
      <c r="S21" s="298"/>
      <c r="T21" s="275"/>
      <c r="U21" s="275"/>
      <c r="V21" s="275"/>
    </row>
    <row r="22" spans="1:22" s="304" customFormat="1">
      <c r="A22" s="270" t="e">
        <f>IF(AND(C22=0,#REF!=0,#REF!=0),"BLANKS",1)</f>
        <v>#REF!</v>
      </c>
      <c r="B22" s="495">
        <v>1</v>
      </c>
      <c r="C22" s="496" t="s">
        <v>37</v>
      </c>
      <c r="D22" s="292" t="s">
        <v>46</v>
      </c>
      <c r="E22" s="293" t="str">
        <f ca="1">IF(B22="+","Unit",IF(ISERROR(OFFSET('HARGA SATUAN'!$E$6,MATCH(RAB!C22,'HARGA SATUAN'!$C$7:$C$1507,0),0)),"",OFFSET('HARGA SATUAN'!$E$6,MATCH(RAB!C22,'HARGA SATUAN'!$C$7:$C$1507,0),0)))</f>
        <v>Bh</v>
      </c>
      <c r="F22" s="424">
        <f>F21*1</f>
        <v>3</v>
      </c>
      <c r="G22" s="294">
        <f ca="1">IF(ISERROR(OFFSET('HARGA SATUAN'!$I$6,MATCH(RAB!C22,'HARGA SATUAN'!$C$7:$C$1507,0),0)),0,OFFSET('HARGA SATUAN'!$I$6,MATCH(RAB!C22,'HARGA SATUAN'!$C$7:$C$1507,0),0))</f>
        <v>176900</v>
      </c>
      <c r="H22" s="295">
        <f t="shared" ca="1" si="7"/>
        <v>530700</v>
      </c>
      <c r="I22" s="295">
        <f t="shared" si="8"/>
        <v>0</v>
      </c>
      <c r="J22" s="295">
        <f t="shared" si="9"/>
        <v>0</v>
      </c>
      <c r="K22" s="296">
        <f t="shared" ca="1" si="10"/>
        <v>530700</v>
      </c>
      <c r="L22" s="303"/>
      <c r="M22" s="303"/>
      <c r="N22" s="303"/>
      <c r="O22" s="297"/>
      <c r="P22" s="297"/>
      <c r="Q22" s="278"/>
      <c r="R22" s="270"/>
      <c r="S22" s="298"/>
      <c r="T22" s="275"/>
      <c r="U22" s="275"/>
      <c r="V22" s="275"/>
    </row>
    <row r="23" spans="1:22" s="304" customFormat="1">
      <c r="A23" s="270"/>
      <c r="B23" s="495">
        <v>2</v>
      </c>
      <c r="C23" s="496" t="s">
        <v>40</v>
      </c>
      <c r="D23" s="292" t="s">
        <v>46</v>
      </c>
      <c r="E23" s="293" t="str">
        <f ca="1">IF(B23="+","Unit",IF(ISERROR(OFFSET('HARGA SATUAN'!$E$6,MATCH(RAB!C23,'HARGA SATUAN'!$C$7:$C$1507,0),0)),"",OFFSET('HARGA SATUAN'!$E$6,MATCH(RAB!C23,'HARGA SATUAN'!$C$7:$C$1507,0),0)))</f>
        <v>Bh</v>
      </c>
      <c r="F23" s="424">
        <f>F21*2</f>
        <v>6</v>
      </c>
      <c r="G23" s="294">
        <f ca="1">IF(ISERROR(OFFSET('HARGA SATUAN'!$I$6,MATCH(RAB!C23,'HARGA SATUAN'!$C$7:$C$1507,0),0)),0,OFFSET('HARGA SATUAN'!$I$6,MATCH(RAB!C23,'HARGA SATUAN'!$C$7:$C$1507,0),0))</f>
        <v>235900</v>
      </c>
      <c r="H23" s="295">
        <f t="shared" ca="1" si="7"/>
        <v>1415400</v>
      </c>
      <c r="I23" s="295">
        <f t="shared" si="8"/>
        <v>0</v>
      </c>
      <c r="J23" s="295">
        <f t="shared" si="9"/>
        <v>0</v>
      </c>
      <c r="K23" s="296">
        <f t="shared" ca="1" si="10"/>
        <v>1415400</v>
      </c>
      <c r="L23" s="303"/>
      <c r="M23" s="303"/>
      <c r="N23" s="303"/>
      <c r="O23" s="297"/>
      <c r="P23" s="297"/>
      <c r="Q23" s="278"/>
      <c r="R23" s="270"/>
      <c r="S23" s="298"/>
      <c r="T23" s="275"/>
      <c r="U23" s="275"/>
      <c r="V23" s="275"/>
    </row>
    <row r="24" spans="1:22" s="304" customFormat="1">
      <c r="A24" s="270">
        <f t="shared" ref="A24:A26" si="11">IF(AND(C24=0,C25=0,C26=0),"BLANKS",1)</f>
        <v>1</v>
      </c>
      <c r="B24" s="495">
        <v>3</v>
      </c>
      <c r="C24" s="496" t="s">
        <v>28</v>
      </c>
      <c r="D24" s="292" t="s">
        <v>47</v>
      </c>
      <c r="E24" s="293" t="str">
        <f ca="1">IF(B24="+","Unit",IF(ISERROR(OFFSET('HARGA SATUAN'!$E$6,MATCH(RAB!C24,'HARGA SATUAN'!$C$7:$C$1507,0),0)),"",OFFSET('HARGA SATUAN'!$E$6,MATCH(RAB!C24,'HARGA SATUAN'!$C$7:$C$1507,0),0)))</f>
        <v>Bh</v>
      </c>
      <c r="F24" s="424">
        <f>F21*3</f>
        <v>9</v>
      </c>
      <c r="G24" s="294">
        <f ca="1">IF(ISERROR(OFFSET('HARGA SATUAN'!$I$6,MATCH(RAB!C24,'HARGA SATUAN'!$C$7:$C$1507,0),0)),0,OFFSET('HARGA SATUAN'!$I$6,MATCH(RAB!C24,'HARGA SATUAN'!$C$7:$C$1507,0),0))</f>
        <v>26500</v>
      </c>
      <c r="H24" s="295">
        <f t="shared" si="7"/>
        <v>0</v>
      </c>
      <c r="I24" s="295">
        <f t="shared" ca="1" si="8"/>
        <v>238500</v>
      </c>
      <c r="J24" s="295">
        <f t="shared" si="9"/>
        <v>0</v>
      </c>
      <c r="K24" s="296">
        <f t="shared" ca="1" si="10"/>
        <v>238500</v>
      </c>
      <c r="L24" s="303"/>
      <c r="M24" s="303"/>
      <c r="N24" s="303"/>
      <c r="O24" s="297"/>
      <c r="P24" s="297"/>
      <c r="Q24" s="278"/>
      <c r="R24" s="270"/>
      <c r="S24" s="298"/>
      <c r="T24" s="275"/>
      <c r="U24" s="275"/>
      <c r="V24" s="275"/>
    </row>
    <row r="25" spans="1:22" s="304" customFormat="1">
      <c r="A25" s="270">
        <f t="shared" si="11"/>
        <v>1</v>
      </c>
      <c r="B25" s="495">
        <v>4</v>
      </c>
      <c r="C25" s="496" t="s">
        <v>166</v>
      </c>
      <c r="D25" s="292" t="s">
        <v>47</v>
      </c>
      <c r="E25" s="293" t="str">
        <f ca="1">IF(B25="+","Unit",IF(ISERROR(OFFSET('HARGA SATUAN'!$E$6,MATCH(RAB!C25,'HARGA SATUAN'!$C$7:$C$1507,0),0)),"",OFFSET('HARGA SATUAN'!$E$6,MATCH(RAB!C25,'HARGA SATUAN'!$C$7:$C$1507,0),0)))</f>
        <v>Bh</v>
      </c>
      <c r="F25" s="424">
        <f>F21*2</f>
        <v>6</v>
      </c>
      <c r="G25" s="294">
        <f ca="1">IF(ISERROR(OFFSET('HARGA SATUAN'!$I$6,MATCH(RAB!C25,'HARGA SATUAN'!$C$7:$C$1507,0),0)),0,OFFSET('HARGA SATUAN'!$I$6,MATCH(RAB!C25,'HARGA SATUAN'!$C$7:$C$1507,0),0))</f>
        <v>7938</v>
      </c>
      <c r="H25" s="295">
        <f t="shared" si="7"/>
        <v>0</v>
      </c>
      <c r="I25" s="295">
        <f t="shared" ca="1" si="8"/>
        <v>47628</v>
      </c>
      <c r="J25" s="295">
        <f t="shared" si="9"/>
        <v>0</v>
      </c>
      <c r="K25" s="296">
        <f t="shared" ca="1" si="10"/>
        <v>47628</v>
      </c>
      <c r="L25" s="303"/>
      <c r="M25" s="303"/>
      <c r="N25" s="303"/>
      <c r="O25" s="297"/>
      <c r="P25" s="297"/>
      <c r="Q25" s="278"/>
      <c r="R25" s="270"/>
      <c r="S25" s="298"/>
      <c r="T25" s="275"/>
      <c r="U25" s="275"/>
      <c r="V25" s="275"/>
    </row>
    <row r="26" spans="1:22" s="304" customFormat="1">
      <c r="A26" s="270">
        <f t="shared" si="11"/>
        <v>1</v>
      </c>
      <c r="B26" s="495">
        <v>5</v>
      </c>
      <c r="C26" s="496" t="s">
        <v>171</v>
      </c>
      <c r="D26" s="292" t="s">
        <v>47</v>
      </c>
      <c r="E26" s="293" t="str">
        <f ca="1">IF(B26="+","Unit",IF(ISERROR(OFFSET('HARGA SATUAN'!$E$6,MATCH(RAB!C26,'HARGA SATUAN'!$C$7:$C$1507,0),0)),"",OFFSET('HARGA SATUAN'!$E$6,MATCH(RAB!C26,'HARGA SATUAN'!$C$7:$C$1507,0),0)))</f>
        <v>Bh</v>
      </c>
      <c r="F26" s="424">
        <f>F21*1</f>
        <v>3</v>
      </c>
      <c r="G26" s="294">
        <f ca="1">IF(ISERROR(OFFSET('HARGA SATUAN'!$I$6,MATCH(RAB!C26,'HARGA SATUAN'!$C$7:$C$1507,0),0)),0,OFFSET('HARGA SATUAN'!$I$6,MATCH(RAB!C26,'HARGA SATUAN'!$C$7:$C$1507,0),0))</f>
        <v>33600</v>
      </c>
      <c r="H26" s="295">
        <f t="shared" si="7"/>
        <v>0</v>
      </c>
      <c r="I26" s="295">
        <f t="shared" ca="1" si="8"/>
        <v>100800</v>
      </c>
      <c r="J26" s="295">
        <f t="shared" si="9"/>
        <v>0</v>
      </c>
      <c r="K26" s="296">
        <f t="shared" ca="1" si="10"/>
        <v>100800</v>
      </c>
      <c r="L26" s="303"/>
      <c r="M26" s="303"/>
      <c r="N26" s="303"/>
      <c r="O26" s="297"/>
      <c r="P26" s="297"/>
      <c r="Q26" s="278"/>
      <c r="R26" s="270"/>
      <c r="S26" s="298"/>
      <c r="T26" s="275"/>
      <c r="U26" s="275"/>
      <c r="V26" s="275"/>
    </row>
    <row r="27" spans="1:22" s="304" customFormat="1">
      <c r="A27" s="270" t="e">
        <f>IF(AND(C27=0,C28=0,#REF!=0),"BLANKS",1)</f>
        <v>#REF!</v>
      </c>
      <c r="B27" s="495">
        <v>6</v>
      </c>
      <c r="C27" s="496" t="s">
        <v>176</v>
      </c>
      <c r="D27" s="292" t="s">
        <v>47</v>
      </c>
      <c r="E27" s="293" t="str">
        <f ca="1">IF(B27="+","Unit",IF(ISERROR(OFFSET('HARGA SATUAN'!$E$6,MATCH(RAB!C27,'HARGA SATUAN'!$C$7:$C$1507,0),0)),"",OFFSET('HARGA SATUAN'!$E$6,MATCH(RAB!C27,'HARGA SATUAN'!$C$7:$C$1507,0),0)))</f>
        <v>Bh</v>
      </c>
      <c r="F27" s="424">
        <f>F21*2</f>
        <v>6</v>
      </c>
      <c r="G27" s="294">
        <f ca="1">IF(ISERROR(OFFSET('HARGA SATUAN'!$I$6,MATCH(RAB!C27,'HARGA SATUAN'!$C$7:$C$1507,0),0)),0,OFFSET('HARGA SATUAN'!$I$6,MATCH(RAB!C27,'HARGA SATUAN'!$C$7:$C$1507,0),0))</f>
        <v>45000</v>
      </c>
      <c r="H27" s="295">
        <f t="shared" si="7"/>
        <v>0</v>
      </c>
      <c r="I27" s="295">
        <f t="shared" ca="1" si="8"/>
        <v>270000</v>
      </c>
      <c r="J27" s="295">
        <f t="shared" si="9"/>
        <v>0</v>
      </c>
      <c r="K27" s="296">
        <f t="shared" ca="1" si="10"/>
        <v>270000</v>
      </c>
      <c r="L27" s="303"/>
      <c r="M27" s="303"/>
      <c r="N27" s="303"/>
      <c r="O27" s="297"/>
      <c r="P27" s="297"/>
      <c r="Q27" s="278"/>
      <c r="R27" s="270"/>
      <c r="S27" s="298"/>
      <c r="T27" s="275"/>
      <c r="U27" s="275"/>
      <c r="V27" s="275"/>
    </row>
    <row r="28" spans="1:22" s="304" customFormat="1">
      <c r="A28" s="270" t="e">
        <f>IF(AND(C28=0,#REF!=0,#REF!=0),"BLANKS",1)</f>
        <v>#REF!</v>
      </c>
      <c r="B28" s="495">
        <v>7</v>
      </c>
      <c r="C28" s="496" t="s">
        <v>181</v>
      </c>
      <c r="D28" s="292" t="s">
        <v>47</v>
      </c>
      <c r="E28" s="293" t="str">
        <f ca="1">IF(B28="+","Unit",IF(ISERROR(OFFSET('HARGA SATUAN'!$E$6,MATCH(RAB!C28,'HARGA SATUAN'!$C$7:$C$1507,0),0)),"",OFFSET('HARGA SATUAN'!$E$6,MATCH(RAB!C28,'HARGA SATUAN'!$C$7:$C$1507,0),0)))</f>
        <v>Bh</v>
      </c>
      <c r="F28" s="424">
        <f>F21*1</f>
        <v>3</v>
      </c>
      <c r="G28" s="294">
        <f ca="1">IF(ISERROR(OFFSET('HARGA SATUAN'!$I$6,MATCH(RAB!C28,'HARGA SATUAN'!$C$7:$C$1507,0),0)),0,OFFSET('HARGA SATUAN'!$I$6,MATCH(RAB!C28,'HARGA SATUAN'!$C$7:$C$1507,0),0))</f>
        <v>95000</v>
      </c>
      <c r="H28" s="295">
        <f t="shared" si="7"/>
        <v>0</v>
      </c>
      <c r="I28" s="295">
        <f t="shared" ca="1" si="8"/>
        <v>285000</v>
      </c>
      <c r="J28" s="295">
        <f t="shared" si="9"/>
        <v>0</v>
      </c>
      <c r="K28" s="296">
        <f t="shared" ca="1" si="10"/>
        <v>285000</v>
      </c>
      <c r="L28" s="303"/>
      <c r="M28" s="303"/>
      <c r="N28" s="303"/>
      <c r="O28" s="297"/>
      <c r="P28" s="297"/>
      <c r="Q28" s="278"/>
      <c r="R28" s="270"/>
      <c r="S28" s="298"/>
      <c r="T28" s="275"/>
      <c r="U28" s="275"/>
      <c r="V28" s="275"/>
    </row>
    <row r="29" spans="1:22" s="304" customFormat="1">
      <c r="A29" s="270">
        <f t="shared" ref="A29:A31" si="12">IF(AND(C29=0,C30=0,C31=0),"BLANKS",1)</f>
        <v>1</v>
      </c>
      <c r="B29" s="495">
        <v>8</v>
      </c>
      <c r="C29" s="496" t="s">
        <v>597</v>
      </c>
      <c r="D29" s="292" t="s">
        <v>47</v>
      </c>
      <c r="E29" s="293" t="str">
        <f ca="1">IF(B29="+","Unit",IF(ISERROR(OFFSET('HARGA SATUAN'!$E$6,MATCH(RAB!C29,'HARGA SATUAN'!$C$7:$C$1507,0),0)),"",OFFSET('HARGA SATUAN'!$E$6,MATCH(RAB!C29,'HARGA SATUAN'!$C$7:$C$1507,0),0)))</f>
        <v>Bh</v>
      </c>
      <c r="F29" s="424">
        <f>F21*1</f>
        <v>3</v>
      </c>
      <c r="G29" s="294">
        <f ca="1">IF(ISERROR(OFFSET('HARGA SATUAN'!$I$6,MATCH(RAB!C29,'HARGA SATUAN'!$C$7:$C$1507,0),0)),0,OFFSET('HARGA SATUAN'!$I$6,MATCH(RAB!C29,'HARGA SATUAN'!$C$7:$C$1507,0),0))</f>
        <v>380500</v>
      </c>
      <c r="H29" s="295">
        <f t="shared" si="7"/>
        <v>0</v>
      </c>
      <c r="I29" s="295">
        <f t="shared" ca="1" si="8"/>
        <v>1141500</v>
      </c>
      <c r="J29" s="295">
        <f t="shared" si="9"/>
        <v>0</v>
      </c>
      <c r="K29" s="296">
        <f t="shared" ca="1" si="10"/>
        <v>1141500</v>
      </c>
      <c r="L29" s="303"/>
      <c r="M29" s="303"/>
      <c r="N29" s="303"/>
      <c r="O29" s="297"/>
      <c r="P29" s="297"/>
      <c r="Q29" s="278"/>
      <c r="R29" s="270"/>
      <c r="S29" s="298"/>
      <c r="T29" s="275"/>
      <c r="U29" s="275"/>
      <c r="V29" s="275"/>
    </row>
    <row r="30" spans="1:22" s="304" customFormat="1">
      <c r="A30" s="270">
        <f t="shared" si="12"/>
        <v>1</v>
      </c>
      <c r="B30" s="495">
        <v>9</v>
      </c>
      <c r="C30" s="496" t="s">
        <v>220</v>
      </c>
      <c r="D30" s="292" t="s">
        <v>47</v>
      </c>
      <c r="E30" s="293" t="str">
        <f ca="1">IF(B30="+","Unit",IF(ISERROR(OFFSET('HARGA SATUAN'!$E$6,MATCH(RAB!C30,'HARGA SATUAN'!$C$7:$C$1507,0),0)),"",OFFSET('HARGA SATUAN'!$E$6,MATCH(RAB!C30,'HARGA SATUAN'!$C$7:$C$1507,0),0)))</f>
        <v>Bh</v>
      </c>
      <c r="F30" s="424">
        <f>F21*4</f>
        <v>12</v>
      </c>
      <c r="G30" s="294">
        <f ca="1">IF(ISERROR(OFFSET('HARGA SATUAN'!$I$6,MATCH(RAB!C30,'HARGA SATUAN'!$C$7:$C$1507,0),0)),0,OFFSET('HARGA SATUAN'!$I$6,MATCH(RAB!C30,'HARGA SATUAN'!$C$7:$C$1507,0),0))</f>
        <v>11400</v>
      </c>
      <c r="H30" s="295">
        <f t="shared" si="7"/>
        <v>0</v>
      </c>
      <c r="I30" s="295">
        <f t="shared" ca="1" si="8"/>
        <v>136800</v>
      </c>
      <c r="J30" s="295">
        <f t="shared" si="9"/>
        <v>0</v>
      </c>
      <c r="K30" s="296">
        <f t="shared" ca="1" si="10"/>
        <v>136800</v>
      </c>
      <c r="L30" s="303"/>
      <c r="M30" s="303"/>
      <c r="N30" s="303"/>
      <c r="O30" s="297"/>
      <c r="P30" s="297"/>
      <c r="Q30" s="278"/>
      <c r="R30" s="270"/>
      <c r="S30" s="298"/>
      <c r="T30" s="275"/>
      <c r="U30" s="275"/>
      <c r="V30" s="275"/>
    </row>
    <row r="31" spans="1:22" s="304" customFormat="1">
      <c r="A31" s="270">
        <f t="shared" si="12"/>
        <v>1</v>
      </c>
      <c r="B31" s="495">
        <v>10</v>
      </c>
      <c r="C31" s="496" t="s">
        <v>250</v>
      </c>
      <c r="D31" s="292" t="s">
        <v>47</v>
      </c>
      <c r="E31" s="293" t="str">
        <f ca="1">IF(B31="+","Unit",IF(ISERROR(OFFSET('HARGA SATUAN'!$E$6,MATCH(RAB!C31,'HARGA SATUAN'!$C$7:$C$1507,0),0)),"",OFFSET('HARGA SATUAN'!$E$6,MATCH(RAB!C31,'HARGA SATUAN'!$C$7:$C$1507,0),0)))</f>
        <v>Bh</v>
      </c>
      <c r="F31" s="424">
        <f>F21*1</f>
        <v>3</v>
      </c>
      <c r="G31" s="294">
        <f ca="1">IF(ISERROR(OFFSET('HARGA SATUAN'!$I$6,MATCH(RAB!C31,'HARGA SATUAN'!$C$7:$C$1507,0),0)),0,OFFSET('HARGA SATUAN'!$I$6,MATCH(RAB!C31,'HARGA SATUAN'!$C$7:$C$1507,0),0))</f>
        <v>57690</v>
      </c>
      <c r="H31" s="295">
        <f t="shared" ref="H31:H44" si="13">IF(OR(D31="MDU",D31="MDU-KD"),(IF($O$3="RAB NON MDU","PLN KD",G31*F31)),0)</f>
        <v>0</v>
      </c>
      <c r="I31" s="295">
        <f t="shared" ref="I31:I44" ca="1" si="14">IF(D31="HDW",G31*F31,0)</f>
        <v>173070</v>
      </c>
      <c r="J31" s="295">
        <f t="shared" ref="J31:J44" si="15">IF(D31="JASA",G31*F31,0)</f>
        <v>0</v>
      </c>
      <c r="K31" s="296">
        <f t="shared" ref="K31:K44" ca="1" si="16">SUM(H31:J31)</f>
        <v>173070</v>
      </c>
      <c r="L31" s="303"/>
      <c r="M31" s="303"/>
      <c r="N31" s="303"/>
      <c r="O31" s="297"/>
      <c r="P31" s="297"/>
      <c r="Q31" s="278"/>
      <c r="R31" s="270"/>
      <c r="S31" s="298"/>
      <c r="T31" s="275"/>
      <c r="U31" s="275"/>
      <c r="V31" s="275"/>
    </row>
    <row r="32" spans="1:22" s="304" customFormat="1">
      <c r="A32" s="270" t="e">
        <f>IF(AND(C32=0,C33=0,#REF!=0),"BLANKS",1)</f>
        <v>#REF!</v>
      </c>
      <c r="B32" s="495">
        <v>11</v>
      </c>
      <c r="C32" s="496" t="s">
        <v>267</v>
      </c>
      <c r="D32" s="292" t="s">
        <v>47</v>
      </c>
      <c r="E32" s="293" t="str">
        <f ca="1">IF(B32="+","Unit",IF(ISERROR(OFFSET('HARGA SATUAN'!$E$6,MATCH(RAB!C32,'HARGA SATUAN'!$C$7:$C$1507,0),0)),"",OFFSET('HARGA SATUAN'!$E$6,MATCH(RAB!C32,'HARGA SATUAN'!$C$7:$C$1507,0),0)))</f>
        <v>Bh</v>
      </c>
      <c r="F32" s="424">
        <f>F21*1</f>
        <v>3</v>
      </c>
      <c r="G32" s="294">
        <f ca="1">IF(ISERROR(OFFSET('HARGA SATUAN'!$I$6,MATCH(RAB!C32,'HARGA SATUAN'!$C$7:$C$1507,0),0)),0,OFFSET('HARGA SATUAN'!$I$6,MATCH(RAB!C32,'HARGA SATUAN'!$C$7:$C$1507,0),0))</f>
        <v>28000</v>
      </c>
      <c r="H32" s="295">
        <f t="shared" si="13"/>
        <v>0</v>
      </c>
      <c r="I32" s="295">
        <f t="shared" ca="1" si="14"/>
        <v>84000</v>
      </c>
      <c r="J32" s="295">
        <f t="shared" si="15"/>
        <v>0</v>
      </c>
      <c r="K32" s="296">
        <f t="shared" ca="1" si="16"/>
        <v>84000</v>
      </c>
      <c r="L32" s="303"/>
      <c r="M32" s="303"/>
      <c r="N32" s="303"/>
      <c r="O32" s="297"/>
      <c r="P32" s="297"/>
      <c r="Q32" s="278"/>
      <c r="R32" s="270"/>
      <c r="S32" s="298"/>
      <c r="T32" s="275"/>
      <c r="U32" s="275"/>
      <c r="V32" s="275"/>
    </row>
    <row r="33" spans="1:22" s="304" customFormat="1">
      <c r="A33" s="270" t="e">
        <f>IF(AND(C33=0,#REF!=0,#REF!=0),"BLANKS",1)</f>
        <v>#REF!</v>
      </c>
      <c r="B33" s="495">
        <v>12</v>
      </c>
      <c r="C33" s="496" t="s">
        <v>39</v>
      </c>
      <c r="D33" s="292" t="s">
        <v>47</v>
      </c>
      <c r="E33" s="293" t="str">
        <f ca="1">IF(B33="+","Unit",IF(ISERROR(OFFSET('HARGA SATUAN'!$E$6,MATCH(RAB!C33,'HARGA SATUAN'!$C$7:$C$1507,0),0)),"",OFFSET('HARGA SATUAN'!$E$6,MATCH(RAB!C33,'HARGA SATUAN'!$C$7:$C$1507,0),0)))</f>
        <v>Mtr</v>
      </c>
      <c r="F33" s="424">
        <f>6.2*F21</f>
        <v>18.600000000000001</v>
      </c>
      <c r="G33" s="294">
        <f ca="1">IF(ISERROR(OFFSET('HARGA SATUAN'!$I$6,MATCH(RAB!C33,'HARGA SATUAN'!$C$7:$C$1507,0),0)),0,OFFSET('HARGA SATUAN'!$I$6,MATCH(RAB!C33,'HARGA SATUAN'!$C$7:$C$1507,0),0))</f>
        <v>8550</v>
      </c>
      <c r="H33" s="295">
        <f t="shared" si="13"/>
        <v>0</v>
      </c>
      <c r="I33" s="295">
        <f t="shared" ca="1" si="14"/>
        <v>159030</v>
      </c>
      <c r="J33" s="295">
        <f t="shared" si="15"/>
        <v>0</v>
      </c>
      <c r="K33" s="296">
        <f t="shared" ca="1" si="16"/>
        <v>159030</v>
      </c>
      <c r="L33" s="303"/>
      <c r="M33" s="303"/>
      <c r="N33" s="303"/>
      <c r="O33" s="297"/>
      <c r="P33" s="297"/>
      <c r="Q33" s="278"/>
      <c r="R33" s="270"/>
      <c r="S33" s="298"/>
      <c r="T33" s="275"/>
      <c r="U33" s="275"/>
      <c r="V33" s="275"/>
    </row>
    <row r="34" spans="1:22" s="304" customFormat="1">
      <c r="A34" s="270"/>
      <c r="B34" s="495">
        <v>13</v>
      </c>
      <c r="C34" s="496" t="s">
        <v>26</v>
      </c>
      <c r="D34" s="292" t="s">
        <v>49</v>
      </c>
      <c r="E34" s="293" t="str">
        <f ca="1">IF(B34="+","Unit",IF(ISERROR(OFFSET('HARGA SATUAN'!$E$6,MATCH(RAB!C34,'HARGA SATUAN'!$C$7:$C$1507,0),0)),"",OFFSET('HARGA SATUAN'!$E$6,MATCH(RAB!C34,'HARGA SATUAN'!$C$7:$C$1507,0),0)))</f>
        <v>Bh</v>
      </c>
      <c r="F34" s="424">
        <f>F21*5</f>
        <v>15</v>
      </c>
      <c r="G34" s="294">
        <f ca="1">IF(ISERROR(OFFSET('HARGA SATUAN'!$I$6,MATCH(RAB!C34,'HARGA SATUAN'!$C$7:$C$1507,0),0)),0,OFFSET('HARGA SATUAN'!$I$6,MATCH(RAB!C34,'HARGA SATUAN'!$C$7:$C$1507,0),0))</f>
        <v>2500</v>
      </c>
      <c r="H34" s="295">
        <f t="shared" si="13"/>
        <v>0</v>
      </c>
      <c r="I34" s="295">
        <f t="shared" si="14"/>
        <v>0</v>
      </c>
      <c r="J34" s="295">
        <f t="shared" ca="1" si="15"/>
        <v>37500</v>
      </c>
      <c r="K34" s="296">
        <f t="shared" ca="1" si="16"/>
        <v>37500</v>
      </c>
      <c r="L34" s="303"/>
      <c r="M34" s="303"/>
      <c r="N34" s="303"/>
      <c r="O34" s="297"/>
      <c r="P34" s="297"/>
      <c r="Q34" s="278"/>
      <c r="R34" s="270"/>
      <c r="S34" s="298"/>
      <c r="T34" s="275"/>
      <c r="U34" s="275"/>
      <c r="V34" s="275"/>
    </row>
    <row r="35" spans="1:22" s="304" customFormat="1">
      <c r="A35" s="270">
        <f>IF(AND(C35=0,C107=0,C108=0),"BLANKS",1)</f>
        <v>1</v>
      </c>
      <c r="B35" s="495">
        <v>14</v>
      </c>
      <c r="C35" s="496" t="s">
        <v>691</v>
      </c>
      <c r="D35" s="292"/>
      <c r="E35" s="293" t="str">
        <f ca="1">IF(B35="+","Unit",IF(ISERROR(OFFSET('HARGA SATUAN'!$E$6,MATCH(RAB!C35,'HARGA SATUAN'!$C$7:$C$1507,0),0)),"",OFFSET('HARGA SATUAN'!$E$6,MATCH(RAB!C35,'HARGA SATUAN'!$C$7:$C$1507,0),0)))</f>
        <v>Unit</v>
      </c>
      <c r="F35" s="424">
        <f>F21*1</f>
        <v>3</v>
      </c>
      <c r="G35" s="294">
        <f ca="1">IF(ISERROR(OFFSET('HARGA SATUAN'!$I$6,MATCH(RAB!C35,'HARGA SATUAN'!$C$7:$C$1507,0),0)),0,OFFSET('HARGA SATUAN'!$I$6,MATCH(RAB!C35,'HARGA SATUAN'!$C$7:$C$1507,0),0))</f>
        <v>111000</v>
      </c>
      <c r="H35" s="295">
        <f t="shared" si="13"/>
        <v>0</v>
      </c>
      <c r="I35" s="295">
        <f t="shared" si="14"/>
        <v>0</v>
      </c>
      <c r="J35" s="295">
        <f t="shared" si="15"/>
        <v>0</v>
      </c>
      <c r="K35" s="296">
        <f t="shared" si="16"/>
        <v>0</v>
      </c>
      <c r="L35" s="303"/>
      <c r="M35" s="303"/>
      <c r="N35" s="303"/>
      <c r="O35" s="297"/>
      <c r="P35" s="297"/>
      <c r="Q35" s="278"/>
      <c r="R35" s="270"/>
      <c r="S35" s="298"/>
      <c r="T35" s="275"/>
      <c r="U35" s="275"/>
      <c r="V35" s="275"/>
    </row>
    <row r="36" spans="1:22" s="304" customFormat="1">
      <c r="A36" s="270"/>
      <c r="B36" s="495"/>
      <c r="C36" s="496"/>
      <c r="D36" s="292"/>
      <c r="E36" s="293"/>
      <c r="F36" s="497"/>
      <c r="G36" s="294"/>
      <c r="H36" s="295"/>
      <c r="I36" s="295"/>
      <c r="J36" s="295"/>
      <c r="K36" s="296"/>
      <c r="L36" s="303"/>
      <c r="M36" s="303"/>
      <c r="N36" s="303"/>
      <c r="O36" s="297"/>
      <c r="P36" s="297"/>
      <c r="Q36" s="278"/>
      <c r="R36" s="270"/>
      <c r="S36" s="298"/>
      <c r="T36" s="275"/>
      <c r="U36" s="275"/>
      <c r="V36" s="275"/>
    </row>
    <row r="37" spans="1:22" s="304" customFormat="1">
      <c r="A37" s="270" t="e">
        <f>IF(AND(C37=0,C38=0,#REF!=0),"BLANKS",1)</f>
        <v>#REF!</v>
      </c>
      <c r="B37" s="495" t="s">
        <v>1039</v>
      </c>
      <c r="C37" s="496" t="s">
        <v>1624</v>
      </c>
      <c r="D37" s="292"/>
      <c r="E37" s="293" t="str">
        <f ca="1">IF(B37="+","Unit",IF(ISERROR(OFFSET('HARGA SATUAN'!$E$6,MATCH(RAB!C37,'HARGA SATUAN'!$C$7:$C$1507,0),0)),"",OFFSET('HARGA SATUAN'!$E$6,MATCH(RAB!C37,'HARGA SATUAN'!$C$7:$C$1507,0),0)))</f>
        <v>Unit</v>
      </c>
      <c r="F37" s="497">
        <f>'GAMBAR '!Y24</f>
        <v>2</v>
      </c>
      <c r="G37" s="294">
        <f ca="1">IF(ISERROR(OFFSET('HARGA SATUAN'!$I$6,MATCH(RAB!C37,'HARGA SATUAN'!$C$7:$C$1507,0),0)),0,OFFSET('HARGA SATUAN'!$I$6,MATCH(RAB!C37,'HARGA SATUAN'!$C$7:$C$1507,0),0))</f>
        <v>0</v>
      </c>
      <c r="H37" s="295">
        <f t="shared" si="13"/>
        <v>0</v>
      </c>
      <c r="I37" s="295">
        <f t="shared" si="14"/>
        <v>0</v>
      </c>
      <c r="J37" s="295">
        <f t="shared" si="15"/>
        <v>0</v>
      </c>
      <c r="K37" s="296">
        <f t="shared" si="16"/>
        <v>0</v>
      </c>
      <c r="L37" s="303"/>
      <c r="M37" s="303"/>
      <c r="N37" s="303"/>
      <c r="O37" s="297"/>
      <c r="P37" s="297"/>
      <c r="Q37" s="278"/>
      <c r="R37" s="270"/>
      <c r="S37" s="298"/>
      <c r="T37" s="275"/>
      <c r="U37" s="275"/>
      <c r="V37" s="275"/>
    </row>
    <row r="38" spans="1:22" s="304" customFormat="1" ht="30">
      <c r="A38" s="270" t="e">
        <f>IF(AND(C38=0,#REF!=0,#REF!=0),"BLANKS",1)</f>
        <v>#REF!</v>
      </c>
      <c r="B38" s="495">
        <v>1</v>
      </c>
      <c r="C38" s="496" t="s">
        <v>1625</v>
      </c>
      <c r="D38" s="292" t="s">
        <v>46</v>
      </c>
      <c r="E38" s="293" t="str">
        <f ca="1">IF(B38="+","Unit",IF(ISERROR(OFFSET('HARGA SATUAN'!$E$6,MATCH(RAB!C38,'HARGA SATUAN'!$C$7:$C$1507,0),0)),"",OFFSET('HARGA SATUAN'!$E$6,MATCH(RAB!C38,'HARGA SATUAN'!$C$7:$C$1507,0),0)))</f>
        <v>Set</v>
      </c>
      <c r="F38" s="497">
        <f>F37*3</f>
        <v>6</v>
      </c>
      <c r="G38" s="294">
        <f ca="1">IF(ISERROR(OFFSET('HARGA SATUAN'!$I$6,MATCH(RAB!C38,'HARGA SATUAN'!$C$7:$C$1507,0),0)),0,OFFSET('HARGA SATUAN'!$I$6,MATCH(RAB!C38,'HARGA SATUAN'!$C$7:$C$1507,0),0))</f>
        <v>430000</v>
      </c>
      <c r="H38" s="295">
        <f t="shared" ca="1" si="13"/>
        <v>2580000</v>
      </c>
      <c r="I38" s="295">
        <f t="shared" si="14"/>
        <v>0</v>
      </c>
      <c r="J38" s="295">
        <f t="shared" si="15"/>
        <v>0</v>
      </c>
      <c r="K38" s="296">
        <f t="shared" ca="1" si="16"/>
        <v>2580000</v>
      </c>
      <c r="L38" s="303"/>
      <c r="M38" s="303"/>
      <c r="N38" s="303"/>
      <c r="O38" s="297"/>
      <c r="P38" s="297"/>
      <c r="Q38" s="278"/>
      <c r="R38" s="270"/>
      <c r="S38" s="298"/>
      <c r="T38" s="275"/>
      <c r="U38" s="275"/>
      <c r="V38" s="275"/>
    </row>
    <row r="39" spans="1:22" s="304" customFormat="1">
      <c r="A39" s="270"/>
      <c r="B39" s="495">
        <v>2</v>
      </c>
      <c r="C39" s="496" t="s">
        <v>155</v>
      </c>
      <c r="D39" s="292" t="s">
        <v>47</v>
      </c>
      <c r="E39" s="293" t="str">
        <f ca="1">IF(B39="+","Unit",IF(ISERROR(OFFSET('HARGA SATUAN'!$E$6,MATCH(RAB!C39,'HARGA SATUAN'!$C$7:$C$1507,0),0)),"",OFFSET('HARGA SATUAN'!$E$6,MATCH(RAB!C39,'HARGA SATUAN'!$C$7:$C$1507,0),0)))</f>
        <v>Mtr</v>
      </c>
      <c r="F39" s="497">
        <f>F37*1</f>
        <v>2</v>
      </c>
      <c r="G39" s="294">
        <f ca="1">IF(ISERROR(OFFSET('HARGA SATUAN'!$I$6,MATCH(RAB!C39,'HARGA SATUAN'!$C$7:$C$1507,0),0)),0,OFFSET('HARGA SATUAN'!$I$6,MATCH(RAB!C39,'HARGA SATUAN'!$C$7:$C$1507,0),0))</f>
        <v>7789</v>
      </c>
      <c r="H39" s="295">
        <f t="shared" si="13"/>
        <v>0</v>
      </c>
      <c r="I39" s="295">
        <f t="shared" ca="1" si="14"/>
        <v>15578</v>
      </c>
      <c r="J39" s="295">
        <f t="shared" si="15"/>
        <v>0</v>
      </c>
      <c r="K39" s="296">
        <f t="shared" ca="1" si="16"/>
        <v>15578</v>
      </c>
      <c r="L39" s="303"/>
      <c r="M39" s="303"/>
      <c r="N39" s="303"/>
      <c r="O39" s="297"/>
      <c r="P39" s="297"/>
      <c r="Q39" s="278"/>
      <c r="R39" s="270"/>
      <c r="S39" s="298"/>
      <c r="T39" s="275"/>
      <c r="U39" s="275"/>
      <c r="V39" s="275"/>
    </row>
    <row r="40" spans="1:22" s="304" customFormat="1">
      <c r="A40" s="270">
        <f>IF(AND(C40=0,C111=0,C112=0),"BLANKS",1)</f>
        <v>1</v>
      </c>
      <c r="B40" s="495">
        <v>3</v>
      </c>
      <c r="C40" s="496" t="s">
        <v>160</v>
      </c>
      <c r="D40" s="292" t="s">
        <v>47</v>
      </c>
      <c r="E40" s="293" t="str">
        <f ca="1">IF(B40="+","Unit",IF(ISERROR(OFFSET('HARGA SATUAN'!$E$6,MATCH(RAB!C40,'HARGA SATUAN'!$C$7:$C$1507,0),0)),"",OFFSET('HARGA SATUAN'!$E$6,MATCH(RAB!C40,'HARGA SATUAN'!$C$7:$C$1507,0),0)))</f>
        <v>Bh</v>
      </c>
      <c r="F40" s="497">
        <f>F37*2</f>
        <v>4</v>
      </c>
      <c r="G40" s="294">
        <f ca="1">IF(ISERROR(OFFSET('HARGA SATUAN'!$I$6,MATCH(RAB!C40,'HARGA SATUAN'!$C$7:$C$1507,0),0)),0,OFFSET('HARGA SATUAN'!$I$6,MATCH(RAB!C40,'HARGA SATUAN'!$C$7:$C$1507,0),0))</f>
        <v>40000</v>
      </c>
      <c r="H40" s="295">
        <f t="shared" si="13"/>
        <v>0</v>
      </c>
      <c r="I40" s="295">
        <f t="shared" ca="1" si="14"/>
        <v>160000</v>
      </c>
      <c r="J40" s="295">
        <f t="shared" si="15"/>
        <v>0</v>
      </c>
      <c r="K40" s="296">
        <f t="shared" ca="1" si="16"/>
        <v>160000</v>
      </c>
      <c r="L40" s="303"/>
      <c r="M40" s="303"/>
      <c r="N40" s="303"/>
      <c r="O40" s="297"/>
      <c r="P40" s="297"/>
      <c r="Q40" s="278"/>
      <c r="R40" s="270"/>
      <c r="S40" s="298"/>
      <c r="T40" s="275"/>
      <c r="U40" s="275"/>
      <c r="V40" s="275"/>
    </row>
    <row r="41" spans="1:22" s="304" customFormat="1">
      <c r="A41" s="270" t="e">
        <f>IF(AND(C41=0,C42=0,#REF!=0),"BLANKS",1)</f>
        <v>#REF!</v>
      </c>
      <c r="B41" s="495">
        <v>4</v>
      </c>
      <c r="C41" s="496" t="s">
        <v>28</v>
      </c>
      <c r="D41" s="292" t="s">
        <v>47</v>
      </c>
      <c r="E41" s="293" t="str">
        <f ca="1">IF(B41="+","Unit",IF(ISERROR(OFFSET('HARGA SATUAN'!$E$6,MATCH(RAB!C41,'HARGA SATUAN'!$C$7:$C$1507,0),0)),"",OFFSET('HARGA SATUAN'!$E$6,MATCH(RAB!C41,'HARGA SATUAN'!$C$7:$C$1507,0),0)))</f>
        <v>Bh</v>
      </c>
      <c r="F41" s="497">
        <f>F37*1</f>
        <v>2</v>
      </c>
      <c r="G41" s="294">
        <f ca="1">IF(ISERROR(OFFSET('HARGA SATUAN'!$I$6,MATCH(RAB!C41,'HARGA SATUAN'!$C$7:$C$1507,0),0)),0,OFFSET('HARGA SATUAN'!$I$6,MATCH(RAB!C41,'HARGA SATUAN'!$C$7:$C$1507,0),0))</f>
        <v>26500</v>
      </c>
      <c r="H41" s="295">
        <f t="shared" si="13"/>
        <v>0</v>
      </c>
      <c r="I41" s="295">
        <f t="shared" ca="1" si="14"/>
        <v>53000</v>
      </c>
      <c r="J41" s="295">
        <f t="shared" si="15"/>
        <v>0</v>
      </c>
      <c r="K41" s="296">
        <f t="shared" ca="1" si="16"/>
        <v>53000</v>
      </c>
      <c r="L41" s="303"/>
      <c r="M41" s="303"/>
      <c r="N41" s="303"/>
      <c r="O41" s="297"/>
      <c r="P41" s="297"/>
      <c r="Q41" s="278"/>
      <c r="R41" s="270"/>
      <c r="S41" s="298"/>
      <c r="T41" s="275"/>
      <c r="U41" s="275"/>
      <c r="V41" s="275"/>
    </row>
    <row r="42" spans="1:22" s="304" customFormat="1">
      <c r="A42" s="270" t="e">
        <f>IF(AND(C42=0,#REF!=0,#REF!=0),"BLANKS",1)</f>
        <v>#REF!</v>
      </c>
      <c r="B42" s="495">
        <v>5</v>
      </c>
      <c r="C42" s="496" t="s">
        <v>166</v>
      </c>
      <c r="D42" s="292" t="s">
        <v>47</v>
      </c>
      <c r="E42" s="293" t="str">
        <f ca="1">IF(B42="+","Unit",IF(ISERROR(OFFSET('HARGA SATUAN'!$E$6,MATCH(RAB!C42,'HARGA SATUAN'!$C$7:$C$1507,0),0)),"",OFFSET('HARGA SATUAN'!$E$6,MATCH(RAB!C42,'HARGA SATUAN'!$C$7:$C$1507,0),0)))</f>
        <v>Bh</v>
      </c>
      <c r="F42" s="497">
        <f>F37*4</f>
        <v>8</v>
      </c>
      <c r="G42" s="294">
        <f ca="1">IF(ISERROR(OFFSET('HARGA SATUAN'!$I$6,MATCH(RAB!C42,'HARGA SATUAN'!$C$7:$C$1507,0),0)),0,OFFSET('HARGA SATUAN'!$I$6,MATCH(RAB!C42,'HARGA SATUAN'!$C$7:$C$1507,0),0))</f>
        <v>7938</v>
      </c>
      <c r="H42" s="295">
        <f t="shared" si="13"/>
        <v>0</v>
      </c>
      <c r="I42" s="295">
        <f t="shared" ca="1" si="14"/>
        <v>63504</v>
      </c>
      <c r="J42" s="295">
        <f t="shared" si="15"/>
        <v>0</v>
      </c>
      <c r="K42" s="296">
        <f t="shared" ca="1" si="16"/>
        <v>63504</v>
      </c>
      <c r="L42" s="303"/>
      <c r="M42" s="303"/>
      <c r="N42" s="303"/>
      <c r="O42" s="297"/>
      <c r="P42" s="297"/>
      <c r="Q42" s="278"/>
      <c r="R42" s="270"/>
      <c r="S42" s="298"/>
      <c r="T42" s="275"/>
      <c r="U42" s="275"/>
      <c r="V42" s="275"/>
    </row>
    <row r="43" spans="1:22" s="304" customFormat="1">
      <c r="A43" s="270"/>
      <c r="B43" s="495">
        <v>6</v>
      </c>
      <c r="C43" s="496" t="s">
        <v>176</v>
      </c>
      <c r="D43" s="292" t="s">
        <v>47</v>
      </c>
      <c r="E43" s="293" t="str">
        <f ca="1">IF(B43="+","Unit",IF(ISERROR(OFFSET('HARGA SATUAN'!$E$6,MATCH(RAB!C43,'HARGA SATUAN'!$C$7:$C$1507,0),0)),"",OFFSET('HARGA SATUAN'!$E$6,MATCH(RAB!C43,'HARGA SATUAN'!$C$7:$C$1507,0),0)))</f>
        <v>Bh</v>
      </c>
      <c r="F43" s="497">
        <f>F37*4</f>
        <v>8</v>
      </c>
      <c r="G43" s="294">
        <f ca="1">IF(ISERROR(OFFSET('HARGA SATUAN'!$I$6,MATCH(RAB!C43,'HARGA SATUAN'!$C$7:$C$1507,0),0)),0,OFFSET('HARGA SATUAN'!$I$6,MATCH(RAB!C43,'HARGA SATUAN'!$C$7:$C$1507,0),0))</f>
        <v>45000</v>
      </c>
      <c r="H43" s="295">
        <f t="shared" si="13"/>
        <v>0</v>
      </c>
      <c r="I43" s="295">
        <f t="shared" ca="1" si="14"/>
        <v>360000</v>
      </c>
      <c r="J43" s="295">
        <f t="shared" si="15"/>
        <v>0</v>
      </c>
      <c r="K43" s="296">
        <f t="shared" ca="1" si="16"/>
        <v>360000</v>
      </c>
      <c r="L43" s="303"/>
      <c r="M43" s="303"/>
      <c r="N43" s="303"/>
      <c r="O43" s="297"/>
      <c r="P43" s="297"/>
      <c r="Q43" s="278"/>
      <c r="R43" s="270"/>
      <c r="S43" s="298"/>
      <c r="T43" s="275"/>
      <c r="U43" s="275"/>
      <c r="V43" s="275"/>
    </row>
    <row r="44" spans="1:22" s="304" customFormat="1">
      <c r="A44" s="270">
        <f t="shared" ref="A44:A46" si="17">IF(AND(C44=0,C45=0,C46=0),"BLANKS",1)</f>
        <v>1</v>
      </c>
      <c r="B44" s="495">
        <v>7</v>
      </c>
      <c r="C44" s="496" t="s">
        <v>182</v>
      </c>
      <c r="D44" s="292" t="s">
        <v>47</v>
      </c>
      <c r="E44" s="293" t="str">
        <f ca="1">IF(B44="+","Unit",IF(ISERROR(OFFSET('HARGA SATUAN'!$E$6,MATCH(RAB!C44,'HARGA SATUAN'!$C$7:$C$1507,0),0)),"",OFFSET('HARGA SATUAN'!$E$6,MATCH(RAB!C44,'HARGA SATUAN'!$C$7:$C$1507,0),0)))</f>
        <v>Bh</v>
      </c>
      <c r="F44" s="497">
        <f>F37*1</f>
        <v>2</v>
      </c>
      <c r="G44" s="294">
        <f ca="1">IF(ISERROR(OFFSET('HARGA SATUAN'!$I$6,MATCH(RAB!C44,'HARGA SATUAN'!$C$7:$C$1507,0),0)),0,OFFSET('HARGA SATUAN'!$I$6,MATCH(RAB!C44,'HARGA SATUAN'!$C$7:$C$1507,0),0))</f>
        <v>15500</v>
      </c>
      <c r="H44" s="295">
        <f t="shared" si="13"/>
        <v>0</v>
      </c>
      <c r="I44" s="295">
        <f t="shared" ca="1" si="14"/>
        <v>31000</v>
      </c>
      <c r="J44" s="295">
        <f t="shared" si="15"/>
        <v>0</v>
      </c>
      <c r="K44" s="296">
        <f t="shared" ca="1" si="16"/>
        <v>31000</v>
      </c>
      <c r="L44" s="303"/>
      <c r="M44" s="303"/>
      <c r="N44" s="303"/>
      <c r="O44" s="297"/>
      <c r="P44" s="297"/>
      <c r="Q44" s="278"/>
      <c r="R44" s="270"/>
      <c r="S44" s="298"/>
      <c r="T44" s="275"/>
      <c r="U44" s="275"/>
      <c r="V44" s="275"/>
    </row>
    <row r="45" spans="1:22" s="304" customFormat="1">
      <c r="A45" s="270">
        <f t="shared" si="17"/>
        <v>1</v>
      </c>
      <c r="B45" s="495">
        <v>8</v>
      </c>
      <c r="C45" s="496" t="s">
        <v>597</v>
      </c>
      <c r="D45" s="292" t="s">
        <v>47</v>
      </c>
      <c r="E45" s="293" t="str">
        <f ca="1">IF(B45="+","Unit",IF(ISERROR(OFFSET('HARGA SATUAN'!$E$6,MATCH(RAB!C45,'HARGA SATUAN'!$C$7:$C$1507,0),0)),"",OFFSET('HARGA SATUAN'!$E$6,MATCH(RAB!C45,'HARGA SATUAN'!$C$7:$C$1507,0),0)))</f>
        <v>Bh</v>
      </c>
      <c r="F45" s="438">
        <f>F37*2</f>
        <v>4</v>
      </c>
      <c r="G45" s="294">
        <f ca="1">IF(ISERROR(OFFSET('HARGA SATUAN'!$I$6,MATCH(RAB!C45,'HARGA SATUAN'!$C$7:$C$1507,0),0)),0,OFFSET('HARGA SATUAN'!$I$6,MATCH(RAB!C45,'HARGA SATUAN'!$C$7:$C$1507,0),0))</f>
        <v>380500</v>
      </c>
      <c r="H45" s="295">
        <f t="shared" ref="H45:H52" si="18">IF(OR(D45="MDU",D45="MDU-KD"),(IF($O$3="RAB NON MDU","PLN KD",G45*F45)),0)</f>
        <v>0</v>
      </c>
      <c r="I45" s="295">
        <f t="shared" ref="I45:I52" ca="1" si="19">IF(D45="HDW",G45*F45,0)</f>
        <v>1522000</v>
      </c>
      <c r="J45" s="295">
        <f t="shared" ref="J45:J52" si="20">IF(D45="JASA",G45*F45,0)</f>
        <v>0</v>
      </c>
      <c r="K45" s="296">
        <f t="shared" ref="K45:K52" ca="1" si="21">SUM(H45:J45)</f>
        <v>1522000</v>
      </c>
      <c r="L45" s="303"/>
      <c r="M45" s="303"/>
      <c r="N45" s="303"/>
      <c r="O45" s="297"/>
      <c r="P45" s="297"/>
      <c r="Q45" s="278"/>
      <c r="R45" s="270"/>
      <c r="S45" s="298"/>
      <c r="T45" s="275"/>
      <c r="U45" s="275"/>
      <c r="V45" s="275"/>
    </row>
    <row r="46" spans="1:22" s="304" customFormat="1">
      <c r="A46" s="270">
        <f t="shared" si="17"/>
        <v>1</v>
      </c>
      <c r="B46" s="495">
        <v>9</v>
      </c>
      <c r="C46" s="496" t="s">
        <v>220</v>
      </c>
      <c r="D46" s="292" t="s">
        <v>47</v>
      </c>
      <c r="E46" s="293" t="str">
        <f ca="1">IF(B46="+","Unit",IF(ISERROR(OFFSET('HARGA SATUAN'!$E$6,MATCH(RAB!C46,'HARGA SATUAN'!$C$7:$C$1507,0),0)),"",OFFSET('HARGA SATUAN'!$E$6,MATCH(RAB!C46,'HARGA SATUAN'!$C$7:$C$1507,0),0)))</f>
        <v>Bh</v>
      </c>
      <c r="F46" s="424">
        <f>F37*4</f>
        <v>8</v>
      </c>
      <c r="G46" s="294">
        <f ca="1">IF(ISERROR(OFFSET('HARGA SATUAN'!$I$6,MATCH(RAB!C46,'HARGA SATUAN'!$C$7:$C$1507,0),0)),0,OFFSET('HARGA SATUAN'!$I$6,MATCH(RAB!C46,'HARGA SATUAN'!$C$7:$C$1507,0),0))</f>
        <v>11400</v>
      </c>
      <c r="H46" s="295">
        <f t="shared" si="18"/>
        <v>0</v>
      </c>
      <c r="I46" s="295">
        <f t="shared" ca="1" si="19"/>
        <v>91200</v>
      </c>
      <c r="J46" s="295">
        <f t="shared" si="20"/>
        <v>0</v>
      </c>
      <c r="K46" s="296">
        <f t="shared" ca="1" si="21"/>
        <v>91200</v>
      </c>
      <c r="L46" s="303"/>
      <c r="M46" s="303"/>
      <c r="N46" s="303"/>
      <c r="O46" s="297"/>
      <c r="P46" s="297"/>
      <c r="Q46" s="278"/>
      <c r="R46" s="270"/>
      <c r="S46" s="298"/>
      <c r="T46" s="275"/>
      <c r="U46" s="275"/>
      <c r="V46" s="275"/>
    </row>
    <row r="47" spans="1:22" s="304" customFormat="1">
      <c r="A47" s="270" t="e">
        <f>IF(AND(C47=0,C48=0,#REF!=0),"BLANKS",1)</f>
        <v>#REF!</v>
      </c>
      <c r="B47" s="495">
        <v>10</v>
      </c>
      <c r="C47" s="496" t="s">
        <v>221</v>
      </c>
      <c r="D47" s="292" t="s">
        <v>47</v>
      </c>
      <c r="E47" s="293" t="str">
        <f ca="1">IF(B47="+","Unit",IF(ISERROR(OFFSET('HARGA SATUAN'!$E$6,MATCH(RAB!C47,'HARGA SATUAN'!$C$7:$C$1507,0),0)),"",OFFSET('HARGA SATUAN'!$E$6,MATCH(RAB!C47,'HARGA SATUAN'!$C$7:$C$1507,0),0)))</f>
        <v>Bh</v>
      </c>
      <c r="F47" s="424">
        <f>F37*2</f>
        <v>4</v>
      </c>
      <c r="G47" s="294">
        <f ca="1">IF(ISERROR(OFFSET('HARGA SATUAN'!$I$6,MATCH(RAB!C47,'HARGA SATUAN'!$C$7:$C$1507,0),0)),0,OFFSET('HARGA SATUAN'!$I$6,MATCH(RAB!C47,'HARGA SATUAN'!$C$7:$C$1507,0),0))</f>
        <v>29600</v>
      </c>
      <c r="H47" s="295">
        <f t="shared" si="18"/>
        <v>0</v>
      </c>
      <c r="I47" s="295">
        <f t="shared" ca="1" si="19"/>
        <v>118400</v>
      </c>
      <c r="J47" s="295">
        <f t="shared" si="20"/>
        <v>0</v>
      </c>
      <c r="K47" s="296">
        <f t="shared" ca="1" si="21"/>
        <v>118400</v>
      </c>
      <c r="L47" s="303"/>
      <c r="M47" s="303"/>
      <c r="N47" s="303"/>
      <c r="O47" s="297"/>
      <c r="P47" s="297"/>
      <c r="Q47" s="278"/>
      <c r="R47" s="270"/>
      <c r="S47" s="298"/>
      <c r="T47" s="275"/>
      <c r="U47" s="275"/>
      <c r="V47" s="275"/>
    </row>
    <row r="48" spans="1:22" s="304" customFormat="1">
      <c r="A48" s="270" t="e">
        <f>IF(AND(C48=0,#REF!=0,#REF!=0),"BLANKS",1)</f>
        <v>#REF!</v>
      </c>
      <c r="B48" s="495">
        <v>11</v>
      </c>
      <c r="C48" s="496" t="s">
        <v>226</v>
      </c>
      <c r="D48" s="292" t="s">
        <v>47</v>
      </c>
      <c r="E48" s="293" t="str">
        <f ca="1">IF(B48="+","Unit",IF(ISERROR(OFFSET('HARGA SATUAN'!$E$6,MATCH(RAB!C48,'HARGA SATUAN'!$C$7:$C$1507,0),0)),"",OFFSET('HARGA SATUAN'!$E$6,MATCH(RAB!C48,'HARGA SATUAN'!$C$7:$C$1507,0),0)))</f>
        <v>Bh</v>
      </c>
      <c r="F48" s="424">
        <f>F37*1</f>
        <v>2</v>
      </c>
      <c r="G48" s="294">
        <f ca="1">IF(ISERROR(OFFSET('HARGA SATUAN'!$I$6,MATCH(RAB!C48,'HARGA SATUAN'!$C$7:$C$1507,0),0)),0,OFFSET('HARGA SATUAN'!$I$6,MATCH(RAB!C48,'HARGA SATUAN'!$C$7:$C$1507,0),0))</f>
        <v>27815</v>
      </c>
      <c r="H48" s="295">
        <f t="shared" si="18"/>
        <v>0</v>
      </c>
      <c r="I48" s="295">
        <f t="shared" ca="1" si="19"/>
        <v>55630</v>
      </c>
      <c r="J48" s="295">
        <f t="shared" si="20"/>
        <v>0</v>
      </c>
      <c r="K48" s="296">
        <f t="shared" ca="1" si="21"/>
        <v>55630</v>
      </c>
      <c r="L48" s="303"/>
      <c r="M48" s="303"/>
      <c r="N48" s="303"/>
      <c r="O48" s="297"/>
      <c r="P48" s="297"/>
      <c r="Q48" s="278"/>
      <c r="R48" s="270"/>
      <c r="S48" s="298"/>
      <c r="T48" s="275"/>
      <c r="U48" s="275"/>
      <c r="V48" s="275"/>
    </row>
    <row r="49" spans="1:22" s="304" customFormat="1">
      <c r="A49" s="270">
        <f t="shared" ref="A49:A51" si="22">IF(AND(C49=0,C50=0,C51=0),"BLANKS",1)</f>
        <v>1</v>
      </c>
      <c r="B49" s="495">
        <v>12</v>
      </c>
      <c r="C49" s="496" t="s">
        <v>25</v>
      </c>
      <c r="D49" s="292" t="s">
        <v>47</v>
      </c>
      <c r="E49" s="293" t="str">
        <f ca="1">IF(B49="+","Unit",IF(ISERROR(OFFSET('HARGA SATUAN'!$E$6,MATCH(RAB!C49,'HARGA SATUAN'!$C$7:$C$1507,0),0)),"",OFFSET('HARGA SATUAN'!$E$6,MATCH(RAB!C49,'HARGA SATUAN'!$C$7:$C$1507,0),0)))</f>
        <v>Bh</v>
      </c>
      <c r="F49" s="498">
        <f>F37*3</f>
        <v>6</v>
      </c>
      <c r="G49" s="294">
        <f ca="1">IF(ISERROR(OFFSET('HARGA SATUAN'!$I$6,MATCH(RAB!C49,'HARGA SATUAN'!$C$7:$C$1507,0),0)),0,OFFSET('HARGA SATUAN'!$I$6,MATCH(RAB!C49,'HARGA SATUAN'!$C$7:$C$1507,0),0))</f>
        <v>23936</v>
      </c>
      <c r="H49" s="295">
        <f t="shared" si="18"/>
        <v>0</v>
      </c>
      <c r="I49" s="295">
        <f t="shared" ca="1" si="19"/>
        <v>143616</v>
      </c>
      <c r="J49" s="295">
        <f t="shared" si="20"/>
        <v>0</v>
      </c>
      <c r="K49" s="296">
        <f t="shared" ca="1" si="21"/>
        <v>143616</v>
      </c>
      <c r="L49" s="303"/>
      <c r="M49" s="303"/>
      <c r="N49" s="303"/>
      <c r="O49" s="297"/>
      <c r="P49" s="297"/>
      <c r="Q49" s="278"/>
      <c r="R49" s="270"/>
      <c r="S49" s="298"/>
      <c r="T49" s="275"/>
      <c r="U49" s="275"/>
      <c r="V49" s="275"/>
    </row>
    <row r="50" spans="1:22" s="304" customFormat="1">
      <c r="A50" s="270">
        <f t="shared" si="22"/>
        <v>1</v>
      </c>
      <c r="B50" s="495">
        <v>13</v>
      </c>
      <c r="C50" s="496" t="s">
        <v>38</v>
      </c>
      <c r="D50" s="292" t="s">
        <v>47</v>
      </c>
      <c r="E50" s="293" t="str">
        <f ca="1">IF(B50="+","Unit",IF(ISERROR(OFFSET('HARGA SATUAN'!$E$6,MATCH(RAB!C50,'HARGA SATUAN'!$C$7:$C$1507,0),0)),"",OFFSET('HARGA SATUAN'!$E$6,MATCH(RAB!C50,'HARGA SATUAN'!$C$7:$C$1507,0),0)))</f>
        <v>Bh</v>
      </c>
      <c r="F50" s="424">
        <f>F37*1</f>
        <v>2</v>
      </c>
      <c r="G50" s="294">
        <f ca="1">IF(ISERROR(OFFSET('HARGA SATUAN'!$I$6,MATCH(RAB!C50,'HARGA SATUAN'!$C$7:$C$1507,0),0)),0,OFFSET('HARGA SATUAN'!$I$6,MATCH(RAB!C50,'HARGA SATUAN'!$C$7:$C$1507,0),0))</f>
        <v>63500</v>
      </c>
      <c r="H50" s="295">
        <f t="shared" si="18"/>
        <v>0</v>
      </c>
      <c r="I50" s="295">
        <f t="shared" ca="1" si="19"/>
        <v>127000</v>
      </c>
      <c r="J50" s="295">
        <f t="shared" si="20"/>
        <v>0</v>
      </c>
      <c r="K50" s="296">
        <f t="shared" ca="1" si="21"/>
        <v>127000</v>
      </c>
      <c r="L50" s="303"/>
      <c r="M50" s="303"/>
      <c r="N50" s="303"/>
      <c r="O50" s="297"/>
      <c r="P50" s="297"/>
      <c r="Q50" s="278"/>
      <c r="R50" s="270"/>
      <c r="S50" s="298"/>
      <c r="T50" s="275"/>
      <c r="U50" s="275"/>
      <c r="V50" s="275"/>
    </row>
    <row r="51" spans="1:22" s="304" customFormat="1">
      <c r="A51" s="270">
        <f t="shared" si="22"/>
        <v>1</v>
      </c>
      <c r="B51" s="495">
        <v>14</v>
      </c>
      <c r="C51" s="496" t="s">
        <v>250</v>
      </c>
      <c r="D51" s="292" t="s">
        <v>47</v>
      </c>
      <c r="E51" s="293" t="str">
        <f ca="1">IF(B51="+","Unit",IF(ISERROR(OFFSET('HARGA SATUAN'!$E$6,MATCH(RAB!C51,'HARGA SATUAN'!$C$7:$C$1507,0),0)),"",OFFSET('HARGA SATUAN'!$E$6,MATCH(RAB!C51,'HARGA SATUAN'!$C$7:$C$1507,0),0)))</f>
        <v>Bh</v>
      </c>
      <c r="F51" s="497">
        <f>F37*1</f>
        <v>2</v>
      </c>
      <c r="G51" s="294">
        <f ca="1">IF(ISERROR(OFFSET('HARGA SATUAN'!$I$6,MATCH(RAB!C51,'HARGA SATUAN'!$C$7:$C$1507,0),0)),0,OFFSET('HARGA SATUAN'!$I$6,MATCH(RAB!C51,'HARGA SATUAN'!$C$7:$C$1507,0),0))</f>
        <v>57690</v>
      </c>
      <c r="H51" s="295">
        <f t="shared" si="18"/>
        <v>0</v>
      </c>
      <c r="I51" s="295">
        <f t="shared" ca="1" si="19"/>
        <v>115380</v>
      </c>
      <c r="J51" s="295">
        <f t="shared" si="20"/>
        <v>0</v>
      </c>
      <c r="K51" s="296">
        <f t="shared" ca="1" si="21"/>
        <v>115380</v>
      </c>
      <c r="L51" s="303"/>
      <c r="M51" s="303"/>
      <c r="N51" s="303"/>
      <c r="O51" s="297"/>
      <c r="P51" s="297"/>
      <c r="Q51" s="278"/>
      <c r="R51" s="270"/>
      <c r="S51" s="298"/>
      <c r="T51" s="275"/>
      <c r="U51" s="275"/>
      <c r="V51" s="275"/>
    </row>
    <row r="52" spans="1:22" s="304" customFormat="1">
      <c r="A52" s="270" t="e">
        <f>IF(AND(C52=0,C53=0,#REF!=0),"BLANKS",1)</f>
        <v>#REF!</v>
      </c>
      <c r="B52" s="495">
        <v>15</v>
      </c>
      <c r="C52" s="496" t="s">
        <v>27</v>
      </c>
      <c r="D52" s="292" t="s">
        <v>47</v>
      </c>
      <c r="E52" s="293" t="str">
        <f ca="1">IF(B52="+","Unit",IF(ISERROR(OFFSET('HARGA SATUAN'!$E$6,MATCH(RAB!C52,'HARGA SATUAN'!$C$7:$C$1507,0),0)),"",OFFSET('HARGA SATUAN'!$E$6,MATCH(RAB!C52,'HARGA SATUAN'!$C$7:$C$1507,0),0)))</f>
        <v>Bh</v>
      </c>
      <c r="F52" s="497">
        <f>F37*3</f>
        <v>6</v>
      </c>
      <c r="G52" s="294">
        <f ca="1">IF(ISERROR(OFFSET('HARGA SATUAN'!$I$6,MATCH(RAB!C52,'HARGA SATUAN'!$C$7:$C$1507,0),0)),0,OFFSET('HARGA SATUAN'!$I$6,MATCH(RAB!C52,'HARGA SATUAN'!$C$7:$C$1507,0),0))</f>
        <v>16000</v>
      </c>
      <c r="H52" s="295">
        <f t="shared" si="18"/>
        <v>0</v>
      </c>
      <c r="I52" s="295">
        <f t="shared" ca="1" si="19"/>
        <v>96000</v>
      </c>
      <c r="J52" s="295">
        <f t="shared" si="20"/>
        <v>0</v>
      </c>
      <c r="K52" s="296">
        <f t="shared" ca="1" si="21"/>
        <v>96000</v>
      </c>
      <c r="L52" s="303"/>
      <c r="M52" s="303"/>
      <c r="N52" s="303"/>
      <c r="O52" s="297"/>
      <c r="P52" s="297"/>
      <c r="Q52" s="278"/>
      <c r="R52" s="270"/>
      <c r="S52" s="298"/>
      <c r="T52" s="275"/>
      <c r="U52" s="275"/>
      <c r="V52" s="275"/>
    </row>
    <row r="53" spans="1:22" s="304" customFormat="1">
      <c r="A53" s="270" t="e">
        <f>IF(AND(C53=0,#REF!=0,#REF!=0),"BLANKS",1)</f>
        <v>#REF!</v>
      </c>
      <c r="B53" s="495">
        <v>16</v>
      </c>
      <c r="C53" s="496" t="s">
        <v>268</v>
      </c>
      <c r="D53" s="292" t="s">
        <v>47</v>
      </c>
      <c r="E53" s="293" t="str">
        <f ca="1">IF(B53="+","Unit",IF(ISERROR(OFFSET('HARGA SATUAN'!$E$6,MATCH(RAB!C53,'HARGA SATUAN'!$C$7:$C$1507,0),0)),"",OFFSET('HARGA SATUAN'!$E$6,MATCH(RAB!C53,'HARGA SATUAN'!$C$7:$C$1507,0),0)))</f>
        <v>Bh</v>
      </c>
      <c r="F53" s="497">
        <f>F37*1</f>
        <v>2</v>
      </c>
      <c r="G53" s="294">
        <f ca="1">IF(ISERROR(OFFSET('HARGA SATUAN'!$I$6,MATCH(RAB!C53,'HARGA SATUAN'!$C$7:$C$1507,0),0)),0,OFFSET('HARGA SATUAN'!$I$6,MATCH(RAB!C53,'HARGA SATUAN'!$C$7:$C$1507,0),0))</f>
        <v>33501.866666666669</v>
      </c>
      <c r="H53" s="295">
        <f t="shared" ref="H53:H94" si="23">IF(OR(D53="MDU",D53="MDU-KD"),(IF($O$3="RAB NON MDU","PLN KD",G53*F53)),0)</f>
        <v>0</v>
      </c>
      <c r="I53" s="295">
        <f t="shared" ref="I53:I94" ca="1" si="24">IF(D53="HDW",G53*F53,0)</f>
        <v>67003.733333333337</v>
      </c>
      <c r="J53" s="295">
        <f t="shared" ref="J53:J94" si="25">IF(D53="JASA",G53*F53,0)</f>
        <v>0</v>
      </c>
      <c r="K53" s="296">
        <f t="shared" ref="K53:K94" ca="1" si="26">SUM(H53:J53)</f>
        <v>67003.733333333337</v>
      </c>
      <c r="L53" s="303"/>
      <c r="M53" s="303"/>
      <c r="N53" s="303"/>
      <c r="O53" s="297"/>
      <c r="P53" s="297"/>
      <c r="Q53" s="278"/>
      <c r="R53" s="270"/>
      <c r="S53" s="298"/>
      <c r="T53" s="275"/>
      <c r="U53" s="275"/>
      <c r="V53" s="275"/>
    </row>
    <row r="54" spans="1:22" s="304" customFormat="1">
      <c r="A54" s="270"/>
      <c r="B54" s="495">
        <v>17</v>
      </c>
      <c r="C54" s="496" t="s">
        <v>26</v>
      </c>
      <c r="D54" s="292" t="s">
        <v>47</v>
      </c>
      <c r="E54" s="293" t="str">
        <f ca="1">IF(B54="+","Unit",IF(ISERROR(OFFSET('HARGA SATUAN'!$E$6,MATCH(RAB!C54,'HARGA SATUAN'!$C$7:$C$1507,0),0)),"",OFFSET('HARGA SATUAN'!$E$6,MATCH(RAB!C54,'HARGA SATUAN'!$C$7:$C$1507,0),0)))</f>
        <v>Bh</v>
      </c>
      <c r="F54" s="497">
        <f>F37*11</f>
        <v>22</v>
      </c>
      <c r="G54" s="294">
        <f ca="1">IF(ISERROR(OFFSET('HARGA SATUAN'!$I$6,MATCH(RAB!C54,'HARGA SATUAN'!$C$7:$C$1507,0),0)),0,OFFSET('HARGA SATUAN'!$I$6,MATCH(RAB!C54,'HARGA SATUAN'!$C$7:$C$1507,0),0))</f>
        <v>2500</v>
      </c>
      <c r="H54" s="295">
        <f t="shared" si="23"/>
        <v>0</v>
      </c>
      <c r="I54" s="295">
        <f t="shared" ca="1" si="24"/>
        <v>55000</v>
      </c>
      <c r="J54" s="295">
        <f t="shared" si="25"/>
        <v>0</v>
      </c>
      <c r="K54" s="296">
        <f t="shared" ca="1" si="26"/>
        <v>55000</v>
      </c>
      <c r="L54" s="303"/>
      <c r="M54" s="303"/>
      <c r="N54" s="303"/>
      <c r="O54" s="297"/>
      <c r="P54" s="297"/>
      <c r="Q54" s="278"/>
      <c r="R54" s="270"/>
      <c r="S54" s="298"/>
      <c r="T54" s="275"/>
      <c r="U54" s="275"/>
      <c r="V54" s="275"/>
    </row>
    <row r="55" spans="1:22" s="304" customFormat="1">
      <c r="A55" s="270">
        <f>IF(AND(C55=0,C126=0,C127=0),"BLANKS",1)</f>
        <v>1</v>
      </c>
      <c r="B55" s="495">
        <v>18</v>
      </c>
      <c r="C55" s="496" t="s">
        <v>707</v>
      </c>
      <c r="D55" s="292" t="s">
        <v>49</v>
      </c>
      <c r="E55" s="293" t="str">
        <f ca="1">IF(B55="+","Unit",IF(ISERROR(OFFSET('HARGA SATUAN'!$E$6,MATCH(RAB!C55,'HARGA SATUAN'!$C$7:$C$1507,0),0)),"",OFFSET('HARGA SATUAN'!$E$6,MATCH(RAB!C55,'HARGA SATUAN'!$C$7:$C$1507,0),0)))</f>
        <v>Unit</v>
      </c>
      <c r="F55" s="497">
        <f>F37*1</f>
        <v>2</v>
      </c>
      <c r="G55" s="294">
        <f ca="1">IF(ISERROR(OFFSET('HARGA SATUAN'!$I$6,MATCH(RAB!C55,'HARGA SATUAN'!$C$7:$C$1507,0),0)),0,OFFSET('HARGA SATUAN'!$I$6,MATCH(RAB!C55,'HARGA SATUAN'!$C$7:$C$1507,0),0))</f>
        <v>134700</v>
      </c>
      <c r="H55" s="295">
        <f t="shared" si="23"/>
        <v>0</v>
      </c>
      <c r="I55" s="295">
        <f t="shared" si="24"/>
        <v>0</v>
      </c>
      <c r="J55" s="295">
        <f t="shared" ca="1" si="25"/>
        <v>269400</v>
      </c>
      <c r="K55" s="296">
        <f t="shared" ca="1" si="26"/>
        <v>269400</v>
      </c>
      <c r="L55" s="303"/>
      <c r="M55" s="303"/>
      <c r="N55" s="303"/>
      <c r="O55" s="297"/>
      <c r="P55" s="297"/>
      <c r="Q55" s="278"/>
      <c r="R55" s="270"/>
      <c r="S55" s="298"/>
      <c r="T55" s="275"/>
      <c r="U55" s="275"/>
      <c r="V55" s="275"/>
    </row>
    <row r="56" spans="1:22" s="304" customFormat="1">
      <c r="A56" s="270" t="e">
        <f>IF(AND(C56=0,C91=0,#REF!=0),"BLANKS",1)</f>
        <v>#REF!</v>
      </c>
      <c r="B56" s="495"/>
      <c r="C56" s="496"/>
      <c r="D56" s="292"/>
      <c r="E56" s="293" t="str">
        <f ca="1">IF(B56="+","Unit",IF(ISERROR(OFFSET('HARGA SATUAN'!$E$6,MATCH(RAB!C56,'HARGA SATUAN'!$C$7:$C$1507,0),0)),"",OFFSET('HARGA SATUAN'!$E$6,MATCH(RAB!C56,'HARGA SATUAN'!$C$7:$C$1507,0),0)))</f>
        <v/>
      </c>
      <c r="F56" s="497"/>
      <c r="G56" s="294">
        <f ca="1">IF(ISERROR(OFFSET('HARGA SATUAN'!$I$6,MATCH(RAB!C56,'HARGA SATUAN'!$C$7:$C$1507,0),0)),0,OFFSET('HARGA SATUAN'!$I$6,MATCH(RAB!C56,'HARGA SATUAN'!$C$7:$C$1507,0),0))</f>
        <v>0</v>
      </c>
      <c r="H56" s="295">
        <f t="shared" ref="H56:H90" si="27">IF(OR(D56="MDU",D56="MDU-KD"),(IF($O$3="RAB NON MDU","PLN KD",G56*F56)),0)</f>
        <v>0</v>
      </c>
      <c r="I56" s="295">
        <f t="shared" ref="I56:I90" si="28">IF(D56="HDW",G56*F56,0)</f>
        <v>0</v>
      </c>
      <c r="J56" s="295">
        <f t="shared" ref="J56:J90" si="29">IF(D56="JASA",G56*F56,0)</f>
        <v>0</v>
      </c>
      <c r="K56" s="296">
        <f t="shared" ref="K56:K90" si="30">SUM(H56:J56)</f>
        <v>0</v>
      </c>
      <c r="L56" s="303"/>
      <c r="M56" s="303"/>
      <c r="N56" s="303"/>
      <c r="O56" s="297"/>
      <c r="P56" s="297"/>
      <c r="Q56" s="278"/>
      <c r="R56" s="270"/>
      <c r="S56" s="298"/>
      <c r="T56" s="275"/>
      <c r="U56" s="275"/>
      <c r="V56" s="275"/>
    </row>
    <row r="57" spans="1:22" s="304" customFormat="1">
      <c r="A57" s="270"/>
      <c r="B57" s="495" t="s">
        <v>1039</v>
      </c>
      <c r="C57" s="496" t="s">
        <v>1665</v>
      </c>
      <c r="D57" s="292" t="s">
        <v>50</v>
      </c>
      <c r="E57" s="293" t="s">
        <v>14</v>
      </c>
      <c r="F57" s="517">
        <f>'GAMBAR '!Y25</f>
        <v>4</v>
      </c>
      <c r="G57" s="294">
        <f ca="1">IF(ISERROR(OFFSET('HARGA SATUAN'!$I$6,MATCH(RAB!C57,'HARGA SATUAN'!$C$7:$C$1507,0),0)),0,OFFSET('HARGA SATUAN'!$I$6,MATCH(RAB!C57,'HARGA SATUAN'!$C$7:$C$1507,0),0))</f>
        <v>0</v>
      </c>
      <c r="H57" s="295">
        <f t="shared" si="27"/>
        <v>0</v>
      </c>
      <c r="I57" s="295">
        <f t="shared" si="28"/>
        <v>0</v>
      </c>
      <c r="J57" s="295">
        <f t="shared" si="29"/>
        <v>0</v>
      </c>
      <c r="K57" s="296">
        <f t="shared" si="30"/>
        <v>0</v>
      </c>
      <c r="L57" s="303"/>
      <c r="M57" s="303"/>
      <c r="N57" s="303"/>
      <c r="O57" s="297"/>
      <c r="P57" s="297"/>
      <c r="Q57" s="278"/>
      <c r="R57" s="270"/>
      <c r="S57" s="298"/>
      <c r="T57" s="275"/>
      <c r="U57" s="275"/>
      <c r="V57" s="275"/>
    </row>
    <row r="58" spans="1:22" s="304" customFormat="1">
      <c r="A58" s="270"/>
      <c r="B58" s="495">
        <v>1</v>
      </c>
      <c r="C58" s="496" t="s">
        <v>162</v>
      </c>
      <c r="D58" s="292" t="s">
        <v>47</v>
      </c>
      <c r="E58" s="293" t="s">
        <v>8</v>
      </c>
      <c r="F58" s="517">
        <f>F57*1</f>
        <v>4</v>
      </c>
      <c r="G58" s="294">
        <f ca="1">IF(ISERROR(OFFSET('HARGA SATUAN'!$I$6,MATCH(RAB!C58,'HARGA SATUAN'!$C$7:$C$1507,0),0)),0,OFFSET('HARGA SATUAN'!$I$6,MATCH(RAB!C58,'HARGA SATUAN'!$C$7:$C$1507,0),0))</f>
        <v>45500</v>
      </c>
      <c r="H58" s="295">
        <f t="shared" si="27"/>
        <v>0</v>
      </c>
      <c r="I58" s="295">
        <f t="shared" ca="1" si="28"/>
        <v>182000</v>
      </c>
      <c r="J58" s="295">
        <f t="shared" si="29"/>
        <v>0</v>
      </c>
      <c r="K58" s="296">
        <f t="shared" ca="1" si="30"/>
        <v>182000</v>
      </c>
      <c r="L58" s="303"/>
      <c r="M58" s="303"/>
      <c r="N58" s="303"/>
      <c r="O58" s="297"/>
      <c r="P58" s="297"/>
      <c r="Q58" s="278"/>
      <c r="R58" s="270"/>
      <c r="S58" s="298"/>
      <c r="T58" s="275"/>
      <c r="U58" s="275"/>
      <c r="V58" s="275"/>
    </row>
    <row r="59" spans="1:22" s="304" customFormat="1">
      <c r="A59" s="270"/>
      <c r="B59" s="495">
        <v>2</v>
      </c>
      <c r="C59" s="496" t="s">
        <v>267</v>
      </c>
      <c r="D59" s="292" t="s">
        <v>47</v>
      </c>
      <c r="E59" s="293" t="s">
        <v>8</v>
      </c>
      <c r="F59" s="517">
        <f>F57*1</f>
        <v>4</v>
      </c>
      <c r="G59" s="294">
        <f ca="1">IF(ISERROR(OFFSET('HARGA SATUAN'!$I$6,MATCH(RAB!C59,'HARGA SATUAN'!$C$7:$C$1507,0),0)),0,OFFSET('HARGA SATUAN'!$I$6,MATCH(RAB!C59,'HARGA SATUAN'!$C$7:$C$1507,0),0))</f>
        <v>28000</v>
      </c>
      <c r="H59" s="295">
        <f t="shared" si="27"/>
        <v>0</v>
      </c>
      <c r="I59" s="295">
        <f t="shared" ca="1" si="28"/>
        <v>112000</v>
      </c>
      <c r="J59" s="295">
        <f t="shared" si="29"/>
        <v>0</v>
      </c>
      <c r="K59" s="296">
        <f t="shared" ca="1" si="30"/>
        <v>112000</v>
      </c>
      <c r="L59" s="303"/>
      <c r="M59" s="303"/>
      <c r="N59" s="303"/>
      <c r="O59" s="297"/>
      <c r="P59" s="297"/>
      <c r="Q59" s="278"/>
      <c r="R59" s="270"/>
      <c r="S59" s="298"/>
      <c r="T59" s="275"/>
      <c r="U59" s="275"/>
      <c r="V59" s="275"/>
    </row>
    <row r="60" spans="1:22" s="304" customFormat="1">
      <c r="A60" s="270"/>
      <c r="B60" s="495">
        <v>3</v>
      </c>
      <c r="C60" s="496" t="s">
        <v>39</v>
      </c>
      <c r="D60" s="292" t="s">
        <v>47</v>
      </c>
      <c r="E60" s="293" t="s">
        <v>7</v>
      </c>
      <c r="F60" s="424">
        <f>F57*0.8</f>
        <v>3.2</v>
      </c>
      <c r="G60" s="294">
        <f ca="1">IF(ISERROR(OFFSET('HARGA SATUAN'!$I$6,MATCH(RAB!C60,'HARGA SATUAN'!$C$7:$C$1507,0),0)),0,OFFSET('HARGA SATUAN'!$I$6,MATCH(RAB!C60,'HARGA SATUAN'!$C$7:$C$1507,0),0))</f>
        <v>8550</v>
      </c>
      <c r="H60" s="295">
        <f t="shared" si="27"/>
        <v>0</v>
      </c>
      <c r="I60" s="295">
        <f t="shared" ca="1" si="28"/>
        <v>27360</v>
      </c>
      <c r="J60" s="295">
        <f t="shared" si="29"/>
        <v>0</v>
      </c>
      <c r="K60" s="296">
        <f t="shared" ca="1" si="30"/>
        <v>27360</v>
      </c>
      <c r="L60" s="303"/>
      <c r="M60" s="303"/>
      <c r="N60" s="303"/>
      <c r="O60" s="297"/>
      <c r="P60" s="297"/>
      <c r="Q60" s="278"/>
      <c r="R60" s="270"/>
      <c r="S60" s="298"/>
      <c r="T60" s="275"/>
      <c r="U60" s="275"/>
      <c r="V60" s="275"/>
    </row>
    <row r="61" spans="1:22" s="304" customFormat="1">
      <c r="A61" s="270"/>
      <c r="B61" s="495">
        <v>4</v>
      </c>
      <c r="C61" s="496" t="s">
        <v>26</v>
      </c>
      <c r="D61" s="292" t="s">
        <v>47</v>
      </c>
      <c r="E61" s="293" t="s">
        <v>8</v>
      </c>
      <c r="F61" s="424">
        <f>F57*1</f>
        <v>4</v>
      </c>
      <c r="G61" s="294">
        <f ca="1">IF(ISERROR(OFFSET('HARGA SATUAN'!$I$6,MATCH(RAB!C61,'HARGA SATUAN'!$C$7:$C$1507,0),0)),0,OFFSET('HARGA SATUAN'!$I$6,MATCH(RAB!C61,'HARGA SATUAN'!$C$7:$C$1507,0),0))</f>
        <v>2500</v>
      </c>
      <c r="H61" s="295">
        <f t="shared" si="27"/>
        <v>0</v>
      </c>
      <c r="I61" s="295">
        <f t="shared" ca="1" si="28"/>
        <v>10000</v>
      </c>
      <c r="J61" s="295">
        <f t="shared" si="29"/>
        <v>0</v>
      </c>
      <c r="K61" s="296">
        <f t="shared" ca="1" si="30"/>
        <v>10000</v>
      </c>
      <c r="L61" s="303"/>
      <c r="M61" s="303"/>
      <c r="N61" s="303"/>
      <c r="O61" s="297"/>
      <c r="P61" s="297"/>
      <c r="Q61" s="278"/>
      <c r="R61" s="270"/>
      <c r="S61" s="298"/>
      <c r="T61" s="275"/>
      <c r="U61" s="275"/>
      <c r="V61" s="275"/>
    </row>
    <row r="62" spans="1:22" s="304" customFormat="1">
      <c r="A62" s="270"/>
      <c r="B62" s="495">
        <v>5</v>
      </c>
      <c r="C62" s="496" t="s">
        <v>627</v>
      </c>
      <c r="D62" s="292" t="s">
        <v>49</v>
      </c>
      <c r="E62" s="293" t="s">
        <v>14</v>
      </c>
      <c r="F62" s="424">
        <f>F57*1</f>
        <v>4</v>
      </c>
      <c r="G62" s="294">
        <f ca="1">IF(ISERROR(OFFSET('HARGA SATUAN'!$I$6,MATCH(RAB!C62,'HARGA SATUAN'!$C$7:$C$1507,0),0)),0,OFFSET('HARGA SATUAN'!$I$6,MATCH(RAB!C62,'HARGA SATUAN'!$C$7:$C$1507,0),0))</f>
        <v>33200</v>
      </c>
      <c r="H62" s="295">
        <f t="shared" si="27"/>
        <v>0</v>
      </c>
      <c r="I62" s="295">
        <f t="shared" si="28"/>
        <v>0</v>
      </c>
      <c r="J62" s="295">
        <f t="shared" ca="1" si="29"/>
        <v>132800</v>
      </c>
      <c r="K62" s="296">
        <f t="shared" ca="1" si="30"/>
        <v>132800</v>
      </c>
      <c r="L62" s="303"/>
      <c r="M62" s="303"/>
      <c r="N62" s="303"/>
      <c r="O62" s="297"/>
      <c r="P62" s="297"/>
      <c r="Q62" s="278"/>
      <c r="R62" s="270"/>
      <c r="S62" s="298"/>
      <c r="T62" s="275"/>
      <c r="U62" s="275"/>
      <c r="V62" s="275"/>
    </row>
    <row r="63" spans="1:22" s="304" customFormat="1">
      <c r="A63" s="270"/>
      <c r="B63" s="495"/>
      <c r="C63" s="496"/>
      <c r="D63" s="292" t="s">
        <v>50</v>
      </c>
      <c r="E63" s="293" t="s">
        <v>50</v>
      </c>
      <c r="F63" s="424"/>
      <c r="G63" s="294">
        <f ca="1">IF(ISERROR(OFFSET('HARGA SATUAN'!$I$6,MATCH(RAB!C63,'HARGA SATUAN'!$C$7:$C$1507,0),0)),0,OFFSET('HARGA SATUAN'!$I$6,MATCH(RAB!C63,'HARGA SATUAN'!$C$7:$C$1507,0),0))</f>
        <v>0</v>
      </c>
      <c r="H63" s="295">
        <f t="shared" si="27"/>
        <v>0</v>
      </c>
      <c r="I63" s="295">
        <f t="shared" si="28"/>
        <v>0</v>
      </c>
      <c r="J63" s="295">
        <f t="shared" si="29"/>
        <v>0</v>
      </c>
      <c r="K63" s="296">
        <f t="shared" si="30"/>
        <v>0</v>
      </c>
      <c r="L63" s="303"/>
      <c r="M63" s="303"/>
      <c r="N63" s="303"/>
      <c r="O63" s="297"/>
      <c r="P63" s="297"/>
      <c r="Q63" s="278"/>
      <c r="R63" s="270"/>
      <c r="S63" s="298"/>
      <c r="T63" s="275"/>
      <c r="U63" s="275"/>
      <c r="V63" s="275"/>
    </row>
    <row r="64" spans="1:22" s="304" customFormat="1">
      <c r="A64" s="270"/>
      <c r="B64" s="495" t="s">
        <v>1039</v>
      </c>
      <c r="C64" s="496" t="s">
        <v>1666</v>
      </c>
      <c r="D64" s="292" t="s">
        <v>50</v>
      </c>
      <c r="E64" s="293" t="s">
        <v>14</v>
      </c>
      <c r="F64" s="424">
        <f>'GAMBAR '!Y26</f>
        <v>2</v>
      </c>
      <c r="G64" s="294">
        <f ca="1">IF(ISERROR(OFFSET('HARGA SATUAN'!$I$6,MATCH(RAB!C64,'HARGA SATUAN'!$C$7:$C$1507,0),0)),0,OFFSET('HARGA SATUAN'!$I$6,MATCH(RAB!C64,'HARGA SATUAN'!$C$7:$C$1507,0),0))</f>
        <v>0</v>
      </c>
      <c r="H64" s="295">
        <f t="shared" si="27"/>
        <v>0</v>
      </c>
      <c r="I64" s="295">
        <f t="shared" si="28"/>
        <v>0</v>
      </c>
      <c r="J64" s="295">
        <f t="shared" si="29"/>
        <v>0</v>
      </c>
      <c r="K64" s="296">
        <f t="shared" si="30"/>
        <v>0</v>
      </c>
      <c r="L64" s="303"/>
      <c r="M64" s="303"/>
      <c r="N64" s="303"/>
      <c r="O64" s="297"/>
      <c r="P64" s="297"/>
      <c r="Q64" s="278"/>
      <c r="R64" s="270"/>
      <c r="S64" s="298"/>
      <c r="T64" s="275"/>
      <c r="U64" s="275"/>
      <c r="V64" s="275"/>
    </row>
    <row r="65" spans="1:22" s="304" customFormat="1">
      <c r="A65" s="270"/>
      <c r="B65" s="495">
        <v>1</v>
      </c>
      <c r="C65" s="496" t="s">
        <v>155</v>
      </c>
      <c r="D65" s="292" t="s">
        <v>47</v>
      </c>
      <c r="E65" s="293" t="s">
        <v>7</v>
      </c>
      <c r="F65" s="517">
        <f>F64*1</f>
        <v>2</v>
      </c>
      <c r="G65" s="294">
        <f ca="1">IF(ISERROR(OFFSET('HARGA SATUAN'!$I$6,MATCH(RAB!C65,'HARGA SATUAN'!$C$7:$C$1507,0),0)),0,OFFSET('HARGA SATUAN'!$I$6,MATCH(RAB!C65,'HARGA SATUAN'!$C$7:$C$1507,0),0))</f>
        <v>7789</v>
      </c>
      <c r="H65" s="295">
        <f t="shared" si="27"/>
        <v>0</v>
      </c>
      <c r="I65" s="295">
        <f t="shared" ca="1" si="28"/>
        <v>15578</v>
      </c>
      <c r="J65" s="295">
        <f t="shared" si="29"/>
        <v>0</v>
      </c>
      <c r="K65" s="296">
        <f t="shared" ca="1" si="30"/>
        <v>15578</v>
      </c>
      <c r="L65" s="303"/>
      <c r="M65" s="303"/>
      <c r="N65" s="303"/>
      <c r="O65" s="297"/>
      <c r="P65" s="297"/>
      <c r="Q65" s="278"/>
      <c r="R65" s="270"/>
      <c r="S65" s="298"/>
      <c r="T65" s="275"/>
      <c r="U65" s="275"/>
      <c r="V65" s="275"/>
    </row>
    <row r="66" spans="1:22" s="304" customFormat="1">
      <c r="A66" s="270"/>
      <c r="B66" s="495">
        <v>2</v>
      </c>
      <c r="C66" s="496" t="s">
        <v>182</v>
      </c>
      <c r="D66" s="292" t="s">
        <v>47</v>
      </c>
      <c r="E66" s="293" t="s">
        <v>8</v>
      </c>
      <c r="F66" s="424">
        <f>F64*1</f>
        <v>2</v>
      </c>
      <c r="G66" s="294">
        <f ca="1">IF(ISERROR(OFFSET('HARGA SATUAN'!$I$6,MATCH(RAB!C66,'HARGA SATUAN'!$C$7:$C$1507,0),0)),0,OFFSET('HARGA SATUAN'!$I$6,MATCH(RAB!C66,'HARGA SATUAN'!$C$7:$C$1507,0),0))</f>
        <v>15500</v>
      </c>
      <c r="H66" s="295">
        <f t="shared" si="27"/>
        <v>0</v>
      </c>
      <c r="I66" s="295">
        <f t="shared" ca="1" si="28"/>
        <v>31000</v>
      </c>
      <c r="J66" s="295">
        <f t="shared" si="29"/>
        <v>0</v>
      </c>
      <c r="K66" s="296">
        <f t="shared" ca="1" si="30"/>
        <v>31000</v>
      </c>
      <c r="L66" s="303"/>
      <c r="M66" s="303"/>
      <c r="N66" s="303"/>
      <c r="O66" s="297"/>
      <c r="P66" s="297"/>
      <c r="Q66" s="278"/>
      <c r="R66" s="270"/>
      <c r="S66" s="298"/>
      <c r="T66" s="275"/>
      <c r="U66" s="275"/>
      <c r="V66" s="275"/>
    </row>
    <row r="67" spans="1:22" s="304" customFormat="1">
      <c r="A67" s="270"/>
      <c r="B67" s="495">
        <v>3</v>
      </c>
      <c r="C67" s="496" t="s">
        <v>220</v>
      </c>
      <c r="D67" s="292" t="s">
        <v>47</v>
      </c>
      <c r="E67" s="293" t="s">
        <v>8</v>
      </c>
      <c r="F67" s="424">
        <f>F64*1</f>
        <v>2</v>
      </c>
      <c r="G67" s="294">
        <f ca="1">IF(ISERROR(OFFSET('HARGA SATUAN'!$I$6,MATCH(RAB!C67,'HARGA SATUAN'!$C$7:$C$1507,0),0)),0,OFFSET('HARGA SATUAN'!$I$6,MATCH(RAB!C67,'HARGA SATUAN'!$C$7:$C$1507,0),0))</f>
        <v>11400</v>
      </c>
      <c r="H67" s="295">
        <f t="shared" si="27"/>
        <v>0</v>
      </c>
      <c r="I67" s="295">
        <f t="shared" ca="1" si="28"/>
        <v>22800</v>
      </c>
      <c r="J67" s="295">
        <f t="shared" si="29"/>
        <v>0</v>
      </c>
      <c r="K67" s="296">
        <f t="shared" ca="1" si="30"/>
        <v>22800</v>
      </c>
      <c r="L67" s="303"/>
      <c r="M67" s="303"/>
      <c r="N67" s="303"/>
      <c r="O67" s="297"/>
      <c r="P67" s="297"/>
      <c r="Q67" s="278"/>
      <c r="R67" s="270"/>
      <c r="S67" s="298"/>
      <c r="T67" s="275"/>
      <c r="U67" s="275"/>
      <c r="V67" s="275"/>
    </row>
    <row r="68" spans="1:22" s="304" customFormat="1">
      <c r="A68" s="270"/>
      <c r="B68" s="495">
        <v>4</v>
      </c>
      <c r="C68" s="496" t="s">
        <v>221</v>
      </c>
      <c r="D68" s="292" t="s">
        <v>47</v>
      </c>
      <c r="E68" s="293" t="s">
        <v>8</v>
      </c>
      <c r="F68" s="424">
        <f>F64*2</f>
        <v>4</v>
      </c>
      <c r="G68" s="294">
        <f ca="1">IF(ISERROR(OFFSET('HARGA SATUAN'!$I$6,MATCH(RAB!C68,'HARGA SATUAN'!$C$7:$C$1507,0),0)),0,OFFSET('HARGA SATUAN'!$I$6,MATCH(RAB!C68,'HARGA SATUAN'!$C$7:$C$1507,0),0))</f>
        <v>29600</v>
      </c>
      <c r="H68" s="295">
        <f t="shared" si="27"/>
        <v>0</v>
      </c>
      <c r="I68" s="295">
        <f t="shared" ca="1" si="28"/>
        <v>118400</v>
      </c>
      <c r="J68" s="295">
        <f t="shared" si="29"/>
        <v>0</v>
      </c>
      <c r="K68" s="296">
        <f t="shared" ca="1" si="30"/>
        <v>118400</v>
      </c>
      <c r="L68" s="303"/>
      <c r="M68" s="303"/>
      <c r="N68" s="303"/>
      <c r="O68" s="297"/>
      <c r="P68" s="297"/>
      <c r="Q68" s="278"/>
      <c r="R68" s="270"/>
      <c r="S68" s="298"/>
      <c r="T68" s="275"/>
      <c r="U68" s="275"/>
      <c r="V68" s="275"/>
    </row>
    <row r="69" spans="1:22" s="304" customFormat="1">
      <c r="A69" s="270"/>
      <c r="B69" s="495">
        <v>5</v>
      </c>
      <c r="C69" s="496" t="s">
        <v>226</v>
      </c>
      <c r="D69" s="292" t="s">
        <v>47</v>
      </c>
      <c r="E69" s="293" t="s">
        <v>8</v>
      </c>
      <c r="F69" s="424">
        <f>F64*1</f>
        <v>2</v>
      </c>
      <c r="G69" s="294">
        <f ca="1">IF(ISERROR(OFFSET('HARGA SATUAN'!$I$6,MATCH(RAB!C69,'HARGA SATUAN'!$C$7:$C$1507,0),0)),0,OFFSET('HARGA SATUAN'!$I$6,MATCH(RAB!C69,'HARGA SATUAN'!$C$7:$C$1507,0),0))</f>
        <v>27815</v>
      </c>
      <c r="H69" s="295">
        <f t="shared" si="27"/>
        <v>0</v>
      </c>
      <c r="I69" s="295">
        <f t="shared" ca="1" si="28"/>
        <v>55630</v>
      </c>
      <c r="J69" s="295">
        <f t="shared" si="29"/>
        <v>0</v>
      </c>
      <c r="K69" s="296">
        <f t="shared" ca="1" si="30"/>
        <v>55630</v>
      </c>
      <c r="L69" s="303"/>
      <c r="M69" s="303"/>
      <c r="N69" s="303"/>
      <c r="O69" s="297"/>
      <c r="P69" s="297"/>
      <c r="Q69" s="278"/>
      <c r="R69" s="270"/>
      <c r="S69" s="298"/>
      <c r="T69" s="275"/>
      <c r="U69" s="275"/>
      <c r="V69" s="275"/>
    </row>
    <row r="70" spans="1:22" s="304" customFormat="1">
      <c r="A70" s="270"/>
      <c r="B70" s="495">
        <v>6</v>
      </c>
      <c r="C70" s="496" t="s">
        <v>268</v>
      </c>
      <c r="D70" s="292" t="s">
        <v>47</v>
      </c>
      <c r="E70" s="293" t="s">
        <v>8</v>
      </c>
      <c r="F70" s="424">
        <f>F64*1</f>
        <v>2</v>
      </c>
      <c r="G70" s="294">
        <f ca="1">IF(ISERROR(OFFSET('HARGA SATUAN'!$I$6,MATCH(RAB!C70,'HARGA SATUAN'!$C$7:$C$1507,0),0)),0,OFFSET('HARGA SATUAN'!$I$6,MATCH(RAB!C70,'HARGA SATUAN'!$C$7:$C$1507,0),0))</f>
        <v>33501.866666666669</v>
      </c>
      <c r="H70" s="295">
        <f t="shared" si="27"/>
        <v>0</v>
      </c>
      <c r="I70" s="295">
        <f t="shared" ca="1" si="28"/>
        <v>67003.733333333337</v>
      </c>
      <c r="J70" s="295">
        <f t="shared" si="29"/>
        <v>0</v>
      </c>
      <c r="K70" s="296">
        <f t="shared" ca="1" si="30"/>
        <v>67003.733333333337</v>
      </c>
      <c r="L70" s="303"/>
      <c r="M70" s="303"/>
      <c r="N70" s="303"/>
      <c r="O70" s="297"/>
      <c r="P70" s="297"/>
      <c r="Q70" s="278"/>
      <c r="R70" s="270"/>
      <c r="S70" s="298"/>
      <c r="T70" s="275"/>
      <c r="U70" s="275"/>
      <c r="V70" s="275"/>
    </row>
    <row r="71" spans="1:22" s="304" customFormat="1">
      <c r="A71" s="270"/>
      <c r="B71" s="495">
        <v>7</v>
      </c>
      <c r="C71" s="496" t="s">
        <v>26</v>
      </c>
      <c r="D71" s="292" t="s">
        <v>47</v>
      </c>
      <c r="E71" s="293" t="s">
        <v>8</v>
      </c>
      <c r="F71" s="424">
        <f>F64*1</f>
        <v>2</v>
      </c>
      <c r="G71" s="294">
        <f ca="1">IF(ISERROR(OFFSET('HARGA SATUAN'!$I$6,MATCH(RAB!C71,'HARGA SATUAN'!$C$7:$C$1507,0),0)),0,OFFSET('HARGA SATUAN'!$I$6,MATCH(RAB!C71,'HARGA SATUAN'!$C$7:$C$1507,0),0))</f>
        <v>2500</v>
      </c>
      <c r="H71" s="295">
        <f t="shared" si="27"/>
        <v>0</v>
      </c>
      <c r="I71" s="295">
        <f t="shared" ca="1" si="28"/>
        <v>5000</v>
      </c>
      <c r="J71" s="295">
        <f t="shared" si="29"/>
        <v>0</v>
      </c>
      <c r="K71" s="296">
        <f t="shared" ca="1" si="30"/>
        <v>5000</v>
      </c>
      <c r="L71" s="303"/>
      <c r="M71" s="303"/>
      <c r="N71" s="303"/>
      <c r="O71" s="297"/>
      <c r="P71" s="297"/>
      <c r="Q71" s="278"/>
      <c r="R71" s="270"/>
      <c r="S71" s="298"/>
      <c r="T71" s="275"/>
      <c r="U71" s="275"/>
      <c r="V71" s="275"/>
    </row>
    <row r="72" spans="1:22" s="304" customFormat="1">
      <c r="A72" s="270"/>
      <c r="B72" s="495">
        <v>8</v>
      </c>
      <c r="C72" s="496" t="s">
        <v>628</v>
      </c>
      <c r="D72" s="292" t="s">
        <v>49</v>
      </c>
      <c r="E72" s="293" t="s">
        <v>14</v>
      </c>
      <c r="F72" s="424">
        <f>F64*1</f>
        <v>2</v>
      </c>
      <c r="G72" s="294">
        <f ca="1">IF(ISERROR(OFFSET('HARGA SATUAN'!$I$6,MATCH(RAB!C72,'HARGA SATUAN'!$C$7:$C$1507,0),0)),0,OFFSET('HARGA SATUAN'!$I$6,MATCH(RAB!C72,'HARGA SATUAN'!$C$7:$C$1507,0),0))</f>
        <v>35700</v>
      </c>
      <c r="H72" s="295">
        <f t="shared" si="27"/>
        <v>0</v>
      </c>
      <c r="I72" s="295">
        <f t="shared" si="28"/>
        <v>0</v>
      </c>
      <c r="J72" s="295">
        <f t="shared" ca="1" si="29"/>
        <v>71400</v>
      </c>
      <c r="K72" s="296">
        <f t="shared" ca="1" si="30"/>
        <v>71400</v>
      </c>
      <c r="L72" s="303"/>
      <c r="M72" s="303"/>
      <c r="N72" s="303"/>
      <c r="O72" s="297"/>
      <c r="P72" s="297"/>
      <c r="Q72" s="278"/>
      <c r="R72" s="270"/>
      <c r="S72" s="298"/>
      <c r="T72" s="275"/>
      <c r="U72" s="275"/>
      <c r="V72" s="275"/>
    </row>
    <row r="73" spans="1:22" s="304" customFormat="1">
      <c r="A73" s="270"/>
      <c r="B73" s="495"/>
      <c r="C73" s="496"/>
      <c r="D73" s="292" t="s">
        <v>50</v>
      </c>
      <c r="E73" s="293" t="s">
        <v>50</v>
      </c>
      <c r="F73" s="424"/>
      <c r="G73" s="294">
        <f ca="1">IF(ISERROR(OFFSET('HARGA SATUAN'!$I$6,MATCH(RAB!C73,'HARGA SATUAN'!$C$7:$C$1507,0),0)),0,OFFSET('HARGA SATUAN'!$I$6,MATCH(RAB!C73,'HARGA SATUAN'!$C$7:$C$1507,0),0))</f>
        <v>0</v>
      </c>
      <c r="H73" s="295">
        <f t="shared" si="27"/>
        <v>0</v>
      </c>
      <c r="I73" s="295">
        <f t="shared" si="28"/>
        <v>0</v>
      </c>
      <c r="J73" s="295">
        <f t="shared" si="29"/>
        <v>0</v>
      </c>
      <c r="K73" s="296">
        <f t="shared" si="30"/>
        <v>0</v>
      </c>
      <c r="L73" s="303"/>
      <c r="M73" s="303"/>
      <c r="N73" s="303"/>
      <c r="O73" s="297"/>
      <c r="P73" s="297"/>
      <c r="Q73" s="278"/>
      <c r="R73" s="270"/>
      <c r="S73" s="298"/>
      <c r="T73" s="275"/>
      <c r="U73" s="275"/>
      <c r="V73" s="275"/>
    </row>
    <row r="74" spans="1:22" s="304" customFormat="1" hidden="1">
      <c r="A74" s="270"/>
      <c r="B74" s="495" t="s">
        <v>1039</v>
      </c>
      <c r="C74" s="496" t="s">
        <v>1667</v>
      </c>
      <c r="D74" s="292" t="s">
        <v>50</v>
      </c>
      <c r="E74" s="293" t="s">
        <v>14</v>
      </c>
      <c r="F74" s="424">
        <v>0</v>
      </c>
      <c r="G74" s="294">
        <f ca="1">IF(ISERROR(OFFSET('HARGA SATUAN'!$I$6,MATCH(RAB!C74,'HARGA SATUAN'!$C$7:$C$1507,0),0)),0,OFFSET('HARGA SATUAN'!$I$6,MATCH(RAB!C74,'HARGA SATUAN'!$C$7:$C$1507,0),0))</f>
        <v>0</v>
      </c>
      <c r="H74" s="295">
        <f t="shared" si="27"/>
        <v>0</v>
      </c>
      <c r="I74" s="295">
        <f t="shared" si="28"/>
        <v>0</v>
      </c>
      <c r="J74" s="295">
        <f t="shared" si="29"/>
        <v>0</v>
      </c>
      <c r="K74" s="296">
        <f t="shared" si="30"/>
        <v>0</v>
      </c>
      <c r="L74" s="303"/>
      <c r="M74" s="303"/>
      <c r="N74" s="303"/>
      <c r="O74" s="297"/>
      <c r="P74" s="297"/>
      <c r="Q74" s="278"/>
      <c r="R74" s="270"/>
      <c r="S74" s="298"/>
      <c r="T74" s="275"/>
      <c r="U74" s="275"/>
      <c r="V74" s="275"/>
    </row>
    <row r="75" spans="1:22" s="304" customFormat="1" hidden="1">
      <c r="A75" s="270"/>
      <c r="B75" s="495">
        <v>1</v>
      </c>
      <c r="C75" s="496" t="s">
        <v>152</v>
      </c>
      <c r="D75" s="292" t="s">
        <v>47</v>
      </c>
      <c r="E75" s="293" t="s">
        <v>24</v>
      </c>
      <c r="F75" s="424">
        <f>F74*1</f>
        <v>0</v>
      </c>
      <c r="G75" s="294">
        <f ca="1">IF(ISERROR(OFFSET('HARGA SATUAN'!$I$6,MATCH(RAB!C75,'HARGA SATUAN'!$C$7:$C$1507,0),0)),0,OFFSET('HARGA SATUAN'!$I$6,MATCH(RAB!C75,'HARGA SATUAN'!$C$7:$C$1507,0),0))</f>
        <v>67800</v>
      </c>
      <c r="H75" s="295">
        <f t="shared" si="27"/>
        <v>0</v>
      </c>
      <c r="I75" s="295">
        <f t="shared" ca="1" si="28"/>
        <v>0</v>
      </c>
      <c r="J75" s="295">
        <f t="shared" si="29"/>
        <v>0</v>
      </c>
      <c r="K75" s="296">
        <f t="shared" ca="1" si="30"/>
        <v>0</v>
      </c>
      <c r="L75" s="303"/>
      <c r="M75" s="303"/>
      <c r="N75" s="303"/>
      <c r="O75" s="297"/>
      <c r="P75" s="297"/>
      <c r="Q75" s="278"/>
      <c r="R75" s="270"/>
      <c r="S75" s="298"/>
      <c r="T75" s="275"/>
      <c r="U75" s="275"/>
      <c r="V75" s="275"/>
    </row>
    <row r="76" spans="1:22" s="304" customFormat="1" hidden="1">
      <c r="A76" s="270"/>
      <c r="B76" s="495">
        <v>2</v>
      </c>
      <c r="C76" s="496" t="s">
        <v>182</v>
      </c>
      <c r="D76" s="292" t="s">
        <v>47</v>
      </c>
      <c r="E76" s="293" t="s">
        <v>8</v>
      </c>
      <c r="F76" s="424">
        <f>F74*1</f>
        <v>0</v>
      </c>
      <c r="G76" s="294">
        <f ca="1">IF(ISERROR(OFFSET('HARGA SATUAN'!$I$6,MATCH(RAB!C76,'HARGA SATUAN'!$C$7:$C$1507,0),0)),0,OFFSET('HARGA SATUAN'!$I$6,MATCH(RAB!C76,'HARGA SATUAN'!$C$7:$C$1507,0),0))</f>
        <v>15500</v>
      </c>
      <c r="H76" s="295">
        <f t="shared" si="27"/>
        <v>0</v>
      </c>
      <c r="I76" s="295">
        <f t="shared" ca="1" si="28"/>
        <v>0</v>
      </c>
      <c r="J76" s="295">
        <f t="shared" si="29"/>
        <v>0</v>
      </c>
      <c r="K76" s="296">
        <f t="shared" ca="1" si="30"/>
        <v>0</v>
      </c>
      <c r="L76" s="303"/>
      <c r="M76" s="303"/>
      <c r="N76" s="303"/>
      <c r="O76" s="297"/>
      <c r="P76" s="297"/>
      <c r="Q76" s="278"/>
      <c r="R76" s="270"/>
      <c r="S76" s="298"/>
      <c r="T76" s="275"/>
      <c r="U76" s="275"/>
      <c r="V76" s="275"/>
    </row>
    <row r="77" spans="1:22" s="304" customFormat="1" hidden="1">
      <c r="A77" s="270"/>
      <c r="B77" s="495">
        <v>3</v>
      </c>
      <c r="C77" s="496" t="s">
        <v>220</v>
      </c>
      <c r="D77" s="292" t="s">
        <v>47</v>
      </c>
      <c r="E77" s="293" t="s">
        <v>8</v>
      </c>
      <c r="F77" s="424">
        <f>F74*1</f>
        <v>0</v>
      </c>
      <c r="G77" s="294">
        <f ca="1">IF(ISERROR(OFFSET('HARGA SATUAN'!$I$6,MATCH(RAB!C77,'HARGA SATUAN'!$C$7:$C$1507,0),0)),0,OFFSET('HARGA SATUAN'!$I$6,MATCH(RAB!C77,'HARGA SATUAN'!$C$7:$C$1507,0),0))</f>
        <v>11400</v>
      </c>
      <c r="H77" s="295">
        <f t="shared" si="27"/>
        <v>0</v>
      </c>
      <c r="I77" s="295">
        <f t="shared" ca="1" si="28"/>
        <v>0</v>
      </c>
      <c r="J77" s="295">
        <f t="shared" si="29"/>
        <v>0</v>
      </c>
      <c r="K77" s="296">
        <f t="shared" ca="1" si="30"/>
        <v>0</v>
      </c>
      <c r="L77" s="303"/>
      <c r="M77" s="303"/>
      <c r="N77" s="303"/>
      <c r="O77" s="297"/>
      <c r="P77" s="297"/>
      <c r="Q77" s="278"/>
      <c r="R77" s="270"/>
      <c r="S77" s="298"/>
      <c r="T77" s="275"/>
      <c r="U77" s="275"/>
      <c r="V77" s="275"/>
    </row>
    <row r="78" spans="1:22" s="304" customFormat="1" hidden="1">
      <c r="A78" s="270"/>
      <c r="B78" s="495">
        <v>4</v>
      </c>
      <c r="C78" s="496" t="s">
        <v>226</v>
      </c>
      <c r="D78" s="292" t="s">
        <v>47</v>
      </c>
      <c r="E78" s="293" t="s">
        <v>8</v>
      </c>
      <c r="F78" s="424">
        <f>F74*1</f>
        <v>0</v>
      </c>
      <c r="G78" s="294">
        <f ca="1">IF(ISERROR(OFFSET('HARGA SATUAN'!$I$6,MATCH(RAB!C78,'HARGA SATUAN'!$C$7:$C$1507,0),0)),0,OFFSET('HARGA SATUAN'!$I$6,MATCH(RAB!C78,'HARGA SATUAN'!$C$7:$C$1507,0),0))</f>
        <v>27815</v>
      </c>
      <c r="H78" s="295">
        <f t="shared" si="27"/>
        <v>0</v>
      </c>
      <c r="I78" s="295">
        <f t="shared" ca="1" si="28"/>
        <v>0</v>
      </c>
      <c r="J78" s="295">
        <f t="shared" si="29"/>
        <v>0</v>
      </c>
      <c r="K78" s="296">
        <f t="shared" ca="1" si="30"/>
        <v>0</v>
      </c>
      <c r="L78" s="303"/>
      <c r="M78" s="303"/>
      <c r="N78" s="303"/>
      <c r="O78" s="297"/>
      <c r="P78" s="297"/>
      <c r="Q78" s="278"/>
      <c r="R78" s="270"/>
      <c r="S78" s="298"/>
      <c r="T78" s="275"/>
      <c r="U78" s="275"/>
      <c r="V78" s="275"/>
    </row>
    <row r="79" spans="1:22" s="304" customFormat="1" hidden="1">
      <c r="A79" s="270"/>
      <c r="B79" s="495">
        <v>5</v>
      </c>
      <c r="C79" s="496" t="s">
        <v>268</v>
      </c>
      <c r="D79" s="292" t="s">
        <v>47</v>
      </c>
      <c r="E79" s="293" t="s">
        <v>8</v>
      </c>
      <c r="F79" s="424">
        <f>F74*1</f>
        <v>0</v>
      </c>
      <c r="G79" s="294">
        <f ca="1">IF(ISERROR(OFFSET('HARGA SATUAN'!$I$6,MATCH(RAB!C79,'HARGA SATUAN'!$C$7:$C$1507,0),0)),0,OFFSET('HARGA SATUAN'!$I$6,MATCH(RAB!C79,'HARGA SATUAN'!$C$7:$C$1507,0),0))</f>
        <v>33501.866666666669</v>
      </c>
      <c r="H79" s="295">
        <f t="shared" si="27"/>
        <v>0</v>
      </c>
      <c r="I79" s="295">
        <f t="shared" ca="1" si="28"/>
        <v>0</v>
      </c>
      <c r="J79" s="295">
        <f t="shared" si="29"/>
        <v>0</v>
      </c>
      <c r="K79" s="296">
        <f t="shared" ca="1" si="30"/>
        <v>0</v>
      </c>
      <c r="L79" s="303"/>
      <c r="M79" s="303"/>
      <c r="N79" s="303"/>
      <c r="O79" s="297"/>
      <c r="P79" s="297"/>
      <c r="Q79" s="278"/>
      <c r="R79" s="270"/>
      <c r="S79" s="298"/>
      <c r="T79" s="275"/>
      <c r="U79" s="275"/>
      <c r="V79" s="275"/>
    </row>
    <row r="80" spans="1:22" s="304" customFormat="1" hidden="1">
      <c r="A80" s="270"/>
      <c r="B80" s="495">
        <v>6</v>
      </c>
      <c r="C80" s="496" t="s">
        <v>39</v>
      </c>
      <c r="D80" s="292" t="s">
        <v>47</v>
      </c>
      <c r="E80" s="293" t="s">
        <v>7</v>
      </c>
      <c r="F80" s="424">
        <f>F74*0.8</f>
        <v>0</v>
      </c>
      <c r="G80" s="294">
        <f ca="1">IF(ISERROR(OFFSET('HARGA SATUAN'!$I$6,MATCH(RAB!C80,'HARGA SATUAN'!$C$7:$C$1507,0),0)),0,OFFSET('HARGA SATUAN'!$I$6,MATCH(RAB!C80,'HARGA SATUAN'!$C$7:$C$1507,0),0))</f>
        <v>8550</v>
      </c>
      <c r="H80" s="295">
        <f t="shared" si="27"/>
        <v>0</v>
      </c>
      <c r="I80" s="295">
        <f t="shared" ca="1" si="28"/>
        <v>0</v>
      </c>
      <c r="J80" s="295">
        <f t="shared" si="29"/>
        <v>0</v>
      </c>
      <c r="K80" s="296">
        <f t="shared" ca="1" si="30"/>
        <v>0</v>
      </c>
      <c r="L80" s="303"/>
      <c r="M80" s="303"/>
      <c r="N80" s="303"/>
      <c r="O80" s="297"/>
      <c r="P80" s="297"/>
      <c r="Q80" s="278"/>
      <c r="R80" s="270"/>
      <c r="S80" s="298"/>
      <c r="T80" s="275"/>
      <c r="U80" s="275"/>
      <c r="V80" s="275"/>
    </row>
    <row r="81" spans="1:22" s="304" customFormat="1" hidden="1">
      <c r="A81" s="270"/>
      <c r="B81" s="495">
        <v>7</v>
      </c>
      <c r="C81" s="496" t="s">
        <v>26</v>
      </c>
      <c r="D81" s="292" t="s">
        <v>47</v>
      </c>
      <c r="E81" s="293" t="s">
        <v>8</v>
      </c>
      <c r="F81" s="424">
        <f>F74*1</f>
        <v>0</v>
      </c>
      <c r="G81" s="294">
        <f ca="1">IF(ISERROR(OFFSET('HARGA SATUAN'!$I$6,MATCH(RAB!C81,'HARGA SATUAN'!$C$7:$C$1507,0),0)),0,OFFSET('HARGA SATUAN'!$I$6,MATCH(RAB!C81,'HARGA SATUAN'!$C$7:$C$1507,0),0))</f>
        <v>2500</v>
      </c>
      <c r="H81" s="295">
        <f t="shared" si="27"/>
        <v>0</v>
      </c>
      <c r="I81" s="295">
        <f t="shared" ca="1" si="28"/>
        <v>0</v>
      </c>
      <c r="J81" s="295">
        <f t="shared" si="29"/>
        <v>0</v>
      </c>
      <c r="K81" s="296">
        <f t="shared" ca="1" si="30"/>
        <v>0</v>
      </c>
      <c r="L81" s="303"/>
      <c r="M81" s="303"/>
      <c r="N81" s="303"/>
      <c r="O81" s="297"/>
      <c r="P81" s="297"/>
      <c r="Q81" s="278"/>
      <c r="R81" s="270"/>
      <c r="S81" s="298"/>
      <c r="T81" s="275"/>
      <c r="U81" s="275"/>
      <c r="V81" s="275"/>
    </row>
    <row r="82" spans="1:22" s="304" customFormat="1" hidden="1">
      <c r="A82" s="270"/>
      <c r="B82" s="495">
        <v>8</v>
      </c>
      <c r="C82" s="496" t="s">
        <v>630</v>
      </c>
      <c r="D82" s="292" t="s">
        <v>49</v>
      </c>
      <c r="E82" s="293" t="s">
        <v>14</v>
      </c>
      <c r="F82" s="424">
        <f>F74*1</f>
        <v>0</v>
      </c>
      <c r="G82" s="294">
        <f ca="1">IF(ISERROR(OFFSET('HARGA SATUAN'!$I$6,MATCH(RAB!C82,'HARGA SATUAN'!$C$7:$C$1507,0),0)),0,OFFSET('HARGA SATUAN'!$I$6,MATCH(RAB!C82,'HARGA SATUAN'!$C$7:$C$1507,0),0))</f>
        <v>37600</v>
      </c>
      <c r="H82" s="295">
        <f t="shared" si="27"/>
        <v>0</v>
      </c>
      <c r="I82" s="295">
        <f t="shared" si="28"/>
        <v>0</v>
      </c>
      <c r="J82" s="295">
        <f t="shared" ca="1" si="29"/>
        <v>0</v>
      </c>
      <c r="K82" s="296">
        <f t="shared" ca="1" si="30"/>
        <v>0</v>
      </c>
      <c r="L82" s="303"/>
      <c r="M82" s="303"/>
      <c r="N82" s="303"/>
      <c r="O82" s="297"/>
      <c r="P82" s="297"/>
      <c r="Q82" s="278"/>
      <c r="R82" s="270"/>
      <c r="S82" s="298"/>
      <c r="T82" s="275"/>
      <c r="U82" s="275"/>
      <c r="V82" s="275"/>
    </row>
    <row r="83" spans="1:22" s="304" customFormat="1" hidden="1">
      <c r="A83" s="270"/>
      <c r="B83" s="495"/>
      <c r="C83" s="496"/>
      <c r="D83" s="292"/>
      <c r="E83" s="293"/>
      <c r="F83" s="497"/>
      <c r="G83" s="294">
        <f ca="1">IF(ISERROR(OFFSET('HARGA SATUAN'!$I$6,MATCH(RAB!C83,'HARGA SATUAN'!$C$7:$C$1507,0),0)),0,OFFSET('HARGA SATUAN'!$I$6,MATCH(RAB!C83,'HARGA SATUAN'!$C$7:$C$1507,0),0))</f>
        <v>0</v>
      </c>
      <c r="H83" s="295">
        <f t="shared" si="27"/>
        <v>0</v>
      </c>
      <c r="I83" s="295">
        <f t="shared" si="28"/>
        <v>0</v>
      </c>
      <c r="J83" s="295">
        <f t="shared" si="29"/>
        <v>0</v>
      </c>
      <c r="K83" s="296">
        <f t="shared" si="30"/>
        <v>0</v>
      </c>
      <c r="L83" s="303"/>
      <c r="M83" s="303"/>
      <c r="N83" s="303"/>
      <c r="O83" s="297"/>
      <c r="P83" s="297"/>
      <c r="Q83" s="278"/>
      <c r="R83" s="270"/>
      <c r="S83" s="298"/>
      <c r="T83" s="275"/>
      <c r="U83" s="275"/>
      <c r="V83" s="275"/>
    </row>
    <row r="84" spans="1:22" s="304" customFormat="1">
      <c r="A84" s="270"/>
      <c r="B84" s="495" t="s">
        <v>1039</v>
      </c>
      <c r="C84" s="496" t="s">
        <v>1668</v>
      </c>
      <c r="D84" s="292" t="s">
        <v>50</v>
      </c>
      <c r="E84" s="293" t="s">
        <v>14</v>
      </c>
      <c r="F84" s="424">
        <f>'GAMBAR '!Y27</f>
        <v>1</v>
      </c>
      <c r="G84" s="294">
        <f ca="1">IF(ISERROR(OFFSET('HARGA SATUAN'!$I$6,MATCH(RAB!C84,'HARGA SATUAN'!$C$7:$C$1507,0),0)),0,OFFSET('HARGA SATUAN'!$I$6,MATCH(RAB!C84,'HARGA SATUAN'!$C$7:$C$1507,0),0))</f>
        <v>0</v>
      </c>
      <c r="H84" s="295">
        <f t="shared" si="27"/>
        <v>0</v>
      </c>
      <c r="I84" s="295">
        <f t="shared" si="28"/>
        <v>0</v>
      </c>
      <c r="J84" s="295">
        <f t="shared" si="29"/>
        <v>0</v>
      </c>
      <c r="K84" s="296">
        <f t="shared" si="30"/>
        <v>0</v>
      </c>
      <c r="L84" s="303"/>
      <c r="M84" s="303"/>
      <c r="N84" s="303"/>
      <c r="O84" s="297"/>
      <c r="P84" s="297"/>
      <c r="Q84" s="278"/>
      <c r="R84" s="270"/>
      <c r="S84" s="298"/>
      <c r="T84" s="275"/>
      <c r="U84" s="275"/>
      <c r="V84" s="275"/>
    </row>
    <row r="85" spans="1:22" s="304" customFormat="1">
      <c r="A85" s="270"/>
      <c r="B85" s="495">
        <v>1</v>
      </c>
      <c r="C85" s="496" t="s">
        <v>602</v>
      </c>
      <c r="D85" s="292" t="s">
        <v>47</v>
      </c>
      <c r="E85" s="293" t="s">
        <v>8</v>
      </c>
      <c r="F85" s="424">
        <f>F84*1</f>
        <v>1</v>
      </c>
      <c r="G85" s="294">
        <f ca="1">IF(ISERROR(OFFSET('HARGA SATUAN'!$I$6,MATCH(RAB!C85,'HARGA SATUAN'!$C$7:$C$1507,0),0)),0,OFFSET('HARGA SATUAN'!$I$6,MATCH(RAB!C85,'HARGA SATUAN'!$C$7:$C$1507,0),0))</f>
        <v>3965</v>
      </c>
      <c r="H85" s="295">
        <f t="shared" si="27"/>
        <v>0</v>
      </c>
      <c r="I85" s="295">
        <f t="shared" ca="1" si="28"/>
        <v>3965</v>
      </c>
      <c r="J85" s="295">
        <f t="shared" si="29"/>
        <v>0</v>
      </c>
      <c r="K85" s="296">
        <f t="shared" ca="1" si="30"/>
        <v>3965</v>
      </c>
      <c r="L85" s="303"/>
      <c r="M85" s="303"/>
      <c r="N85" s="303"/>
      <c r="O85" s="297"/>
      <c r="P85" s="297"/>
      <c r="Q85" s="278"/>
      <c r="R85" s="270"/>
      <c r="S85" s="298"/>
      <c r="T85" s="275"/>
      <c r="U85" s="275"/>
      <c r="V85" s="275"/>
    </row>
    <row r="86" spans="1:22" s="304" customFormat="1">
      <c r="A86" s="270"/>
      <c r="B86" s="495">
        <v>2</v>
      </c>
      <c r="C86" s="496" t="s">
        <v>477</v>
      </c>
      <c r="D86" s="292" t="s">
        <v>47</v>
      </c>
      <c r="E86" s="293" t="s">
        <v>8</v>
      </c>
      <c r="F86" s="424">
        <f>F84*1</f>
        <v>1</v>
      </c>
      <c r="G86" s="294">
        <f ca="1">IF(ISERROR(OFFSET('HARGA SATUAN'!$I$6,MATCH(RAB!C86,'HARGA SATUAN'!$C$7:$C$1507,0),0)),0,OFFSET('HARGA SATUAN'!$I$6,MATCH(RAB!C86,'HARGA SATUAN'!$C$7:$C$1507,0),0))</f>
        <v>3711.24</v>
      </c>
      <c r="H86" s="295">
        <f t="shared" si="27"/>
        <v>0</v>
      </c>
      <c r="I86" s="295">
        <f t="shared" ca="1" si="28"/>
        <v>3711.24</v>
      </c>
      <c r="J86" s="295">
        <f t="shared" si="29"/>
        <v>0</v>
      </c>
      <c r="K86" s="296">
        <f t="shared" ca="1" si="30"/>
        <v>3711.24</v>
      </c>
      <c r="L86" s="303"/>
      <c r="M86" s="303"/>
      <c r="N86" s="303"/>
      <c r="O86" s="297"/>
      <c r="P86" s="297"/>
      <c r="Q86" s="278"/>
      <c r="R86" s="270"/>
      <c r="S86" s="298"/>
      <c r="T86" s="275"/>
      <c r="U86" s="275"/>
      <c r="V86" s="275"/>
    </row>
    <row r="87" spans="1:22" s="304" customFormat="1">
      <c r="A87" s="270"/>
      <c r="B87" s="495">
        <v>3</v>
      </c>
      <c r="C87" s="496" t="s">
        <v>269</v>
      </c>
      <c r="D87" s="292" t="s">
        <v>47</v>
      </c>
      <c r="E87" s="293" t="s">
        <v>7</v>
      </c>
      <c r="F87" s="424">
        <f>F84*1</f>
        <v>1</v>
      </c>
      <c r="G87" s="294">
        <f ca="1">IF(ISERROR(OFFSET('HARGA SATUAN'!$I$6,MATCH(RAB!C87,'HARGA SATUAN'!$C$7:$C$1507,0),0)),0,OFFSET('HARGA SATUAN'!$I$6,MATCH(RAB!C87,'HARGA SATUAN'!$C$7:$C$1507,0),0))</f>
        <v>23310</v>
      </c>
      <c r="H87" s="295">
        <f t="shared" ref="H87:H89" si="31">IF(OR(D87="MDU",D87="MDU-KD"),(IF($O$3="RAB NON MDU","PLN KD",G87*F87)),0)</f>
        <v>0</v>
      </c>
      <c r="I87" s="295">
        <f t="shared" ref="I87:I89" ca="1" si="32">IF(D87="HDW",G87*F87,0)</f>
        <v>23310</v>
      </c>
      <c r="J87" s="295">
        <f t="shared" ref="J87:J89" si="33">IF(D87="JASA",G87*F87,0)</f>
        <v>0</v>
      </c>
      <c r="K87" s="296">
        <f t="shared" ref="K87:K89" ca="1" si="34">SUM(H87:J87)</f>
        <v>23310</v>
      </c>
      <c r="L87" s="303"/>
      <c r="M87" s="303"/>
      <c r="N87" s="303"/>
      <c r="O87" s="297"/>
      <c r="P87" s="297"/>
      <c r="Q87" s="278"/>
      <c r="R87" s="270"/>
      <c r="S87" s="298"/>
      <c r="T87" s="275"/>
      <c r="U87" s="275"/>
      <c r="V87" s="275"/>
    </row>
    <row r="88" spans="1:22" s="304" customFormat="1">
      <c r="A88" s="270"/>
      <c r="B88" s="495">
        <v>4</v>
      </c>
      <c r="C88" s="496" t="s">
        <v>35</v>
      </c>
      <c r="D88" s="292" t="s">
        <v>47</v>
      </c>
      <c r="E88" s="293" t="s">
        <v>8</v>
      </c>
      <c r="F88" s="424">
        <f>F84*1</f>
        <v>1</v>
      </c>
      <c r="G88" s="294">
        <f ca="1">IF(ISERROR(OFFSET('HARGA SATUAN'!$I$6,MATCH(RAB!C88,'HARGA SATUAN'!$C$7:$C$1507,0),0)),0,OFFSET('HARGA SATUAN'!$I$6,MATCH(RAB!C88,'HARGA SATUAN'!$C$7:$C$1507,0),0))</f>
        <v>2300</v>
      </c>
      <c r="H88" s="295">
        <f t="shared" si="31"/>
        <v>0</v>
      </c>
      <c r="I88" s="295">
        <f t="shared" ca="1" si="32"/>
        <v>2300</v>
      </c>
      <c r="J88" s="295">
        <f t="shared" si="33"/>
        <v>0</v>
      </c>
      <c r="K88" s="296">
        <f t="shared" ca="1" si="34"/>
        <v>2300</v>
      </c>
      <c r="L88" s="303"/>
      <c r="M88" s="303"/>
      <c r="N88" s="303"/>
      <c r="O88" s="297"/>
      <c r="P88" s="297"/>
      <c r="Q88" s="278"/>
      <c r="R88" s="270"/>
      <c r="S88" s="298"/>
      <c r="T88" s="275"/>
      <c r="U88" s="275"/>
      <c r="V88" s="275"/>
    </row>
    <row r="89" spans="1:22" s="304" customFormat="1">
      <c r="A89" s="270"/>
      <c r="B89" s="495">
        <v>5</v>
      </c>
      <c r="C89" s="496" t="s">
        <v>636</v>
      </c>
      <c r="D89" s="292" t="s">
        <v>49</v>
      </c>
      <c r="E89" s="293" t="s">
        <v>14</v>
      </c>
      <c r="F89" s="424">
        <f>F84*1</f>
        <v>1</v>
      </c>
      <c r="G89" s="294">
        <f ca="1">IF(ISERROR(OFFSET('HARGA SATUAN'!$I$6,MATCH(RAB!C89,'HARGA SATUAN'!$C$7:$C$1507,0),0)),0,OFFSET('HARGA SATUAN'!$I$6,MATCH(RAB!C89,'HARGA SATUAN'!$C$7:$C$1507,0),0))</f>
        <v>22700</v>
      </c>
      <c r="H89" s="295">
        <f t="shared" si="31"/>
        <v>0</v>
      </c>
      <c r="I89" s="295">
        <f t="shared" si="32"/>
        <v>0</v>
      </c>
      <c r="J89" s="295">
        <f t="shared" ca="1" si="33"/>
        <v>22700</v>
      </c>
      <c r="K89" s="296">
        <f t="shared" ca="1" si="34"/>
        <v>22700</v>
      </c>
      <c r="L89" s="303"/>
      <c r="M89" s="303"/>
      <c r="N89" s="303"/>
      <c r="O89" s="297"/>
      <c r="P89" s="297"/>
      <c r="Q89" s="278"/>
      <c r="R89" s="270"/>
      <c r="S89" s="298"/>
      <c r="T89" s="275"/>
      <c r="U89" s="275"/>
      <c r="V89" s="275"/>
    </row>
    <row r="90" spans="1:22" s="304" customFormat="1">
      <c r="A90" s="270"/>
      <c r="B90" s="495"/>
      <c r="C90" s="496"/>
      <c r="D90" s="292"/>
      <c r="E90" s="293"/>
      <c r="F90" s="497"/>
      <c r="G90" s="294">
        <f ca="1">IF(ISERROR(OFFSET('HARGA SATUAN'!$I$6,MATCH(RAB!C90,'HARGA SATUAN'!$C$7:$C$1507,0),0)),0,OFFSET('HARGA SATUAN'!$I$6,MATCH(RAB!C90,'HARGA SATUAN'!$C$7:$C$1507,0),0))</f>
        <v>0</v>
      </c>
      <c r="H90" s="295">
        <f t="shared" si="27"/>
        <v>0</v>
      </c>
      <c r="I90" s="295">
        <f t="shared" si="28"/>
        <v>0</v>
      </c>
      <c r="J90" s="295">
        <f t="shared" si="29"/>
        <v>0</v>
      </c>
      <c r="K90" s="296">
        <f t="shared" si="30"/>
        <v>0</v>
      </c>
      <c r="L90" s="303"/>
      <c r="M90" s="303"/>
      <c r="N90" s="303"/>
      <c r="O90" s="297"/>
      <c r="P90" s="297"/>
      <c r="Q90" s="278"/>
      <c r="R90" s="270"/>
      <c r="S90" s="298"/>
      <c r="T90" s="275"/>
      <c r="U90" s="275"/>
      <c r="V90" s="275"/>
    </row>
    <row r="91" spans="1:22" s="304" customFormat="1">
      <c r="A91" s="270" t="e">
        <f>IF(AND(C91=0,#REF!=0,#REF!=0),"BLANKS",1)</f>
        <v>#REF!</v>
      </c>
      <c r="B91" s="509" t="s">
        <v>1039</v>
      </c>
      <c r="C91" s="510" t="s">
        <v>1447</v>
      </c>
      <c r="D91" s="292"/>
      <c r="E91" s="293" t="str">
        <f ca="1">IF(B91="+","Unit",IF(ISERROR(OFFSET('HARGA SATUAN'!$E$6,MATCH(RAB!C91,'HARGA SATUAN'!$C$7:$C$1507,0),0)),"",OFFSET('HARGA SATUAN'!$E$6,MATCH(RAB!C91,'HARGA SATUAN'!$C$7:$C$1507,0),0)))</f>
        <v>Unit</v>
      </c>
      <c r="F91" s="302">
        <f>'GAMBAR '!Y28</f>
        <v>4</v>
      </c>
      <c r="G91" s="294">
        <f ca="1">IF(ISERROR(OFFSET('HARGA SATUAN'!$I$6,MATCH(RAB!C91,'HARGA SATUAN'!$C$7:$C$1507,0),0)),0,OFFSET('HARGA SATUAN'!$I$6,MATCH(RAB!C91,'HARGA SATUAN'!$C$7:$C$1507,0),0))</f>
        <v>0</v>
      </c>
      <c r="H91" s="295">
        <f t="shared" si="23"/>
        <v>0</v>
      </c>
      <c r="I91" s="295">
        <f t="shared" si="24"/>
        <v>0</v>
      </c>
      <c r="J91" s="295">
        <f t="shared" si="25"/>
        <v>0</v>
      </c>
      <c r="K91" s="296">
        <f t="shared" si="26"/>
        <v>0</v>
      </c>
      <c r="L91" s="303"/>
      <c r="M91" s="303"/>
      <c r="N91" s="303"/>
      <c r="O91" s="297"/>
      <c r="P91" s="297"/>
      <c r="Q91" s="278"/>
      <c r="R91" s="270"/>
      <c r="S91" s="298"/>
      <c r="T91" s="275"/>
      <c r="U91" s="275"/>
      <c r="V91" s="275"/>
    </row>
    <row r="92" spans="1:22" s="304" customFormat="1">
      <c r="A92" s="270"/>
      <c r="B92" s="509">
        <v>1</v>
      </c>
      <c r="C92" s="510" t="s">
        <v>30</v>
      </c>
      <c r="D92" s="292" t="s">
        <v>47</v>
      </c>
      <c r="E92" s="293" t="str">
        <f ca="1">IF(B92="+","Unit",IF(ISERROR(OFFSET('HARGA SATUAN'!$E$6,MATCH(RAB!C92,'HARGA SATUAN'!$C$7:$C$1507,0),0)),"",OFFSET('HARGA SATUAN'!$E$6,MATCH(RAB!C92,'HARGA SATUAN'!$C$7:$C$1507,0),0)))</f>
        <v>Bh</v>
      </c>
      <c r="F92" s="424">
        <f>F91*1</f>
        <v>4</v>
      </c>
      <c r="G92" s="294">
        <f ca="1">IF(ISERROR(OFFSET('HARGA SATUAN'!$I$6,MATCH(RAB!C92,'HARGA SATUAN'!$C$7:$C$1507,0),0)),0,OFFSET('HARGA SATUAN'!$I$6,MATCH(RAB!C92,'HARGA SATUAN'!$C$7:$C$1507,0),0))</f>
        <v>47459</v>
      </c>
      <c r="H92" s="295">
        <f t="shared" si="23"/>
        <v>0</v>
      </c>
      <c r="I92" s="295">
        <f t="shared" ca="1" si="24"/>
        <v>189836</v>
      </c>
      <c r="J92" s="295">
        <f t="shared" si="25"/>
        <v>0</v>
      </c>
      <c r="K92" s="296">
        <f t="shared" ca="1" si="26"/>
        <v>189836</v>
      </c>
      <c r="L92" s="303"/>
      <c r="M92" s="303"/>
      <c r="N92" s="303"/>
      <c r="O92" s="297"/>
      <c r="P92" s="297"/>
      <c r="Q92" s="278"/>
      <c r="R92" s="270"/>
      <c r="S92" s="298"/>
      <c r="T92" s="275"/>
      <c r="U92" s="275"/>
      <c r="V92" s="275"/>
    </row>
    <row r="93" spans="1:22" s="304" customFormat="1">
      <c r="A93" s="270">
        <f>IF(AND(C93=0,C130=0,C131=0),"BLANKS",1)</f>
        <v>1</v>
      </c>
      <c r="B93" s="509">
        <v>2</v>
      </c>
      <c r="C93" s="510" t="s">
        <v>32</v>
      </c>
      <c r="D93" s="292" t="s">
        <v>47</v>
      </c>
      <c r="E93" s="293" t="str">
        <f ca="1">IF(B93="+","Unit",IF(ISERROR(OFFSET('HARGA SATUAN'!$E$6,MATCH(RAB!C93,'HARGA SATUAN'!$C$7:$C$1507,0),0)),"",OFFSET('HARGA SATUAN'!$E$6,MATCH(RAB!C93,'HARGA SATUAN'!$C$7:$C$1507,0),0)))</f>
        <v>Mtr</v>
      </c>
      <c r="F93" s="424">
        <f>F91*0.8</f>
        <v>3.2</v>
      </c>
      <c r="G93" s="294">
        <f ca="1">IF(ISERROR(OFFSET('HARGA SATUAN'!$I$6,MATCH(RAB!C93,'HARGA SATUAN'!$C$7:$C$1507,0),0)),0,OFFSET('HARGA SATUAN'!$I$6,MATCH(RAB!C93,'HARGA SATUAN'!$C$7:$C$1507,0),0))</f>
        <v>30000</v>
      </c>
      <c r="H93" s="295">
        <f t="shared" si="23"/>
        <v>0</v>
      </c>
      <c r="I93" s="295">
        <f t="shared" ca="1" si="24"/>
        <v>96000</v>
      </c>
      <c r="J93" s="295">
        <f t="shared" si="25"/>
        <v>0</v>
      </c>
      <c r="K93" s="296">
        <f t="shared" ca="1" si="26"/>
        <v>96000</v>
      </c>
      <c r="L93" s="303"/>
      <c r="M93" s="303"/>
      <c r="N93" s="303"/>
      <c r="O93" s="297"/>
      <c r="P93" s="297"/>
      <c r="Q93" s="278"/>
      <c r="R93" s="270"/>
      <c r="S93" s="298"/>
      <c r="T93" s="275"/>
      <c r="U93" s="275"/>
      <c r="V93" s="275"/>
    </row>
    <row r="94" spans="1:22" s="304" customFormat="1">
      <c r="A94" s="270">
        <f t="shared" ref="A94" si="35">IF(AND(C94=0,C95=0,C96=0),"BLANKS",1)</f>
        <v>1</v>
      </c>
      <c r="B94" s="509">
        <v>3</v>
      </c>
      <c r="C94" s="510" t="s">
        <v>33</v>
      </c>
      <c r="D94" s="292" t="s">
        <v>47</v>
      </c>
      <c r="E94" s="293" t="str">
        <f ca="1">IF(B94="+","Unit",IF(ISERROR(OFFSET('HARGA SATUAN'!$E$6,MATCH(RAB!C94,'HARGA SATUAN'!$C$7:$C$1507,0),0)),"",OFFSET('HARGA SATUAN'!$E$6,MATCH(RAB!C94,'HARGA SATUAN'!$C$7:$C$1507,0),0)))</f>
        <v>Bh</v>
      </c>
      <c r="F94" s="424">
        <f>F91*1</f>
        <v>4</v>
      </c>
      <c r="G94" s="294">
        <f ca="1">IF(ISERROR(OFFSET('HARGA SATUAN'!$I$6,MATCH(RAB!C94,'HARGA SATUAN'!$C$7:$C$1507,0),0)),0,OFFSET('HARGA SATUAN'!$I$6,MATCH(RAB!C94,'HARGA SATUAN'!$C$7:$C$1507,0),0))</f>
        <v>9500</v>
      </c>
      <c r="H94" s="295">
        <f t="shared" si="23"/>
        <v>0</v>
      </c>
      <c r="I94" s="295">
        <f t="shared" ca="1" si="24"/>
        <v>38000</v>
      </c>
      <c r="J94" s="295">
        <f t="shared" si="25"/>
        <v>0</v>
      </c>
      <c r="K94" s="296">
        <f t="shared" ca="1" si="26"/>
        <v>38000</v>
      </c>
      <c r="L94" s="303"/>
      <c r="M94" s="303"/>
      <c r="N94" s="303"/>
      <c r="O94" s="297"/>
      <c r="P94" s="297"/>
      <c r="Q94" s="278"/>
      <c r="R94" s="270"/>
      <c r="S94" s="298"/>
      <c r="T94" s="275"/>
      <c r="U94" s="275"/>
      <c r="V94" s="275"/>
    </row>
    <row r="95" spans="1:22" s="304" customFormat="1">
      <c r="A95" s="270" t="e">
        <f>IF(AND(C95=0,C96=0,#REF!=0),"BLANKS",1)</f>
        <v>#REF!</v>
      </c>
      <c r="B95" s="509">
        <v>4</v>
      </c>
      <c r="C95" s="510" t="s">
        <v>741</v>
      </c>
      <c r="D95" s="292" t="s">
        <v>49</v>
      </c>
      <c r="E95" s="293" t="str">
        <f ca="1">IF(B95="+","Unit",IF(ISERROR(OFFSET('HARGA SATUAN'!$E$6,MATCH(RAB!C95,'HARGA SATUAN'!$C$7:$C$1507,0),0)),"",OFFSET('HARGA SATUAN'!$E$6,MATCH(RAB!C95,'HARGA SATUAN'!$C$7:$C$1507,0),0)))</f>
        <v>Unit</v>
      </c>
      <c r="F95" s="424">
        <f>F91*1</f>
        <v>4</v>
      </c>
      <c r="G95" s="294">
        <f ca="1">IF(ISERROR(OFFSET('HARGA SATUAN'!$I$6,MATCH(RAB!C95,'HARGA SATUAN'!$C$7:$C$1507,0),0)),0,OFFSET('HARGA SATUAN'!$I$6,MATCH(RAB!C95,'HARGA SATUAN'!$C$7:$C$1507,0),0))</f>
        <v>16200</v>
      </c>
      <c r="H95" s="295">
        <f t="shared" ref="H95:H101" si="36">IF(OR(D95="MDU",D95="MDU-KD"),(IF($O$3="RAB NON MDU","PLN KD",G95*F95)),0)</f>
        <v>0</v>
      </c>
      <c r="I95" s="295">
        <f t="shared" ref="I95:I101" si="37">IF(D95="HDW",G95*F95,0)</f>
        <v>0</v>
      </c>
      <c r="J95" s="295">
        <f t="shared" ref="J95:J101" ca="1" si="38">IF(D95="JASA",G95*F95,0)</f>
        <v>64800</v>
      </c>
      <c r="K95" s="296">
        <f t="shared" ref="K95:K101" ca="1" si="39">SUM(H95:J95)</f>
        <v>64800</v>
      </c>
      <c r="L95" s="303"/>
      <c r="M95" s="303"/>
      <c r="N95" s="303"/>
      <c r="O95" s="297"/>
      <c r="P95" s="297"/>
      <c r="Q95" s="278"/>
      <c r="R95" s="270"/>
      <c r="S95" s="298"/>
      <c r="T95" s="275"/>
      <c r="U95" s="275"/>
      <c r="V95" s="275"/>
    </row>
    <row r="96" spans="1:22" s="304" customFormat="1">
      <c r="A96" s="270" t="e">
        <f>IF(AND(C96=0,#REF!=0,#REF!=0),"BLANKS",1)</f>
        <v>#REF!</v>
      </c>
      <c r="B96" s="495"/>
      <c r="C96" s="496"/>
      <c r="D96" s="292"/>
      <c r="E96" s="293" t="str">
        <f ca="1">IF(B96="+","Unit",IF(ISERROR(OFFSET('HARGA SATUAN'!$E$6,MATCH(RAB!C96,'HARGA SATUAN'!$C$7:$C$1507,0),0)),"",OFFSET('HARGA SATUAN'!$E$6,MATCH(RAB!C96,'HARGA SATUAN'!$C$7:$C$1507,0),0)))</f>
        <v/>
      </c>
      <c r="F96" s="497"/>
      <c r="G96" s="294">
        <f ca="1">IF(ISERROR(OFFSET('HARGA SATUAN'!$I$6,MATCH(RAB!C96,'HARGA SATUAN'!$C$7:$C$1507,0),0)),0,OFFSET('HARGA SATUAN'!$I$6,MATCH(RAB!C96,'HARGA SATUAN'!$C$7:$C$1507,0),0))</f>
        <v>0</v>
      </c>
      <c r="H96" s="295">
        <f t="shared" si="36"/>
        <v>0</v>
      </c>
      <c r="I96" s="295">
        <f t="shared" si="37"/>
        <v>0</v>
      </c>
      <c r="J96" s="295">
        <f t="shared" si="38"/>
        <v>0</v>
      </c>
      <c r="K96" s="296">
        <f t="shared" si="39"/>
        <v>0</v>
      </c>
      <c r="L96" s="303"/>
      <c r="M96" s="303"/>
      <c r="N96" s="303"/>
      <c r="O96" s="297"/>
      <c r="P96" s="297"/>
      <c r="Q96" s="278"/>
      <c r="R96" s="270"/>
      <c r="S96" s="298"/>
      <c r="T96" s="275"/>
      <c r="U96" s="275"/>
      <c r="V96" s="275"/>
    </row>
    <row r="97" spans="1:22" s="304" customFormat="1">
      <c r="A97" s="270">
        <f t="shared" ref="A97:A99" si="40">IF(AND(C97=0,C98=0,C99=0),"BLANKS",1)</f>
        <v>1</v>
      </c>
      <c r="B97" s="310" t="s">
        <v>1039</v>
      </c>
      <c r="C97" s="311" t="s">
        <v>1448</v>
      </c>
      <c r="D97" s="292"/>
      <c r="E97" s="293" t="str">
        <f ca="1">IF(B97="+","Unit",IF(ISERROR(OFFSET('HARGA SATUAN'!$E$6,MATCH(RAB!C97,'HARGA SATUAN'!$C$7:$C$1507,0),0)),"",OFFSET('HARGA SATUAN'!$E$6,MATCH(RAB!C97,'HARGA SATUAN'!$C$7:$C$1507,0),0)))</f>
        <v>Unit</v>
      </c>
      <c r="F97" s="312">
        <f>'GAMBAR '!Y29</f>
        <v>1</v>
      </c>
      <c r="G97" s="294">
        <f ca="1">IF(ISERROR(OFFSET('HARGA SATUAN'!$I$6,MATCH(RAB!C97,'HARGA SATUAN'!$C$7:$C$1507,0),0)),0,OFFSET('HARGA SATUAN'!$I$6,MATCH(RAB!C97,'HARGA SATUAN'!$C$7:$C$1507,0),0))</f>
        <v>0</v>
      </c>
      <c r="H97" s="295">
        <f t="shared" si="36"/>
        <v>0</v>
      </c>
      <c r="I97" s="295">
        <f t="shared" si="37"/>
        <v>0</v>
      </c>
      <c r="J97" s="295">
        <f t="shared" si="38"/>
        <v>0</v>
      </c>
      <c r="K97" s="296">
        <f t="shared" si="39"/>
        <v>0</v>
      </c>
      <c r="L97" s="303"/>
      <c r="M97" s="303"/>
      <c r="N97" s="303"/>
      <c r="O97" s="297"/>
      <c r="P97" s="297"/>
      <c r="Q97" s="278"/>
      <c r="R97" s="270"/>
      <c r="S97" s="298"/>
      <c r="T97" s="275"/>
      <c r="U97" s="275"/>
      <c r="V97" s="275"/>
    </row>
    <row r="98" spans="1:22" s="304" customFormat="1">
      <c r="A98" s="270">
        <f t="shared" si="40"/>
        <v>1</v>
      </c>
      <c r="B98" s="310">
        <v>1</v>
      </c>
      <c r="C98" s="311" t="s">
        <v>30</v>
      </c>
      <c r="D98" s="292" t="s">
        <v>47</v>
      </c>
      <c r="E98" s="293" t="str">
        <f ca="1">IF(B98="+","Unit",IF(ISERROR(OFFSET('HARGA SATUAN'!$E$6,MATCH(RAB!C98,'HARGA SATUAN'!$C$7:$C$1507,0),0)),"",OFFSET('HARGA SATUAN'!$E$6,MATCH(RAB!C98,'HARGA SATUAN'!$C$7:$C$1507,0),0)))</f>
        <v>Bh</v>
      </c>
      <c r="F98" s="424">
        <f>F97*1</f>
        <v>1</v>
      </c>
      <c r="G98" s="294">
        <f ca="1">IF(ISERROR(OFFSET('HARGA SATUAN'!$I$6,MATCH(RAB!C98,'HARGA SATUAN'!$C$7:$C$1507,0),0)),0,OFFSET('HARGA SATUAN'!$I$6,MATCH(RAB!C98,'HARGA SATUAN'!$C$7:$C$1507,0),0))</f>
        <v>47459</v>
      </c>
      <c r="H98" s="295">
        <f t="shared" si="36"/>
        <v>0</v>
      </c>
      <c r="I98" s="295">
        <f t="shared" ca="1" si="37"/>
        <v>47459</v>
      </c>
      <c r="J98" s="295">
        <f t="shared" si="38"/>
        <v>0</v>
      </c>
      <c r="K98" s="296">
        <f t="shared" ca="1" si="39"/>
        <v>47459</v>
      </c>
      <c r="L98" s="303"/>
      <c r="M98" s="303"/>
      <c r="N98" s="303"/>
      <c r="O98" s="297"/>
      <c r="P98" s="297"/>
      <c r="Q98" s="278"/>
      <c r="R98" s="270"/>
      <c r="S98" s="298"/>
      <c r="T98" s="275"/>
      <c r="U98" s="275"/>
      <c r="V98" s="275"/>
    </row>
    <row r="99" spans="1:22" s="304" customFormat="1">
      <c r="A99" s="270">
        <f t="shared" si="40"/>
        <v>1</v>
      </c>
      <c r="B99" s="310">
        <v>2</v>
      </c>
      <c r="C99" s="311" t="s">
        <v>32</v>
      </c>
      <c r="D99" s="292" t="s">
        <v>47</v>
      </c>
      <c r="E99" s="293" t="str">
        <f ca="1">IF(B99="+","Unit",IF(ISERROR(OFFSET('HARGA SATUAN'!$E$6,MATCH(RAB!C99,'HARGA SATUAN'!$C$7:$C$1507,0),0)),"",OFFSET('HARGA SATUAN'!$E$6,MATCH(RAB!C99,'HARGA SATUAN'!$C$7:$C$1507,0),0)))</f>
        <v>Mtr</v>
      </c>
      <c r="F99" s="424">
        <f>F97*1</f>
        <v>1</v>
      </c>
      <c r="G99" s="294">
        <f ca="1">IF(ISERROR(OFFSET('HARGA SATUAN'!$I$6,MATCH(RAB!C99,'HARGA SATUAN'!$C$7:$C$1507,0),0)),0,OFFSET('HARGA SATUAN'!$I$6,MATCH(RAB!C99,'HARGA SATUAN'!$C$7:$C$1507,0),0))</f>
        <v>30000</v>
      </c>
      <c r="H99" s="295">
        <f t="shared" si="36"/>
        <v>0</v>
      </c>
      <c r="I99" s="295">
        <f t="shared" ca="1" si="37"/>
        <v>30000</v>
      </c>
      <c r="J99" s="295">
        <f t="shared" si="38"/>
        <v>0</v>
      </c>
      <c r="K99" s="296">
        <f t="shared" ca="1" si="39"/>
        <v>30000</v>
      </c>
      <c r="L99" s="303"/>
      <c r="M99" s="303"/>
      <c r="N99" s="303"/>
      <c r="O99" s="297"/>
      <c r="P99" s="297"/>
      <c r="Q99" s="278"/>
      <c r="R99" s="270"/>
      <c r="S99" s="298"/>
      <c r="T99" s="275"/>
      <c r="U99" s="275"/>
      <c r="V99" s="275"/>
    </row>
    <row r="100" spans="1:22" s="304" customFormat="1">
      <c r="A100" s="270" t="e">
        <f>IF(AND(C100=0,C101=0,#REF!=0),"BLANKS",1)</f>
        <v>#REF!</v>
      </c>
      <c r="B100" s="310">
        <v>3</v>
      </c>
      <c r="C100" s="311" t="s">
        <v>33</v>
      </c>
      <c r="D100" s="292" t="s">
        <v>47</v>
      </c>
      <c r="E100" s="293" t="str">
        <f ca="1">IF(B100="+","Unit",IF(ISERROR(OFFSET('HARGA SATUAN'!$E$6,MATCH(RAB!C100,'HARGA SATUAN'!$C$7:$C$1507,0),0)),"",OFFSET('HARGA SATUAN'!$E$6,MATCH(RAB!C100,'HARGA SATUAN'!$C$7:$C$1507,0),0)))</f>
        <v>Bh</v>
      </c>
      <c r="F100" s="424">
        <f>F97*1</f>
        <v>1</v>
      </c>
      <c r="G100" s="294">
        <f ca="1">IF(ISERROR(OFFSET('HARGA SATUAN'!$I$6,MATCH(RAB!C100,'HARGA SATUAN'!$C$7:$C$1507,0),0)),0,OFFSET('HARGA SATUAN'!$I$6,MATCH(RAB!C100,'HARGA SATUAN'!$C$7:$C$1507,0),0))</f>
        <v>9500</v>
      </c>
      <c r="H100" s="295">
        <f t="shared" si="36"/>
        <v>0</v>
      </c>
      <c r="I100" s="295">
        <f t="shared" ca="1" si="37"/>
        <v>9500</v>
      </c>
      <c r="J100" s="295">
        <f t="shared" si="38"/>
        <v>0</v>
      </c>
      <c r="K100" s="296">
        <f t="shared" ca="1" si="39"/>
        <v>9500</v>
      </c>
      <c r="L100" s="303"/>
      <c r="M100" s="303"/>
      <c r="N100" s="303"/>
      <c r="O100" s="297"/>
      <c r="P100" s="297"/>
      <c r="Q100" s="278"/>
      <c r="R100" s="270"/>
      <c r="S100" s="298"/>
      <c r="T100" s="275"/>
      <c r="U100" s="275"/>
      <c r="V100" s="275"/>
    </row>
    <row r="101" spans="1:22" s="304" customFormat="1">
      <c r="A101" s="270" t="e">
        <f>IF(AND(C101=0,#REF!=0,#REF!=0),"BLANKS",1)</f>
        <v>#REF!</v>
      </c>
      <c r="B101" s="310">
        <v>4</v>
      </c>
      <c r="C101" s="311" t="s">
        <v>742</v>
      </c>
      <c r="D101" s="292" t="s">
        <v>49</v>
      </c>
      <c r="E101" s="293" t="str">
        <f ca="1">IF(B101="+","Unit",IF(ISERROR(OFFSET('HARGA SATUAN'!$E$6,MATCH(RAB!C101,'HARGA SATUAN'!$C$7:$C$1507,0),0)),"",OFFSET('HARGA SATUAN'!$E$6,MATCH(RAB!C101,'HARGA SATUAN'!$C$7:$C$1507,0),0)))</f>
        <v>Unit</v>
      </c>
      <c r="F101" s="424">
        <f>F97*1</f>
        <v>1</v>
      </c>
      <c r="G101" s="294">
        <f ca="1">IF(ISERROR(OFFSET('HARGA SATUAN'!$I$6,MATCH(RAB!C101,'HARGA SATUAN'!$C$7:$C$1507,0),0)),0,OFFSET('HARGA SATUAN'!$I$6,MATCH(RAB!C101,'HARGA SATUAN'!$C$7:$C$1507,0),0))</f>
        <v>21200</v>
      </c>
      <c r="H101" s="295">
        <f t="shared" si="36"/>
        <v>0</v>
      </c>
      <c r="I101" s="295">
        <f t="shared" si="37"/>
        <v>0</v>
      </c>
      <c r="J101" s="295">
        <f t="shared" ca="1" si="38"/>
        <v>21200</v>
      </c>
      <c r="K101" s="296">
        <f t="shared" ca="1" si="39"/>
        <v>21200</v>
      </c>
      <c r="L101" s="303"/>
      <c r="M101" s="303"/>
      <c r="N101" s="303"/>
      <c r="O101" s="297"/>
      <c r="P101" s="297"/>
      <c r="Q101" s="278"/>
      <c r="R101" s="270"/>
      <c r="S101" s="298"/>
      <c r="T101" s="275"/>
      <c r="U101" s="275"/>
      <c r="V101" s="275"/>
    </row>
    <row r="102" spans="1:22" s="304" customFormat="1">
      <c r="A102" s="270"/>
      <c r="B102" s="495"/>
      <c r="C102" s="496"/>
      <c r="D102" s="292"/>
      <c r="E102" s="293" t="str">
        <f ca="1">IF(B102="+","Unit",IF(ISERROR(OFFSET('HARGA SATUAN'!$E$6,MATCH(RAB!C102,'HARGA SATUAN'!$C$7:$C$1507,0),0)),"",OFFSET('HARGA SATUAN'!$E$6,MATCH(RAB!C102,'HARGA SATUAN'!$C$7:$C$1507,0),0)))</f>
        <v/>
      </c>
      <c r="F102" s="497"/>
      <c r="G102" s="294"/>
      <c r="H102" s="295"/>
      <c r="I102" s="295"/>
      <c r="J102" s="295"/>
      <c r="K102" s="296"/>
      <c r="L102" s="303"/>
      <c r="M102" s="303"/>
      <c r="N102" s="303"/>
      <c r="O102" s="297"/>
      <c r="P102" s="297"/>
      <c r="Q102" s="278"/>
      <c r="R102" s="270"/>
      <c r="S102" s="298"/>
      <c r="T102" s="275"/>
      <c r="U102" s="275"/>
      <c r="V102" s="275"/>
    </row>
    <row r="103" spans="1:22" s="304" customFormat="1">
      <c r="A103" s="270">
        <f>IF(AND(C103=0,C165=0,C166=0),"BLANKS",1)</f>
        <v>1</v>
      </c>
      <c r="B103" s="509" t="s">
        <v>1039</v>
      </c>
      <c r="C103" s="510" t="s">
        <v>1560</v>
      </c>
      <c r="D103" s="292"/>
      <c r="E103" s="293" t="str">
        <f ca="1">IF(B103="+","Unit",IF(ISERROR(OFFSET('HARGA SATUAN'!$E$6,MATCH(RAB!C103,'HARGA SATUAN'!$C$7:$C$1507,0),0)),"",OFFSET('HARGA SATUAN'!$E$6,MATCH(RAB!C103,'HARGA SATUAN'!$C$7:$C$1507,0),0)))</f>
        <v>Unit</v>
      </c>
      <c r="F103" s="424">
        <f>'GAMBAR '!Y30</f>
        <v>1</v>
      </c>
      <c r="G103" s="294">
        <f ca="1">IF(ISERROR(OFFSET('HARGA SATUAN'!$I$6,MATCH(RAB!C103,'HARGA SATUAN'!$C$7:$C$1507,0),0)),0,OFFSET('HARGA SATUAN'!$I$6,MATCH(RAB!C103,'HARGA SATUAN'!$C$7:$C$1507,0),0))</f>
        <v>0</v>
      </c>
      <c r="H103" s="295">
        <f t="shared" ref="H103" si="41">IF(OR(D103="MDU",D103="MDU-KD"),(IF($O$3="RAB NON MDU","PLN KD",G103*F103)),0)</f>
        <v>0</v>
      </c>
      <c r="I103" s="295">
        <f t="shared" ref="I103" si="42">IF(D103="HDW",G103*F103,0)</f>
        <v>0</v>
      </c>
      <c r="J103" s="295">
        <f t="shared" ref="J103" si="43">IF(D103="JASA",G103*F103,0)</f>
        <v>0</v>
      </c>
      <c r="K103" s="296">
        <f t="shared" ref="K103" si="44">SUM(H103:J103)</f>
        <v>0</v>
      </c>
      <c r="L103" s="303"/>
      <c r="M103" s="303"/>
      <c r="N103" s="303"/>
      <c r="O103" s="297"/>
      <c r="P103" s="297"/>
      <c r="Q103" s="278"/>
      <c r="R103" s="270"/>
      <c r="S103" s="298"/>
      <c r="T103" s="275"/>
      <c r="U103" s="275"/>
      <c r="V103" s="275"/>
    </row>
    <row r="104" spans="1:22" s="304" customFormat="1">
      <c r="A104" s="270" t="e">
        <f>IF(AND(C104=0,C105=0,#REF!=0),"BLANKS",1)</f>
        <v>#REF!</v>
      </c>
      <c r="B104" s="509">
        <v>1</v>
      </c>
      <c r="C104" s="510" t="s">
        <v>28</v>
      </c>
      <c r="D104" s="292" t="s">
        <v>47</v>
      </c>
      <c r="E104" s="293" t="str">
        <f ca="1">IF(B104="+","Unit",IF(ISERROR(OFFSET('HARGA SATUAN'!$E$6,MATCH(RAB!C104,'HARGA SATUAN'!$C$7:$C$1507,0),0)),"",OFFSET('HARGA SATUAN'!$E$6,MATCH(RAB!C104,'HARGA SATUAN'!$C$7:$C$1507,0),0)))</f>
        <v>Bh</v>
      </c>
      <c r="F104" s="424">
        <f>F103*1</f>
        <v>1</v>
      </c>
      <c r="G104" s="294">
        <f ca="1">IF(ISERROR(OFFSET('HARGA SATUAN'!$I$6,MATCH(RAB!C104,'HARGA SATUAN'!$C$7:$C$1507,0),0)),0,OFFSET('HARGA SATUAN'!$I$6,MATCH(RAB!C104,'HARGA SATUAN'!$C$7:$C$1507,0),0))</f>
        <v>26500</v>
      </c>
      <c r="H104" s="295">
        <f t="shared" ref="H104:H105" si="45">IF(OR(D104="MDU",D104="MDU-KD"),(IF($O$3="RAB NON MDU","PLN KD",G104*F104)),0)</f>
        <v>0</v>
      </c>
      <c r="I104" s="295">
        <f t="shared" ref="I104:I105" ca="1" si="46">IF(D104="HDW",G104*F104,0)</f>
        <v>26500</v>
      </c>
      <c r="J104" s="295">
        <f t="shared" ref="J104:J105" si="47">IF(D104="JASA",G104*F104,0)</f>
        <v>0</v>
      </c>
      <c r="K104" s="296">
        <f t="shared" ref="K104:K105" ca="1" si="48">SUM(H104:J104)</f>
        <v>26500</v>
      </c>
      <c r="L104" s="303"/>
      <c r="M104" s="303"/>
      <c r="N104" s="303"/>
      <c r="O104" s="297"/>
      <c r="P104" s="297"/>
      <c r="Q104" s="278"/>
      <c r="R104" s="270"/>
      <c r="S104" s="298"/>
      <c r="T104" s="275"/>
      <c r="U104" s="275"/>
      <c r="V104" s="275"/>
    </row>
    <row r="105" spans="1:22" s="304" customFormat="1">
      <c r="A105" s="270" t="e">
        <f>IF(AND(C105=0,#REF!=0,#REF!=0),"BLANKS",1)</f>
        <v>#REF!</v>
      </c>
      <c r="B105" s="509">
        <v>2</v>
      </c>
      <c r="C105" s="510" t="s">
        <v>206</v>
      </c>
      <c r="D105" s="292" t="s">
        <v>47</v>
      </c>
      <c r="E105" s="293" t="str">
        <f ca="1">IF(B105="+","Unit",IF(ISERROR(OFFSET('HARGA SATUAN'!$E$6,MATCH(RAB!C105,'HARGA SATUAN'!$C$7:$C$1507,0),0)),"",OFFSET('HARGA SATUAN'!$E$6,MATCH(RAB!C105,'HARGA SATUAN'!$C$7:$C$1507,0),0)))</f>
        <v>Bh</v>
      </c>
      <c r="F105" s="424">
        <f>F103*1</f>
        <v>1</v>
      </c>
      <c r="G105" s="294">
        <f ca="1">IF(ISERROR(OFFSET('HARGA SATUAN'!$I$6,MATCH(RAB!C105,'HARGA SATUAN'!$C$7:$C$1507,0),0)),0,OFFSET('HARGA SATUAN'!$I$6,MATCH(RAB!C105,'HARGA SATUAN'!$C$7:$C$1507,0),0))</f>
        <v>12500</v>
      </c>
      <c r="H105" s="295">
        <f t="shared" si="45"/>
        <v>0</v>
      </c>
      <c r="I105" s="295">
        <f t="shared" ca="1" si="46"/>
        <v>12500</v>
      </c>
      <c r="J105" s="295">
        <f t="shared" si="47"/>
        <v>0</v>
      </c>
      <c r="K105" s="296">
        <f t="shared" ca="1" si="48"/>
        <v>12500</v>
      </c>
      <c r="L105" s="303"/>
      <c r="M105" s="303"/>
      <c r="N105" s="303"/>
      <c r="O105" s="297"/>
      <c r="P105" s="297"/>
      <c r="Q105" s="278"/>
      <c r="R105" s="270"/>
      <c r="S105" s="298"/>
      <c r="T105" s="275"/>
      <c r="U105" s="275"/>
      <c r="V105" s="275"/>
    </row>
    <row r="106" spans="1:22" s="304" customFormat="1">
      <c r="A106" s="270"/>
      <c r="B106" s="509">
        <v>3</v>
      </c>
      <c r="C106" s="510" t="s">
        <v>209</v>
      </c>
      <c r="D106" s="292" t="s">
        <v>47</v>
      </c>
      <c r="E106" s="293" t="str">
        <f ca="1">IF(B106="+","Unit",IF(ISERROR(OFFSET('HARGA SATUAN'!$E$6,MATCH(RAB!C106,'HARGA SATUAN'!$C$7:$C$1507,0),0)),"",OFFSET('HARGA SATUAN'!$E$6,MATCH(RAB!C106,'HARGA SATUAN'!$C$7:$C$1507,0),0)))</f>
        <v>Mtr</v>
      </c>
      <c r="F106" s="424">
        <f>F103*12</f>
        <v>12</v>
      </c>
      <c r="G106" s="294">
        <f ca="1">IF(ISERROR(OFFSET('HARGA SATUAN'!$I$6,MATCH(RAB!C106,'HARGA SATUAN'!$C$7:$C$1507,0),0)),0,OFFSET('HARGA SATUAN'!$I$6,MATCH(RAB!C106,'HARGA SATUAN'!$C$7:$C$1507,0),0))</f>
        <v>39204</v>
      </c>
      <c r="H106" s="295">
        <f t="shared" ref="H106:H122" si="49">IF(OR(D106="MDU",D106="MDU-KD"),(IF($O$3="RAB NON MDU","PLN KD",G106*F106)),0)</f>
        <v>0</v>
      </c>
      <c r="I106" s="295">
        <f t="shared" ref="I106:I122" ca="1" si="50">IF(D106="HDW",G106*F106,0)</f>
        <v>470448</v>
      </c>
      <c r="J106" s="295">
        <f t="shared" ref="J106:J122" si="51">IF(D106="JASA",G106*F106,0)</f>
        <v>0</v>
      </c>
      <c r="K106" s="296">
        <f t="shared" ref="K106:K122" ca="1" si="52">SUM(H106:J106)</f>
        <v>470448</v>
      </c>
      <c r="L106" s="303"/>
      <c r="M106" s="303"/>
      <c r="N106" s="303"/>
      <c r="O106" s="297"/>
      <c r="P106" s="297"/>
      <c r="Q106" s="278"/>
      <c r="R106" s="270"/>
      <c r="S106" s="298"/>
      <c r="T106" s="275"/>
      <c r="U106" s="275"/>
      <c r="V106" s="275"/>
    </row>
    <row r="107" spans="1:22" s="304" customFormat="1">
      <c r="A107" s="270">
        <f t="shared" ref="A107:A109" si="53">IF(AND(C107=0,C108=0,C109=0),"BLANKS",1)</f>
        <v>1</v>
      </c>
      <c r="B107" s="509">
        <v>4</v>
      </c>
      <c r="C107" s="510" t="s">
        <v>290</v>
      </c>
      <c r="D107" s="292" t="s">
        <v>47</v>
      </c>
      <c r="E107" s="293" t="str">
        <f ca="1">IF(B107="+","Unit",IF(ISERROR(OFFSET('HARGA SATUAN'!$E$6,MATCH(RAB!C107,'HARGA SATUAN'!$C$7:$C$1507,0),0)),"",OFFSET('HARGA SATUAN'!$E$6,MATCH(RAB!C107,'HARGA SATUAN'!$C$7:$C$1507,0),0)))</f>
        <v>Bh</v>
      </c>
      <c r="F107" s="424">
        <f>F103*2</f>
        <v>2</v>
      </c>
      <c r="G107" s="294">
        <f ca="1">IF(ISERROR(OFFSET('HARGA SATUAN'!$I$6,MATCH(RAB!C107,'HARGA SATUAN'!$C$7:$C$1507,0),0)),0,OFFSET('HARGA SATUAN'!$I$6,MATCH(RAB!C107,'HARGA SATUAN'!$C$7:$C$1507,0),0))</f>
        <v>40000</v>
      </c>
      <c r="H107" s="295">
        <f t="shared" si="49"/>
        <v>0</v>
      </c>
      <c r="I107" s="295">
        <f t="shared" ca="1" si="50"/>
        <v>80000</v>
      </c>
      <c r="J107" s="295">
        <f t="shared" si="51"/>
        <v>0</v>
      </c>
      <c r="K107" s="296">
        <f t="shared" ca="1" si="52"/>
        <v>80000</v>
      </c>
      <c r="L107" s="303"/>
      <c r="M107" s="303"/>
      <c r="N107" s="303"/>
      <c r="O107" s="297"/>
      <c r="P107" s="297"/>
      <c r="Q107" s="278"/>
      <c r="R107" s="270"/>
      <c r="S107" s="298"/>
      <c r="T107" s="275"/>
      <c r="U107" s="275"/>
      <c r="V107" s="275"/>
    </row>
    <row r="108" spans="1:22" s="304" customFormat="1">
      <c r="A108" s="270">
        <f t="shared" si="53"/>
        <v>1</v>
      </c>
      <c r="B108" s="509">
        <v>5</v>
      </c>
      <c r="C108" s="510" t="s">
        <v>26</v>
      </c>
      <c r="D108" s="292" t="s">
        <v>47</v>
      </c>
      <c r="E108" s="293" t="str">
        <f ca="1">IF(B108="+","Unit",IF(ISERROR(OFFSET('HARGA SATUAN'!$E$6,MATCH(RAB!C108,'HARGA SATUAN'!$C$7:$C$1507,0),0)),"",OFFSET('HARGA SATUAN'!$E$6,MATCH(RAB!C108,'HARGA SATUAN'!$C$7:$C$1507,0),0)))</f>
        <v>Bh</v>
      </c>
      <c r="F108" s="424">
        <f>F103*1</f>
        <v>1</v>
      </c>
      <c r="G108" s="294">
        <f ca="1">IF(ISERROR(OFFSET('HARGA SATUAN'!$I$6,MATCH(RAB!C108,'HARGA SATUAN'!$C$7:$C$1507,0),0)),0,OFFSET('HARGA SATUAN'!$I$6,MATCH(RAB!C108,'HARGA SATUAN'!$C$7:$C$1507,0),0))</f>
        <v>2500</v>
      </c>
      <c r="H108" s="295">
        <f t="shared" si="49"/>
        <v>0</v>
      </c>
      <c r="I108" s="295">
        <f t="shared" ca="1" si="50"/>
        <v>2500</v>
      </c>
      <c r="J108" s="295">
        <f t="shared" si="51"/>
        <v>0</v>
      </c>
      <c r="K108" s="296">
        <f t="shared" ca="1" si="52"/>
        <v>2500</v>
      </c>
      <c r="L108" s="303"/>
      <c r="M108" s="303"/>
      <c r="N108" s="303"/>
      <c r="O108" s="297"/>
      <c r="P108" s="297"/>
      <c r="Q108" s="278"/>
      <c r="R108" s="270"/>
      <c r="S108" s="298"/>
      <c r="T108" s="275"/>
      <c r="U108" s="275"/>
      <c r="V108" s="275"/>
    </row>
    <row r="109" spans="1:22" s="304" customFormat="1">
      <c r="A109" s="270">
        <f t="shared" si="53"/>
        <v>1</v>
      </c>
      <c r="B109" s="509">
        <v>6</v>
      </c>
      <c r="C109" s="510" t="s">
        <v>764</v>
      </c>
      <c r="D109" s="292" t="s">
        <v>49</v>
      </c>
      <c r="E109" s="293" t="str">
        <f ca="1">IF(B109="+","Unit",IF(ISERROR(OFFSET('HARGA SATUAN'!$E$6,MATCH(RAB!C109,'HARGA SATUAN'!$C$7:$C$1507,0),0)),"",OFFSET('HARGA SATUAN'!$E$6,MATCH(RAB!C109,'HARGA SATUAN'!$C$7:$C$1507,0),0)))</f>
        <v>Unit</v>
      </c>
      <c r="F109" s="424">
        <f>F103*1</f>
        <v>1</v>
      </c>
      <c r="G109" s="294">
        <f ca="1">IF(ISERROR(OFFSET('HARGA SATUAN'!$I$6,MATCH(RAB!C109,'HARGA SATUAN'!$C$7:$C$1507,0),0)),0,OFFSET('HARGA SATUAN'!$I$6,MATCH(RAB!C109,'HARGA SATUAN'!$C$7:$C$1507,0),0))</f>
        <v>36600</v>
      </c>
      <c r="H109" s="295">
        <f t="shared" si="49"/>
        <v>0</v>
      </c>
      <c r="I109" s="295">
        <f t="shared" si="50"/>
        <v>0</v>
      </c>
      <c r="J109" s="295">
        <f t="shared" ca="1" si="51"/>
        <v>36600</v>
      </c>
      <c r="K109" s="296">
        <f t="shared" ca="1" si="52"/>
        <v>36600</v>
      </c>
      <c r="L109" s="303"/>
      <c r="M109" s="303"/>
      <c r="N109" s="303"/>
      <c r="O109" s="297"/>
      <c r="P109" s="297"/>
      <c r="Q109" s="278"/>
      <c r="R109" s="270"/>
      <c r="S109" s="298"/>
      <c r="T109" s="275"/>
      <c r="U109" s="275"/>
      <c r="V109" s="275"/>
    </row>
    <row r="110" spans="1:22" s="304" customFormat="1">
      <c r="A110" s="270" t="e">
        <f>IF(AND(C110=0,C111=0,#REF!=0),"BLANKS",1)</f>
        <v>#REF!</v>
      </c>
      <c r="B110" s="509"/>
      <c r="C110" s="510"/>
      <c r="D110" s="292"/>
      <c r="E110" s="293" t="str">
        <f ca="1">IF(B110="+","Unit",IF(ISERROR(OFFSET('HARGA SATUAN'!$E$6,MATCH(RAB!C110,'HARGA SATUAN'!$C$7:$C$1507,0),0)),"",OFFSET('HARGA SATUAN'!$E$6,MATCH(RAB!C110,'HARGA SATUAN'!$C$7:$C$1507,0),0)))</f>
        <v/>
      </c>
      <c r="F110" s="312"/>
      <c r="G110" s="294">
        <f ca="1">IF(ISERROR(OFFSET('HARGA SATUAN'!$I$6,MATCH(RAB!C110,'HARGA SATUAN'!$C$7:$C$1507,0),0)),0,OFFSET('HARGA SATUAN'!$I$6,MATCH(RAB!C110,'HARGA SATUAN'!$C$7:$C$1507,0),0))</f>
        <v>0</v>
      </c>
      <c r="H110" s="295">
        <f t="shared" si="49"/>
        <v>0</v>
      </c>
      <c r="I110" s="295">
        <f t="shared" si="50"/>
        <v>0</v>
      </c>
      <c r="J110" s="295">
        <f t="shared" si="51"/>
        <v>0</v>
      </c>
      <c r="K110" s="296">
        <f t="shared" si="52"/>
        <v>0</v>
      </c>
      <c r="L110" s="303"/>
      <c r="M110" s="303"/>
      <c r="N110" s="303"/>
      <c r="O110" s="297"/>
      <c r="P110" s="297"/>
      <c r="Q110" s="278"/>
      <c r="R110" s="270"/>
      <c r="S110" s="298"/>
      <c r="T110" s="275"/>
      <c r="U110" s="275"/>
      <c r="V110" s="275"/>
    </row>
    <row r="111" spans="1:22" s="304" customFormat="1">
      <c r="A111" s="270" t="e">
        <f>IF(AND(C111=0,#REF!=0,#REF!=0),"BLANKS",1)</f>
        <v>#REF!</v>
      </c>
      <c r="B111" s="509" t="s">
        <v>1039</v>
      </c>
      <c r="C111" s="510" t="s">
        <v>1559</v>
      </c>
      <c r="D111" s="292"/>
      <c r="E111" s="293" t="str">
        <f ca="1">IF(B111="+","Unit",IF(ISERROR(OFFSET('HARGA SATUAN'!$E$6,MATCH(RAB!C111,'HARGA SATUAN'!$C$7:$C$1507,0),0)),"",OFFSET('HARGA SATUAN'!$E$6,MATCH(RAB!C111,'HARGA SATUAN'!$C$7:$C$1507,0),0)))</f>
        <v>Unit</v>
      </c>
      <c r="F111" s="424">
        <f>'GAMBAR '!Y31</f>
        <v>1</v>
      </c>
      <c r="G111" s="294">
        <f ca="1">IF(ISERROR(OFFSET('HARGA SATUAN'!$I$6,MATCH(RAB!C111,'HARGA SATUAN'!$C$7:$C$1507,0),0)),0,OFFSET('HARGA SATUAN'!$I$6,MATCH(RAB!C111,'HARGA SATUAN'!$C$7:$C$1507,0),0))</f>
        <v>0</v>
      </c>
      <c r="H111" s="295">
        <f t="shared" si="49"/>
        <v>0</v>
      </c>
      <c r="I111" s="295">
        <f t="shared" si="50"/>
        <v>0</v>
      </c>
      <c r="J111" s="295">
        <f t="shared" si="51"/>
        <v>0</v>
      </c>
      <c r="K111" s="296">
        <f t="shared" si="52"/>
        <v>0</v>
      </c>
      <c r="L111" s="303"/>
      <c r="M111" s="303"/>
      <c r="N111" s="303"/>
      <c r="O111" s="297"/>
      <c r="P111" s="297"/>
      <c r="Q111" s="278"/>
      <c r="R111" s="270"/>
      <c r="S111" s="298"/>
      <c r="T111" s="275"/>
      <c r="U111" s="275"/>
      <c r="V111" s="275"/>
    </row>
    <row r="112" spans="1:22" s="304" customFormat="1">
      <c r="A112" s="270">
        <f t="shared" ref="A112:A114" si="54">IF(AND(C112=0,C113=0,C114=0),"BLANKS",1)</f>
        <v>1</v>
      </c>
      <c r="B112" s="427">
        <v>1</v>
      </c>
      <c r="C112" s="428" t="s">
        <v>601</v>
      </c>
      <c r="D112" s="292" t="s">
        <v>47</v>
      </c>
      <c r="E112" s="293" t="str">
        <f ca="1">IF(B112="+","Unit",IF(ISERROR(OFFSET('HARGA SATUAN'!$E$6,MATCH(RAB!C112,'HARGA SATUAN'!$C$7:$C$1507,0),0)),"",OFFSET('HARGA SATUAN'!$E$6,MATCH(RAB!C112,'HARGA SATUAN'!$C$7:$C$1507,0),0)))</f>
        <v>Bh</v>
      </c>
      <c r="F112" s="424">
        <f>F111*1</f>
        <v>1</v>
      </c>
      <c r="G112" s="294">
        <f ca="1">IF(ISERROR(OFFSET('HARGA SATUAN'!$I$6,MATCH(RAB!C112,'HARGA SATUAN'!$C$7:$C$1507,0),0)),0,OFFSET('HARGA SATUAN'!$I$6,MATCH(RAB!C112,'HARGA SATUAN'!$C$7:$C$1507,0),0))</f>
        <v>120900</v>
      </c>
      <c r="H112" s="295">
        <f t="shared" si="49"/>
        <v>0</v>
      </c>
      <c r="I112" s="295">
        <f t="shared" ca="1" si="50"/>
        <v>120900</v>
      </c>
      <c r="J112" s="295">
        <f t="shared" si="51"/>
        <v>0</v>
      </c>
      <c r="K112" s="296">
        <f t="shared" ca="1" si="52"/>
        <v>120900</v>
      </c>
      <c r="L112" s="303"/>
      <c r="M112" s="303"/>
      <c r="N112" s="303"/>
      <c r="O112" s="297"/>
      <c r="P112" s="297"/>
      <c r="Q112" s="278"/>
      <c r="R112" s="270"/>
      <c r="S112" s="298"/>
      <c r="T112" s="275"/>
      <c r="U112" s="275"/>
      <c r="V112" s="275"/>
    </row>
    <row r="113" spans="1:22" s="304" customFormat="1">
      <c r="A113" s="270">
        <f t="shared" si="54"/>
        <v>1</v>
      </c>
      <c r="B113" s="429">
        <v>2</v>
      </c>
      <c r="C113" s="430" t="s">
        <v>264</v>
      </c>
      <c r="D113" s="292" t="s">
        <v>47</v>
      </c>
      <c r="E113" s="293" t="str">
        <f ca="1">IF(B113="+","Unit",IF(ISERROR(OFFSET('HARGA SATUAN'!$E$6,MATCH(RAB!C113,'HARGA SATUAN'!$C$7:$C$1507,0),0)),"",OFFSET('HARGA SATUAN'!$E$6,MATCH(RAB!C113,'HARGA SATUAN'!$C$7:$C$1507,0),0)))</f>
        <v>Bh</v>
      </c>
      <c r="F113" s="424">
        <f>F111*1</f>
        <v>1</v>
      </c>
      <c r="G113" s="294">
        <f ca="1">IF(ISERROR(OFFSET('HARGA SATUAN'!$I$6,MATCH(RAB!C113,'HARGA SATUAN'!$C$7:$C$1507,0),0)),0,OFFSET('HARGA SATUAN'!$I$6,MATCH(RAB!C113,'HARGA SATUAN'!$C$7:$C$1507,0),0))</f>
        <v>135800</v>
      </c>
      <c r="H113" s="295">
        <f t="shared" si="49"/>
        <v>0</v>
      </c>
      <c r="I113" s="295">
        <f t="shared" ca="1" si="50"/>
        <v>135800</v>
      </c>
      <c r="J113" s="295">
        <f t="shared" si="51"/>
        <v>0</v>
      </c>
      <c r="K113" s="296">
        <f t="shared" ca="1" si="52"/>
        <v>135800</v>
      </c>
      <c r="L113" s="303"/>
      <c r="M113" s="303"/>
      <c r="N113" s="303"/>
      <c r="O113" s="297"/>
      <c r="P113" s="297"/>
      <c r="Q113" s="278"/>
      <c r="R113" s="270"/>
      <c r="S113" s="298"/>
      <c r="T113" s="275"/>
      <c r="U113" s="275"/>
      <c r="V113" s="275"/>
    </row>
    <row r="114" spans="1:22" s="304" customFormat="1">
      <c r="A114" s="270">
        <f t="shared" si="54"/>
        <v>1</v>
      </c>
      <c r="B114" s="429">
        <v>3</v>
      </c>
      <c r="C114" s="431" t="s">
        <v>217</v>
      </c>
      <c r="D114" s="292" t="s">
        <v>47</v>
      </c>
      <c r="E114" s="293" t="str">
        <f ca="1">IF(B114="+","Unit",IF(ISERROR(OFFSET('HARGA SATUAN'!$E$6,MATCH(RAB!C114,'HARGA SATUAN'!$C$7:$C$1507,0),0)),"",OFFSET('HARGA SATUAN'!$E$6,MATCH(RAB!C114,'HARGA SATUAN'!$C$7:$C$1507,0),0)))</f>
        <v>Bh</v>
      </c>
      <c r="F114" s="511">
        <f>F111*1</f>
        <v>1</v>
      </c>
      <c r="G114" s="294">
        <f ca="1">IF(ISERROR(OFFSET('HARGA SATUAN'!$I$6,MATCH(RAB!C114,'HARGA SATUAN'!$C$7:$C$1507,0),0)),0,OFFSET('HARGA SATUAN'!$I$6,MATCH(RAB!C114,'HARGA SATUAN'!$C$7:$C$1507,0),0))</f>
        <v>4500</v>
      </c>
      <c r="H114" s="295">
        <f t="shared" si="49"/>
        <v>0</v>
      </c>
      <c r="I114" s="295">
        <f t="shared" ca="1" si="50"/>
        <v>4500</v>
      </c>
      <c r="J114" s="295">
        <f t="shared" si="51"/>
        <v>0</v>
      </c>
      <c r="K114" s="296">
        <f t="shared" ca="1" si="52"/>
        <v>4500</v>
      </c>
      <c r="L114" s="303"/>
      <c r="M114" s="303"/>
      <c r="N114" s="303"/>
      <c r="O114" s="297"/>
      <c r="P114" s="297"/>
      <c r="Q114" s="278"/>
      <c r="R114" s="270"/>
      <c r="S114" s="298"/>
      <c r="T114" s="275"/>
      <c r="U114" s="275"/>
      <c r="V114" s="275"/>
    </row>
    <row r="115" spans="1:22" s="304" customFormat="1">
      <c r="A115" s="270" t="e">
        <f>IF(AND(C115=0,C116=0,#REF!=0),"BLANKS",1)</f>
        <v>#REF!</v>
      </c>
      <c r="B115" s="509">
        <v>4</v>
      </c>
      <c r="C115" s="510" t="s">
        <v>772</v>
      </c>
      <c r="D115" s="292" t="s">
        <v>49</v>
      </c>
      <c r="E115" s="293" t="str">
        <f ca="1">IF(B115="+","Unit",IF(ISERROR(OFFSET('HARGA SATUAN'!$E$6,MATCH(RAB!C115,'HARGA SATUAN'!$C$7:$C$1507,0),0)),"",OFFSET('HARGA SATUAN'!$E$6,MATCH(RAB!C115,'HARGA SATUAN'!$C$7:$C$1507,0),0)))</f>
        <v>Unit</v>
      </c>
      <c r="F115" s="424">
        <f>F111*1</f>
        <v>1</v>
      </c>
      <c r="G115" s="294">
        <f ca="1">IF(ISERROR(OFFSET('HARGA SATUAN'!$I$6,MATCH(RAB!C115,'HARGA SATUAN'!$C$7:$C$1507,0),0)),0,OFFSET('HARGA SATUAN'!$I$6,MATCH(RAB!C115,'HARGA SATUAN'!$C$7:$C$1507,0),0))</f>
        <v>55500</v>
      </c>
      <c r="H115" s="295">
        <f t="shared" si="49"/>
        <v>0</v>
      </c>
      <c r="I115" s="295">
        <f t="shared" si="50"/>
        <v>0</v>
      </c>
      <c r="J115" s="295">
        <f t="shared" ca="1" si="51"/>
        <v>55500</v>
      </c>
      <c r="K115" s="296">
        <f t="shared" ca="1" si="52"/>
        <v>55500</v>
      </c>
      <c r="L115" s="303"/>
      <c r="M115" s="303"/>
      <c r="N115" s="303"/>
      <c r="O115" s="297"/>
      <c r="P115" s="297"/>
      <c r="Q115" s="278"/>
      <c r="R115" s="270"/>
      <c r="S115" s="298"/>
      <c r="T115" s="275"/>
      <c r="U115" s="275"/>
      <c r="V115" s="275"/>
    </row>
    <row r="116" spans="1:22" s="304" customFormat="1">
      <c r="A116" s="270" t="e">
        <f>IF(AND(C116=0,#REF!=0,#REF!=0),"BLANKS",1)</f>
        <v>#REF!</v>
      </c>
      <c r="B116" s="495"/>
      <c r="C116" s="496"/>
      <c r="D116" s="292"/>
      <c r="E116" s="293" t="str">
        <f ca="1">IF(B116="+","Unit",IF(ISERROR(OFFSET('HARGA SATUAN'!$E$6,MATCH(RAB!C116,'HARGA SATUAN'!$C$7:$C$1507,0),0)),"",OFFSET('HARGA SATUAN'!$E$6,MATCH(RAB!C116,'HARGA SATUAN'!$C$7:$C$1507,0),0)))</f>
        <v/>
      </c>
      <c r="F116" s="438"/>
      <c r="G116" s="294">
        <f ca="1">IF(ISERROR(OFFSET('HARGA SATUAN'!$I$6,MATCH(RAB!C116,'HARGA SATUAN'!$C$7:$C$1507,0),0)),0,OFFSET('HARGA SATUAN'!$I$6,MATCH(RAB!C116,'HARGA SATUAN'!$C$7:$C$1507,0),0))</f>
        <v>0</v>
      </c>
      <c r="H116" s="295">
        <f t="shared" si="49"/>
        <v>0</v>
      </c>
      <c r="I116" s="295">
        <f t="shared" si="50"/>
        <v>0</v>
      </c>
      <c r="J116" s="295">
        <f t="shared" si="51"/>
        <v>0</v>
      </c>
      <c r="K116" s="296">
        <f t="shared" si="52"/>
        <v>0</v>
      </c>
      <c r="L116" s="303"/>
      <c r="M116" s="303"/>
      <c r="N116" s="303"/>
      <c r="O116" s="297"/>
      <c r="P116" s="297"/>
      <c r="Q116" s="278"/>
      <c r="R116" s="270"/>
      <c r="S116" s="298"/>
      <c r="T116" s="275"/>
      <c r="U116" s="275"/>
      <c r="V116" s="275"/>
    </row>
    <row r="117" spans="1:22" s="304" customFormat="1">
      <c r="A117" s="270"/>
      <c r="B117" s="509" t="s">
        <v>1039</v>
      </c>
      <c r="C117" s="510" t="s">
        <v>1626</v>
      </c>
      <c r="D117" s="292"/>
      <c r="E117" s="293" t="str">
        <f ca="1">IF(B117="+","Unit",IF(ISERROR(OFFSET('HARGA SATUAN'!$E$6,MATCH(RAB!C117,'HARGA SATUAN'!$C$7:$C$1507,0),0)),"",OFFSET('HARGA SATUAN'!$E$6,MATCH(RAB!C117,'HARGA SATUAN'!$C$7:$C$1507,0),0)))</f>
        <v>Unit</v>
      </c>
      <c r="F117" s="442">
        <f>'GAMBAR '!Y32</f>
        <v>2</v>
      </c>
      <c r="G117" s="294">
        <f ca="1">IF(ISERROR(OFFSET('HARGA SATUAN'!$I$6,MATCH(RAB!C117,'HARGA SATUAN'!$C$7:$C$1507,0),0)),0,OFFSET('HARGA SATUAN'!$I$6,MATCH(RAB!C117,'HARGA SATUAN'!$C$7:$C$1507,0),0))</f>
        <v>0</v>
      </c>
      <c r="H117" s="295">
        <f t="shared" si="49"/>
        <v>0</v>
      </c>
      <c r="I117" s="295">
        <f t="shared" si="50"/>
        <v>0</v>
      </c>
      <c r="J117" s="295">
        <f t="shared" si="51"/>
        <v>0</v>
      </c>
      <c r="K117" s="296">
        <f t="shared" si="52"/>
        <v>0</v>
      </c>
      <c r="L117" s="303"/>
      <c r="M117" s="303"/>
      <c r="N117" s="303"/>
      <c r="O117" s="297"/>
      <c r="P117" s="297"/>
      <c r="Q117" s="278"/>
      <c r="R117" s="270"/>
      <c r="S117" s="298"/>
      <c r="T117" s="275"/>
      <c r="U117" s="275"/>
      <c r="V117" s="275"/>
    </row>
    <row r="118" spans="1:22" s="304" customFormat="1">
      <c r="A118" s="270">
        <f>IF(AND(C118=0,C127=0,C128=0),"BLANKS",1)</f>
        <v>1</v>
      </c>
      <c r="B118" s="509">
        <v>1</v>
      </c>
      <c r="C118" s="510" t="s">
        <v>40</v>
      </c>
      <c r="D118" s="292" t="s">
        <v>46</v>
      </c>
      <c r="E118" s="293" t="str">
        <f ca="1">IF(B118="+","Unit",IF(ISERROR(OFFSET('HARGA SATUAN'!$E$6,MATCH(RAB!C118,'HARGA SATUAN'!$C$7:$C$1507,0),0)),"",OFFSET('HARGA SATUAN'!$E$6,MATCH(RAB!C118,'HARGA SATUAN'!$C$7:$C$1507,0),0)))</f>
        <v>Bh</v>
      </c>
      <c r="F118" s="442">
        <f>F117*1</f>
        <v>2</v>
      </c>
      <c r="G118" s="294">
        <f ca="1">IF(ISERROR(OFFSET('HARGA SATUAN'!$I$6,MATCH(RAB!C118,'HARGA SATUAN'!$C$7:$C$1507,0),0)),0,OFFSET('HARGA SATUAN'!$I$6,MATCH(RAB!C118,'HARGA SATUAN'!$C$7:$C$1507,0),0))</f>
        <v>235900</v>
      </c>
      <c r="H118" s="295">
        <f t="shared" ca="1" si="49"/>
        <v>471800</v>
      </c>
      <c r="I118" s="295">
        <f t="shared" si="50"/>
        <v>0</v>
      </c>
      <c r="J118" s="295">
        <f t="shared" si="51"/>
        <v>0</v>
      </c>
      <c r="K118" s="296">
        <f t="shared" ca="1" si="52"/>
        <v>471800</v>
      </c>
      <c r="L118" s="303"/>
      <c r="M118" s="303"/>
      <c r="N118" s="303"/>
      <c r="O118" s="297"/>
      <c r="P118" s="297"/>
      <c r="Q118" s="278"/>
      <c r="R118" s="270"/>
      <c r="S118" s="298"/>
      <c r="T118" s="275"/>
      <c r="U118" s="275"/>
      <c r="V118" s="275"/>
    </row>
    <row r="119" spans="1:22" s="304" customFormat="1">
      <c r="A119" s="270" t="e">
        <f>IF(AND(C119=0,C120=0,#REF!=0),"BLANKS",1)</f>
        <v>#REF!</v>
      </c>
      <c r="B119" s="509">
        <v>2</v>
      </c>
      <c r="C119" s="510" t="s">
        <v>26</v>
      </c>
      <c r="D119" s="292" t="s">
        <v>47</v>
      </c>
      <c r="E119" s="293" t="str">
        <f ca="1">IF(B119="+","Unit",IF(ISERROR(OFFSET('HARGA SATUAN'!$E$6,MATCH(RAB!C119,'HARGA SATUAN'!$C$7:$C$1507,0),0)),"",OFFSET('HARGA SATUAN'!$E$6,MATCH(RAB!C119,'HARGA SATUAN'!$C$7:$C$1507,0),0)))</f>
        <v>Bh</v>
      </c>
      <c r="F119" s="442">
        <f>F117*2</f>
        <v>4</v>
      </c>
      <c r="G119" s="294">
        <f ca="1">IF(ISERROR(OFFSET('HARGA SATUAN'!$I$6,MATCH(RAB!C119,'HARGA SATUAN'!$C$7:$C$1507,0),0)),0,OFFSET('HARGA SATUAN'!$I$6,MATCH(RAB!C119,'HARGA SATUAN'!$C$7:$C$1507,0),0))</f>
        <v>2500</v>
      </c>
      <c r="H119" s="295">
        <f t="shared" si="49"/>
        <v>0</v>
      </c>
      <c r="I119" s="295">
        <f t="shared" ca="1" si="50"/>
        <v>10000</v>
      </c>
      <c r="J119" s="295">
        <f t="shared" si="51"/>
        <v>0</v>
      </c>
      <c r="K119" s="296">
        <f t="shared" ca="1" si="52"/>
        <v>10000</v>
      </c>
      <c r="L119" s="303"/>
      <c r="M119" s="303"/>
      <c r="N119" s="303"/>
      <c r="O119" s="297"/>
      <c r="P119" s="297"/>
      <c r="Q119" s="278"/>
      <c r="R119" s="270"/>
      <c r="S119" s="298"/>
      <c r="T119" s="275"/>
      <c r="U119" s="275"/>
      <c r="V119" s="275"/>
    </row>
    <row r="120" spans="1:22" s="304" customFormat="1">
      <c r="A120" s="270" t="e">
        <f>IF(AND(C120=0,#REF!=0,#REF!=0),"BLANKS",1)</f>
        <v>#REF!</v>
      </c>
      <c r="B120" s="509">
        <v>3</v>
      </c>
      <c r="C120" s="510" t="s">
        <v>39</v>
      </c>
      <c r="D120" s="292" t="s">
        <v>47</v>
      </c>
      <c r="E120" s="293" t="str">
        <f ca="1">IF(B120="+","Unit",IF(ISERROR(OFFSET('HARGA SATUAN'!$E$6,MATCH(RAB!C120,'HARGA SATUAN'!$C$7:$C$1507,0),0)),"",OFFSET('HARGA SATUAN'!$E$6,MATCH(RAB!C120,'HARGA SATUAN'!$C$7:$C$1507,0),0)))</f>
        <v>Mtr</v>
      </c>
      <c r="F120" s="442">
        <f>F118*1.8</f>
        <v>3.6</v>
      </c>
      <c r="G120" s="294">
        <f ca="1">IF(ISERROR(OFFSET('HARGA SATUAN'!$I$6,MATCH(RAB!C120,'HARGA SATUAN'!$C$7:$C$1507,0),0)),0,OFFSET('HARGA SATUAN'!$I$6,MATCH(RAB!C120,'HARGA SATUAN'!$C$7:$C$1507,0),0))</f>
        <v>8550</v>
      </c>
      <c r="H120" s="295">
        <f t="shared" si="49"/>
        <v>0</v>
      </c>
      <c r="I120" s="295">
        <f t="shared" ca="1" si="50"/>
        <v>30780</v>
      </c>
      <c r="J120" s="295">
        <f t="shared" si="51"/>
        <v>0</v>
      </c>
      <c r="K120" s="296">
        <f t="shared" ca="1" si="52"/>
        <v>30780</v>
      </c>
      <c r="L120" s="303"/>
      <c r="M120" s="303"/>
      <c r="N120" s="303"/>
      <c r="O120" s="297"/>
      <c r="P120" s="297"/>
      <c r="Q120" s="278"/>
      <c r="R120" s="270"/>
      <c r="S120" s="298"/>
      <c r="T120" s="275"/>
      <c r="U120" s="275"/>
      <c r="V120" s="275"/>
    </row>
    <row r="121" spans="1:22" s="304" customFormat="1">
      <c r="A121" s="270"/>
      <c r="B121" s="509">
        <v>4</v>
      </c>
      <c r="C121" s="510" t="s">
        <v>748</v>
      </c>
      <c r="D121" s="292" t="s">
        <v>49</v>
      </c>
      <c r="E121" s="293" t="str">
        <f ca="1">IF(B121="+","Unit",IF(ISERROR(OFFSET('HARGA SATUAN'!$E$6,MATCH(RAB!C121,'HARGA SATUAN'!$C$7:$C$1507,0),0)),"",OFFSET('HARGA SATUAN'!$E$6,MATCH(RAB!C121,'HARGA SATUAN'!$C$7:$C$1507,0),0)))</f>
        <v>Unit</v>
      </c>
      <c r="F121" s="442">
        <f>F117*1</f>
        <v>2</v>
      </c>
      <c r="G121" s="294">
        <f ca="1">IF(ISERROR(OFFSET('HARGA SATUAN'!$I$6,MATCH(RAB!C121,'HARGA SATUAN'!$C$7:$C$1507,0),0)),0,OFFSET('HARGA SATUAN'!$I$6,MATCH(RAB!C121,'HARGA SATUAN'!$C$7:$C$1507,0),0))</f>
        <v>31200</v>
      </c>
      <c r="H121" s="295">
        <f t="shared" si="49"/>
        <v>0</v>
      </c>
      <c r="I121" s="295">
        <f t="shared" si="50"/>
        <v>0</v>
      </c>
      <c r="J121" s="295">
        <f t="shared" ca="1" si="51"/>
        <v>62400</v>
      </c>
      <c r="K121" s="296">
        <f t="shared" ca="1" si="52"/>
        <v>62400</v>
      </c>
      <c r="L121" s="303"/>
      <c r="M121" s="303"/>
      <c r="N121" s="303"/>
      <c r="O121" s="297"/>
      <c r="P121" s="297"/>
      <c r="Q121" s="278"/>
      <c r="R121" s="270"/>
      <c r="S121" s="298"/>
      <c r="T121" s="275"/>
      <c r="U121" s="275"/>
      <c r="V121" s="275"/>
    </row>
    <row r="122" spans="1:22" s="304" customFormat="1" hidden="1">
      <c r="A122" s="270" t="str">
        <f>IF(AND(C122=0,C131=0,C132=0),"BLANKS",1)</f>
        <v>BLANKS</v>
      </c>
      <c r="B122" s="495"/>
      <c r="C122" s="496"/>
      <c r="D122" s="292"/>
      <c r="E122" s="293" t="str">
        <f ca="1">IF(B122="+","Unit",IF(ISERROR(OFFSET('HARGA SATUAN'!$E$6,MATCH(RAB!C122,'HARGA SATUAN'!$C$7:$C$1507,0),0)),"",OFFSET('HARGA SATUAN'!$E$6,MATCH(RAB!C122,'HARGA SATUAN'!$C$7:$C$1507,0),0)))</f>
        <v/>
      </c>
      <c r="F122" s="438"/>
      <c r="G122" s="294">
        <f ca="1">IF(ISERROR(OFFSET('HARGA SATUAN'!$I$6,MATCH(RAB!C122,'HARGA SATUAN'!$C$7:$C$1507,0),0)),0,OFFSET('HARGA SATUAN'!$I$6,MATCH(RAB!C122,'HARGA SATUAN'!$C$7:$C$1507,0),0))</f>
        <v>0</v>
      </c>
      <c r="H122" s="295">
        <f t="shared" si="49"/>
        <v>0</v>
      </c>
      <c r="I122" s="295">
        <f t="shared" si="50"/>
        <v>0</v>
      </c>
      <c r="J122" s="295">
        <f t="shared" si="51"/>
        <v>0</v>
      </c>
      <c r="K122" s="296">
        <f t="shared" si="52"/>
        <v>0</v>
      </c>
      <c r="L122" s="303"/>
      <c r="M122" s="303"/>
      <c r="N122" s="303"/>
      <c r="O122" s="297"/>
      <c r="P122" s="297"/>
      <c r="Q122" s="278"/>
      <c r="R122" s="270"/>
      <c r="S122" s="298"/>
      <c r="T122" s="275"/>
      <c r="U122" s="275"/>
      <c r="V122" s="275"/>
    </row>
    <row r="123" spans="1:22" s="304" customFormat="1" hidden="1">
      <c r="A123" s="270" t="e">
        <f>IF(AND(C123=0,#REF!=0,#REF!=0),"BLANKS",1)</f>
        <v>#REF!</v>
      </c>
      <c r="B123" s="314"/>
      <c r="C123" s="315"/>
      <c r="D123" s="292"/>
      <c r="E123" s="293" t="str">
        <f ca="1">IF(B123="+","Unit",IF(ISERROR(OFFSET('HARGA SATUAN'!$E$6,MATCH(RAB!C123,'HARGA SATUAN'!$C$7:$C$1507,0),0)),"",OFFSET('HARGA SATUAN'!$E$6,MATCH(RAB!C123,'HARGA SATUAN'!$C$7:$C$1507,0),0)))</f>
        <v/>
      </c>
      <c r="F123" s="307"/>
      <c r="G123" s="294">
        <f ca="1">IF(ISERROR(OFFSET('HARGA SATUAN'!$I$6,MATCH(RAB!C123,'HARGA SATUAN'!$C$7:$C$1507,0),0)),0,OFFSET('HARGA SATUAN'!$I$6,MATCH(RAB!C123,'HARGA SATUAN'!$C$7:$C$1507,0),0))</f>
        <v>0</v>
      </c>
      <c r="H123" s="295">
        <f t="shared" ref="H123" si="55">IF(OR(D123="MDU",D123="MDU-KD"),(IF($O$3="RAB NON MDU","PLN KD",G123*F123)),0)</f>
        <v>0</v>
      </c>
      <c r="I123" s="295">
        <f t="shared" ref="I123" si="56">IF(D123="HDW",G123*F123,0)</f>
        <v>0</v>
      </c>
      <c r="J123" s="295">
        <f t="shared" ref="J123" si="57">IF(D123="JASA",G123*F123,0)</f>
        <v>0</v>
      </c>
      <c r="K123" s="296">
        <f t="shared" ref="K123" si="58">SUM(H123:J123)</f>
        <v>0</v>
      </c>
      <c r="L123" s="303"/>
      <c r="M123" s="303"/>
      <c r="N123" s="303"/>
      <c r="O123" s="297"/>
      <c r="P123" s="297"/>
      <c r="Q123" s="278"/>
      <c r="R123" s="270"/>
      <c r="S123" s="298"/>
      <c r="T123" s="275"/>
      <c r="U123" s="275"/>
      <c r="V123" s="275"/>
    </row>
    <row r="124" spans="1:22" s="304" customFormat="1" hidden="1">
      <c r="A124" s="270" t="e">
        <f>IF(AND(C124=0,C125=0,#REF!=0),"BLANKS",1)</f>
        <v>#REF!</v>
      </c>
      <c r="B124" s="495"/>
      <c r="C124" s="496"/>
      <c r="D124" s="292"/>
      <c r="E124" s="293" t="str">
        <f ca="1">IF(B124="+","Unit",IF(ISERROR(OFFSET('HARGA SATUAN'!$E$6,MATCH(RAB!C124,'HARGA SATUAN'!$C$7:$C$1507,0),0)),"",OFFSET('HARGA SATUAN'!$E$6,MATCH(RAB!C124,'HARGA SATUAN'!$C$7:$C$1507,0),0)))</f>
        <v/>
      </c>
      <c r="F124" s="499"/>
      <c r="G124" s="294">
        <f ca="1">IF(ISERROR(OFFSET('HARGA SATUAN'!$I$6,MATCH(RAB!C124,'HARGA SATUAN'!$C$7:$C$1507,0),0)),0,OFFSET('HARGA SATUAN'!$I$6,MATCH(RAB!C124,'HARGA SATUAN'!$C$7:$C$1507,0),0))</f>
        <v>0</v>
      </c>
      <c r="H124" s="295">
        <f t="shared" si="7"/>
        <v>0</v>
      </c>
      <c r="I124" s="295">
        <f t="shared" si="8"/>
        <v>0</v>
      </c>
      <c r="J124" s="295">
        <f t="shared" si="9"/>
        <v>0</v>
      </c>
      <c r="K124" s="296">
        <f t="shared" si="10"/>
        <v>0</v>
      </c>
      <c r="L124" s="303"/>
      <c r="M124" s="303"/>
      <c r="N124" s="303"/>
      <c r="O124" s="297"/>
      <c r="P124" s="297"/>
      <c r="Q124" s="278"/>
      <c r="R124" s="270"/>
      <c r="S124" s="298"/>
      <c r="T124" s="275"/>
      <c r="U124" s="275"/>
      <c r="V124" s="275"/>
    </row>
    <row r="125" spans="1:22" s="304" customFormat="1" hidden="1">
      <c r="A125" s="270" t="e">
        <f>IF(AND(C125=0,#REF!=0,#REF!=0),"BLANKS",1)</f>
        <v>#REF!</v>
      </c>
      <c r="B125" s="495"/>
      <c r="C125" s="496"/>
      <c r="D125" s="292"/>
      <c r="E125" s="293" t="str">
        <f ca="1">IF(B125="+","Unit",IF(ISERROR(OFFSET('HARGA SATUAN'!$E$6,MATCH(RAB!C125,'HARGA SATUAN'!$C$7:$C$1507,0),0)),"",OFFSET('HARGA SATUAN'!$E$6,MATCH(RAB!C125,'HARGA SATUAN'!$C$7:$C$1507,0),0)))</f>
        <v/>
      </c>
      <c r="F125" s="424"/>
      <c r="G125" s="294">
        <f ca="1">IF(ISERROR(OFFSET('HARGA SATUAN'!$I$6,MATCH(RAB!C125,'HARGA SATUAN'!$C$7:$C$1507,0),0)),0,OFFSET('HARGA SATUAN'!$I$6,MATCH(RAB!C125,'HARGA SATUAN'!$C$7:$C$1507,0),0))</f>
        <v>0</v>
      </c>
      <c r="H125" s="295">
        <f t="shared" si="7"/>
        <v>0</v>
      </c>
      <c r="I125" s="295">
        <f t="shared" si="8"/>
        <v>0</v>
      </c>
      <c r="J125" s="295">
        <f t="shared" si="9"/>
        <v>0</v>
      </c>
      <c r="K125" s="296">
        <f t="shared" si="10"/>
        <v>0</v>
      </c>
      <c r="L125" s="303"/>
      <c r="M125" s="303"/>
      <c r="N125" s="303"/>
      <c r="O125" s="297"/>
      <c r="P125" s="297"/>
      <c r="Q125" s="278"/>
      <c r="R125" s="270"/>
      <c r="S125" s="298"/>
      <c r="T125" s="275"/>
      <c r="U125" s="275"/>
      <c r="V125" s="275"/>
    </row>
    <row r="126" spans="1:22" s="304" customFormat="1" hidden="1">
      <c r="A126" s="270"/>
      <c r="B126" s="495"/>
      <c r="C126" s="496"/>
      <c r="D126" s="292"/>
      <c r="E126" s="293" t="str">
        <f ca="1">IF(B126="+","Unit",IF(ISERROR(OFFSET('HARGA SATUAN'!$E$6,MATCH(RAB!C126,'HARGA SATUAN'!$C$7:$C$1507,0),0)),"",OFFSET('HARGA SATUAN'!$E$6,MATCH(RAB!C126,'HARGA SATUAN'!$C$7:$C$1507,0),0)))</f>
        <v/>
      </c>
      <c r="F126" s="424"/>
      <c r="G126" s="294">
        <f ca="1">IF(ISERROR(OFFSET('HARGA SATUAN'!$I$6,MATCH(RAB!C126,'HARGA SATUAN'!$C$7:$C$1507,0),0)),0,OFFSET('HARGA SATUAN'!$I$6,MATCH(RAB!C126,'HARGA SATUAN'!$C$7:$C$1507,0),0))</f>
        <v>0</v>
      </c>
      <c r="H126" s="295">
        <f t="shared" si="7"/>
        <v>0</v>
      </c>
      <c r="I126" s="295">
        <f t="shared" si="8"/>
        <v>0</v>
      </c>
      <c r="J126" s="295">
        <f t="shared" si="9"/>
        <v>0</v>
      </c>
      <c r="K126" s="296">
        <f t="shared" si="10"/>
        <v>0</v>
      </c>
      <c r="L126" s="303"/>
      <c r="M126" s="303"/>
      <c r="N126" s="303"/>
      <c r="O126" s="297"/>
      <c r="P126" s="297"/>
      <c r="Q126" s="278"/>
      <c r="R126" s="270"/>
      <c r="S126" s="298"/>
      <c r="T126" s="275"/>
      <c r="U126" s="275"/>
      <c r="V126" s="275"/>
    </row>
    <row r="127" spans="1:22" s="304" customFormat="1" hidden="1">
      <c r="A127" s="270" t="str">
        <f t="shared" ref="A127:A129" si="59">IF(AND(C127=0,C128=0,C129=0),"BLANKS",1)</f>
        <v>BLANKS</v>
      </c>
      <c r="B127" s="495"/>
      <c r="C127" s="496"/>
      <c r="D127" s="292"/>
      <c r="E127" s="293" t="str">
        <f ca="1">IF(B127="+","Unit",IF(ISERROR(OFFSET('HARGA SATUAN'!$E$6,MATCH(RAB!C127,'HARGA SATUAN'!$C$7:$C$1507,0),0)),"",OFFSET('HARGA SATUAN'!$E$6,MATCH(RAB!C127,'HARGA SATUAN'!$C$7:$C$1507,0),0)))</f>
        <v/>
      </c>
      <c r="F127" s="424"/>
      <c r="G127" s="294">
        <f ca="1">IF(ISERROR(OFFSET('HARGA SATUAN'!$I$6,MATCH(RAB!C127,'HARGA SATUAN'!$C$7:$C$1507,0),0)),0,OFFSET('HARGA SATUAN'!$I$6,MATCH(RAB!C127,'HARGA SATUAN'!$C$7:$C$1507,0),0))</f>
        <v>0</v>
      </c>
      <c r="H127" s="295">
        <f t="shared" si="7"/>
        <v>0</v>
      </c>
      <c r="I127" s="295">
        <f t="shared" si="8"/>
        <v>0</v>
      </c>
      <c r="J127" s="295">
        <f t="shared" si="9"/>
        <v>0</v>
      </c>
      <c r="K127" s="296">
        <f t="shared" si="10"/>
        <v>0</v>
      </c>
      <c r="L127" s="303"/>
      <c r="M127" s="303"/>
      <c r="N127" s="303"/>
      <c r="O127" s="297"/>
      <c r="P127" s="297"/>
      <c r="Q127" s="278"/>
      <c r="R127" s="270"/>
      <c r="S127" s="298"/>
      <c r="T127" s="275"/>
      <c r="U127" s="275"/>
      <c r="V127" s="275"/>
    </row>
    <row r="128" spans="1:22" s="304" customFormat="1" hidden="1">
      <c r="A128" s="270" t="str">
        <f t="shared" si="59"/>
        <v>BLANKS</v>
      </c>
      <c r="B128" s="495"/>
      <c r="C128" s="496"/>
      <c r="D128" s="292"/>
      <c r="E128" s="293" t="str">
        <f ca="1">IF(B128="+","Unit",IF(ISERROR(OFFSET('HARGA SATUAN'!$E$6,MATCH(RAB!C128,'HARGA SATUAN'!$C$7:$C$1507,0),0)),"",OFFSET('HARGA SATUAN'!$E$6,MATCH(RAB!C128,'HARGA SATUAN'!$C$7:$C$1507,0),0)))</f>
        <v/>
      </c>
      <c r="F128" s="424"/>
      <c r="G128" s="294">
        <f ca="1">IF(ISERROR(OFFSET('HARGA SATUAN'!$I$6,MATCH(RAB!C128,'HARGA SATUAN'!$C$7:$C$1507,0),0)),0,OFFSET('HARGA SATUAN'!$I$6,MATCH(RAB!C128,'HARGA SATUAN'!$C$7:$C$1507,0),0))</f>
        <v>0</v>
      </c>
      <c r="H128" s="295">
        <f t="shared" si="7"/>
        <v>0</v>
      </c>
      <c r="I128" s="295">
        <f t="shared" si="8"/>
        <v>0</v>
      </c>
      <c r="J128" s="295">
        <f t="shared" si="9"/>
        <v>0</v>
      </c>
      <c r="K128" s="296">
        <f t="shared" si="10"/>
        <v>0</v>
      </c>
      <c r="L128" s="303"/>
      <c r="M128" s="303"/>
      <c r="N128" s="303"/>
      <c r="O128" s="297"/>
      <c r="P128" s="297"/>
      <c r="Q128" s="278"/>
      <c r="R128" s="270"/>
      <c r="S128" s="298"/>
      <c r="T128" s="275"/>
      <c r="U128" s="275"/>
      <c r="V128" s="275"/>
    </row>
    <row r="129" spans="1:22" s="304" customFormat="1" hidden="1">
      <c r="A129" s="270" t="str">
        <f t="shared" si="59"/>
        <v>BLANKS</v>
      </c>
      <c r="B129" s="495"/>
      <c r="C129" s="496"/>
      <c r="D129" s="292"/>
      <c r="E129" s="293" t="str">
        <f ca="1">IF(B129="+","Unit",IF(ISERROR(OFFSET('HARGA SATUAN'!$E$6,MATCH(RAB!C129,'HARGA SATUAN'!$C$7:$C$1507,0),0)),"",OFFSET('HARGA SATUAN'!$E$6,MATCH(RAB!C129,'HARGA SATUAN'!$C$7:$C$1507,0),0)))</f>
        <v/>
      </c>
      <c r="F129" s="424"/>
      <c r="G129" s="294">
        <f ca="1">IF(ISERROR(OFFSET('HARGA SATUAN'!$I$6,MATCH(RAB!C129,'HARGA SATUAN'!$C$7:$C$1507,0),0)),0,OFFSET('HARGA SATUAN'!$I$6,MATCH(RAB!C129,'HARGA SATUAN'!$C$7:$C$1507,0),0))</f>
        <v>0</v>
      </c>
      <c r="H129" s="295">
        <f t="shared" si="7"/>
        <v>0</v>
      </c>
      <c r="I129" s="295">
        <f t="shared" si="8"/>
        <v>0</v>
      </c>
      <c r="J129" s="295">
        <f t="shared" si="9"/>
        <v>0</v>
      </c>
      <c r="K129" s="296">
        <f t="shared" si="10"/>
        <v>0</v>
      </c>
      <c r="L129" s="303"/>
      <c r="M129" s="303"/>
      <c r="N129" s="303"/>
      <c r="O129" s="297"/>
      <c r="P129" s="297"/>
      <c r="Q129" s="278"/>
      <c r="R129" s="270"/>
      <c r="S129" s="298"/>
      <c r="T129" s="275"/>
      <c r="U129" s="275"/>
      <c r="V129" s="275"/>
    </row>
    <row r="130" spans="1:22" s="304" customFormat="1" hidden="1">
      <c r="A130" s="270" t="e">
        <f>IF(AND(C130=0,C131=0,#REF!=0),"BLANKS",1)</f>
        <v>#REF!</v>
      </c>
      <c r="B130" s="495"/>
      <c r="C130" s="496"/>
      <c r="D130" s="292"/>
      <c r="E130" s="293" t="str">
        <f ca="1">IF(B130="+","Unit",IF(ISERROR(OFFSET('HARGA SATUAN'!$E$6,MATCH(RAB!C130,'HARGA SATUAN'!$C$7:$C$1507,0),0)),"",OFFSET('HARGA SATUAN'!$E$6,MATCH(RAB!C130,'HARGA SATUAN'!$C$7:$C$1507,0),0)))</f>
        <v/>
      </c>
      <c r="F130" s="424"/>
      <c r="G130" s="294">
        <f ca="1">IF(ISERROR(OFFSET('HARGA SATUAN'!$I$6,MATCH(RAB!C130,'HARGA SATUAN'!$C$7:$C$1507,0),0)),0,OFFSET('HARGA SATUAN'!$I$6,MATCH(RAB!C130,'HARGA SATUAN'!$C$7:$C$1507,0),0))</f>
        <v>0</v>
      </c>
      <c r="H130" s="295">
        <f t="shared" si="7"/>
        <v>0</v>
      </c>
      <c r="I130" s="295">
        <f t="shared" si="8"/>
        <v>0</v>
      </c>
      <c r="J130" s="295">
        <f t="shared" si="9"/>
        <v>0</v>
      </c>
      <c r="K130" s="296">
        <f t="shared" si="10"/>
        <v>0</v>
      </c>
      <c r="L130" s="303"/>
      <c r="M130" s="303"/>
      <c r="N130" s="303"/>
      <c r="O130" s="297"/>
      <c r="P130" s="297"/>
      <c r="Q130" s="278"/>
      <c r="R130" s="270"/>
      <c r="S130" s="298"/>
      <c r="T130" s="275"/>
      <c r="U130" s="275"/>
      <c r="V130" s="275"/>
    </row>
    <row r="131" spans="1:22" s="304" customFormat="1" hidden="1">
      <c r="A131" s="270" t="e">
        <f>IF(AND(C131=0,#REF!=0,#REF!=0),"BLANKS",1)</f>
        <v>#REF!</v>
      </c>
      <c r="B131" s="495"/>
      <c r="C131" s="496"/>
      <c r="D131" s="292"/>
      <c r="E131" s="293" t="str">
        <f ca="1">IF(B131="+","Unit",IF(ISERROR(OFFSET('HARGA SATUAN'!$E$6,MATCH(RAB!C131,'HARGA SATUAN'!$C$7:$C$1507,0),0)),"",OFFSET('HARGA SATUAN'!$E$6,MATCH(RAB!C131,'HARGA SATUAN'!$C$7:$C$1507,0),0)))</f>
        <v/>
      </c>
      <c r="F131" s="424"/>
      <c r="G131" s="294">
        <f ca="1">IF(ISERROR(OFFSET('HARGA SATUAN'!$I$6,MATCH(RAB!C131,'HARGA SATUAN'!$C$7:$C$1507,0),0)),0,OFFSET('HARGA SATUAN'!$I$6,MATCH(RAB!C131,'HARGA SATUAN'!$C$7:$C$1507,0),0))</f>
        <v>0</v>
      </c>
      <c r="H131" s="295">
        <f t="shared" si="7"/>
        <v>0</v>
      </c>
      <c r="I131" s="295">
        <f t="shared" si="8"/>
        <v>0</v>
      </c>
      <c r="J131" s="295">
        <f t="shared" si="9"/>
        <v>0</v>
      </c>
      <c r="K131" s="296">
        <f t="shared" si="10"/>
        <v>0</v>
      </c>
      <c r="L131" s="303"/>
      <c r="M131" s="303"/>
      <c r="N131" s="303"/>
      <c r="O131" s="297"/>
      <c r="P131" s="297"/>
      <c r="Q131" s="278"/>
      <c r="R131" s="270"/>
      <c r="S131" s="298"/>
      <c r="T131" s="275"/>
      <c r="U131" s="275"/>
      <c r="V131" s="275"/>
    </row>
    <row r="132" spans="1:22" s="304" customFormat="1" hidden="1">
      <c r="A132" s="270" t="str">
        <f t="shared" ref="A132:A134" si="60">IF(AND(C132=0,C133=0,C134=0),"BLANKS",1)</f>
        <v>BLANKS</v>
      </c>
      <c r="B132" s="495"/>
      <c r="C132" s="496"/>
      <c r="D132" s="292"/>
      <c r="E132" s="293" t="str">
        <f ca="1">IF(B132="+","Unit",IF(ISERROR(OFFSET('HARGA SATUAN'!$E$6,MATCH(RAB!C132,'HARGA SATUAN'!$C$7:$C$1507,0),0)),"",OFFSET('HARGA SATUAN'!$E$6,MATCH(RAB!C132,'HARGA SATUAN'!$C$7:$C$1507,0),0)))</f>
        <v/>
      </c>
      <c r="F132" s="424"/>
      <c r="G132" s="294">
        <f ca="1">IF(ISERROR(OFFSET('HARGA SATUAN'!$I$6,MATCH(RAB!C132,'HARGA SATUAN'!$C$7:$C$1507,0),0)),0,OFFSET('HARGA SATUAN'!$I$6,MATCH(RAB!C132,'HARGA SATUAN'!$C$7:$C$1507,0),0))</f>
        <v>0</v>
      </c>
      <c r="H132" s="295">
        <f t="shared" si="7"/>
        <v>0</v>
      </c>
      <c r="I132" s="295">
        <f t="shared" si="8"/>
        <v>0</v>
      </c>
      <c r="J132" s="295">
        <f t="shared" si="9"/>
        <v>0</v>
      </c>
      <c r="K132" s="296">
        <f t="shared" si="10"/>
        <v>0</v>
      </c>
      <c r="L132" s="303"/>
      <c r="M132" s="303"/>
      <c r="N132" s="303"/>
      <c r="O132" s="297"/>
      <c r="P132" s="297"/>
      <c r="Q132" s="278"/>
      <c r="R132" s="270"/>
      <c r="S132" s="298"/>
      <c r="T132" s="275"/>
      <c r="U132" s="275"/>
      <c r="V132" s="275"/>
    </row>
    <row r="133" spans="1:22" s="304" customFormat="1" hidden="1">
      <c r="A133" s="270" t="str">
        <f t="shared" si="60"/>
        <v>BLANKS</v>
      </c>
      <c r="B133" s="495"/>
      <c r="C133" s="496"/>
      <c r="D133" s="292"/>
      <c r="E133" s="293" t="str">
        <f ca="1">IF(B133="+","Unit",IF(ISERROR(OFFSET('HARGA SATUAN'!$E$6,MATCH(RAB!C133,'HARGA SATUAN'!$C$7:$C$1507,0),0)),"",OFFSET('HARGA SATUAN'!$E$6,MATCH(RAB!C133,'HARGA SATUAN'!$C$7:$C$1507,0),0)))</f>
        <v/>
      </c>
      <c r="F133" s="424"/>
      <c r="G133" s="294">
        <f ca="1">IF(ISERROR(OFFSET('HARGA SATUAN'!$I$6,MATCH(RAB!C133,'HARGA SATUAN'!$C$7:$C$1507,0),0)),0,OFFSET('HARGA SATUAN'!$I$6,MATCH(RAB!C133,'HARGA SATUAN'!$C$7:$C$1507,0),0))</f>
        <v>0</v>
      </c>
      <c r="H133" s="295">
        <f t="shared" si="7"/>
        <v>0</v>
      </c>
      <c r="I133" s="295">
        <f t="shared" si="8"/>
        <v>0</v>
      </c>
      <c r="J133" s="295">
        <f t="shared" si="9"/>
        <v>0</v>
      </c>
      <c r="K133" s="296">
        <f t="shared" si="10"/>
        <v>0</v>
      </c>
      <c r="L133" s="303"/>
      <c r="M133" s="303"/>
      <c r="N133" s="303"/>
      <c r="O133" s="297"/>
      <c r="P133" s="297"/>
      <c r="Q133" s="278"/>
      <c r="R133" s="270"/>
      <c r="S133" s="298"/>
      <c r="T133" s="275"/>
      <c r="U133" s="275"/>
      <c r="V133" s="275"/>
    </row>
    <row r="134" spans="1:22" s="304" customFormat="1" hidden="1">
      <c r="A134" s="270" t="str">
        <f t="shared" si="60"/>
        <v>BLANKS</v>
      </c>
      <c r="B134" s="495"/>
      <c r="C134" s="496"/>
      <c r="D134" s="292"/>
      <c r="E134" s="293" t="str">
        <f ca="1">IF(B134="+","Unit",IF(ISERROR(OFFSET('HARGA SATUAN'!$E$6,MATCH(RAB!C134,'HARGA SATUAN'!$C$7:$C$1507,0),0)),"",OFFSET('HARGA SATUAN'!$E$6,MATCH(RAB!C134,'HARGA SATUAN'!$C$7:$C$1507,0),0)))</f>
        <v/>
      </c>
      <c r="F134" s="424"/>
      <c r="G134" s="294">
        <f ca="1">IF(ISERROR(OFFSET('HARGA SATUAN'!$I$6,MATCH(RAB!C134,'HARGA SATUAN'!$C$7:$C$1507,0),0)),0,OFFSET('HARGA SATUAN'!$I$6,MATCH(RAB!C134,'HARGA SATUAN'!$C$7:$C$1507,0),0))</f>
        <v>0</v>
      </c>
      <c r="H134" s="295">
        <f t="shared" si="7"/>
        <v>0</v>
      </c>
      <c r="I134" s="295">
        <f t="shared" si="8"/>
        <v>0</v>
      </c>
      <c r="J134" s="295">
        <f t="shared" si="9"/>
        <v>0</v>
      </c>
      <c r="K134" s="296">
        <f t="shared" si="10"/>
        <v>0</v>
      </c>
      <c r="L134" s="303"/>
      <c r="M134" s="303"/>
      <c r="N134" s="303"/>
      <c r="O134" s="297"/>
      <c r="P134" s="297"/>
      <c r="Q134" s="278"/>
      <c r="R134" s="270"/>
      <c r="S134" s="298"/>
      <c r="T134" s="275"/>
      <c r="U134" s="275"/>
      <c r="V134" s="275"/>
    </row>
    <row r="135" spans="1:22" s="304" customFormat="1" hidden="1">
      <c r="A135" s="270" t="e">
        <f>IF(AND(C135=0,C136=0,#REF!=0),"BLANKS",1)</f>
        <v>#REF!</v>
      </c>
      <c r="B135" s="495"/>
      <c r="C135" s="496"/>
      <c r="D135" s="292"/>
      <c r="E135" s="293" t="str">
        <f ca="1">IF(B135="+","Unit",IF(ISERROR(OFFSET('HARGA SATUAN'!$E$6,MATCH(RAB!C135,'HARGA SATUAN'!$C$7:$C$1507,0),0)),"",OFFSET('HARGA SATUAN'!$E$6,MATCH(RAB!C135,'HARGA SATUAN'!$C$7:$C$1507,0),0)))</f>
        <v/>
      </c>
      <c r="F135" s="424"/>
      <c r="G135" s="294">
        <f ca="1">IF(ISERROR(OFFSET('HARGA SATUAN'!$I$6,MATCH(RAB!C135,'HARGA SATUAN'!$C$7:$C$1507,0),0)),0,OFFSET('HARGA SATUAN'!$I$6,MATCH(RAB!C135,'HARGA SATUAN'!$C$7:$C$1507,0),0))</f>
        <v>0</v>
      </c>
      <c r="H135" s="295">
        <f t="shared" si="7"/>
        <v>0</v>
      </c>
      <c r="I135" s="295">
        <f t="shared" si="8"/>
        <v>0</v>
      </c>
      <c r="J135" s="295">
        <f t="shared" si="9"/>
        <v>0</v>
      </c>
      <c r="K135" s="296">
        <f t="shared" si="10"/>
        <v>0</v>
      </c>
      <c r="L135" s="303"/>
      <c r="M135" s="303"/>
      <c r="N135" s="303"/>
      <c r="O135" s="297"/>
      <c r="P135" s="297"/>
      <c r="Q135" s="278"/>
      <c r="R135" s="270"/>
      <c r="S135" s="298"/>
      <c r="T135" s="275"/>
      <c r="U135" s="275"/>
      <c r="V135" s="275"/>
    </row>
    <row r="136" spans="1:22" s="304" customFormat="1" hidden="1">
      <c r="A136" s="270" t="e">
        <f>IF(AND(C136=0,#REF!=0,#REF!=0),"BLANKS",1)</f>
        <v>#REF!</v>
      </c>
      <c r="B136" s="495"/>
      <c r="C136" s="496"/>
      <c r="D136" s="292"/>
      <c r="E136" s="293" t="str">
        <f ca="1">IF(B136="+","Unit",IF(ISERROR(OFFSET('HARGA SATUAN'!$E$6,MATCH(RAB!C136,'HARGA SATUAN'!$C$7:$C$1507,0),0)),"",OFFSET('HARGA SATUAN'!$E$6,MATCH(RAB!C136,'HARGA SATUAN'!$C$7:$C$1507,0),0)))</f>
        <v/>
      </c>
      <c r="F136" s="424"/>
      <c r="G136" s="294">
        <f ca="1">IF(ISERROR(OFFSET('HARGA SATUAN'!$I$6,MATCH(RAB!C136,'HARGA SATUAN'!$C$7:$C$1507,0),0)),0,OFFSET('HARGA SATUAN'!$I$6,MATCH(RAB!C136,'HARGA SATUAN'!$C$7:$C$1507,0),0))</f>
        <v>0</v>
      </c>
      <c r="H136" s="295">
        <f t="shared" ref="H136:H137" si="61">IF(OR(D136="MDU",D136="MDU-KD"),(IF($O$3="RAB NON MDU","PLN KD",G136*F136)),0)</f>
        <v>0</v>
      </c>
      <c r="I136" s="295">
        <f t="shared" ref="I136:I137" si="62">IF(D136="HDW",G136*F136,0)</f>
        <v>0</v>
      </c>
      <c r="J136" s="295">
        <f t="shared" ref="J136:J137" si="63">IF(D136="JASA",G136*F136,0)</f>
        <v>0</v>
      </c>
      <c r="K136" s="296">
        <f t="shared" ref="K136:K137" si="64">SUM(H136:J136)</f>
        <v>0</v>
      </c>
      <c r="L136" s="303"/>
      <c r="M136" s="303"/>
      <c r="N136" s="303"/>
      <c r="O136" s="297"/>
      <c r="P136" s="297"/>
      <c r="Q136" s="278"/>
      <c r="R136" s="270"/>
      <c r="S136" s="298"/>
      <c r="T136" s="275"/>
      <c r="U136" s="275"/>
      <c r="V136" s="275"/>
    </row>
    <row r="137" spans="1:22" s="304" customFormat="1" hidden="1">
      <c r="A137" s="270"/>
      <c r="B137" s="495"/>
      <c r="C137" s="496"/>
      <c r="D137" s="292"/>
      <c r="E137" s="293" t="str">
        <f ca="1">IF(B137="+","Unit",IF(ISERROR(OFFSET('HARGA SATUAN'!$E$6,MATCH(RAB!C137,'HARGA SATUAN'!$C$7:$C$1507,0),0)),"",OFFSET('HARGA SATUAN'!$E$6,MATCH(RAB!C137,'HARGA SATUAN'!$C$7:$C$1507,0),0)))</f>
        <v/>
      </c>
      <c r="F137" s="424"/>
      <c r="G137" s="294">
        <f ca="1">IF(ISERROR(OFFSET('HARGA SATUAN'!$I$6,MATCH(RAB!C137,'HARGA SATUAN'!$C$7:$C$1507,0),0)),0,OFFSET('HARGA SATUAN'!$I$6,MATCH(RAB!C137,'HARGA SATUAN'!$C$7:$C$1507,0),0))</f>
        <v>0</v>
      </c>
      <c r="H137" s="295">
        <f t="shared" si="61"/>
        <v>0</v>
      </c>
      <c r="I137" s="295">
        <f t="shared" si="62"/>
        <v>0</v>
      </c>
      <c r="J137" s="295">
        <f t="shared" si="63"/>
        <v>0</v>
      </c>
      <c r="K137" s="296">
        <f t="shared" si="64"/>
        <v>0</v>
      </c>
      <c r="L137" s="303"/>
      <c r="M137" s="303"/>
      <c r="N137" s="303"/>
      <c r="O137" s="297"/>
      <c r="P137" s="297"/>
      <c r="Q137" s="278"/>
      <c r="R137" s="270"/>
      <c r="S137" s="298"/>
      <c r="T137" s="275"/>
      <c r="U137" s="275"/>
      <c r="V137" s="275"/>
    </row>
    <row r="138" spans="1:22" s="304" customFormat="1" hidden="1">
      <c r="A138" s="270" t="str">
        <f>IF(AND(C138=0,C168=0,C169=0),"BLANKS",1)</f>
        <v>BLANKS</v>
      </c>
      <c r="B138" s="495"/>
      <c r="C138" s="496"/>
      <c r="D138" s="292"/>
      <c r="E138" s="293" t="str">
        <f ca="1">IF(B138="+","Unit",IF(ISERROR(OFFSET('HARGA SATUAN'!$E$6,MATCH(RAB!C138,'HARGA SATUAN'!$C$7:$C$1507,0),0)),"",OFFSET('HARGA SATUAN'!$E$6,MATCH(RAB!C138,'HARGA SATUAN'!$C$7:$C$1507,0),0)))</f>
        <v/>
      </c>
      <c r="F138" s="424"/>
      <c r="G138" s="294">
        <f ca="1">IF(ISERROR(OFFSET('HARGA SATUAN'!$I$6,MATCH(RAB!C138,'HARGA SATUAN'!$C$7:$C$1507,0),0)),0,OFFSET('HARGA SATUAN'!$I$6,MATCH(RAB!C138,'HARGA SATUAN'!$C$7:$C$1507,0),0))</f>
        <v>0</v>
      </c>
      <c r="H138" s="295">
        <f t="shared" ref="H138:H152" si="65">IF(OR(D138="MDU",D138="MDU-KD"),(IF($O$3="RAB NON MDU","PLN KD",G138*F138)),0)</f>
        <v>0</v>
      </c>
      <c r="I138" s="295">
        <f t="shared" ref="I138:I152" si="66">IF(D138="HDW",G138*F138,0)</f>
        <v>0</v>
      </c>
      <c r="J138" s="295">
        <f t="shared" ref="J138:J152" si="67">IF(D138="JASA",G138*F138,0)</f>
        <v>0</v>
      </c>
      <c r="K138" s="296">
        <f t="shared" ref="K138:K152" si="68">SUM(H138:J138)</f>
        <v>0</v>
      </c>
      <c r="L138" s="303"/>
      <c r="M138" s="303"/>
      <c r="N138" s="303"/>
      <c r="O138" s="297"/>
      <c r="P138" s="297"/>
      <c r="Q138" s="278"/>
      <c r="R138" s="270"/>
      <c r="S138" s="298"/>
      <c r="T138" s="275"/>
      <c r="U138" s="275"/>
      <c r="V138" s="275"/>
    </row>
    <row r="139" spans="1:22" s="304" customFormat="1" hidden="1">
      <c r="A139" s="270" t="e">
        <f>IF(AND(C139=0,#REF!=0,#REF!=0),"BLANKS",1)</f>
        <v>#REF!</v>
      </c>
      <c r="B139" s="314"/>
      <c r="C139" s="315"/>
      <c r="D139" s="292"/>
      <c r="E139" s="293" t="str">
        <f ca="1">IF(B139="+","Unit",IF(ISERROR(OFFSET('HARGA SATUAN'!$E$6,MATCH(RAB!C139,'HARGA SATUAN'!$C$7:$C$1507,0),0)),"",OFFSET('HARGA SATUAN'!$E$6,MATCH(RAB!C139,'HARGA SATUAN'!$C$7:$C$1507,0),0)))</f>
        <v/>
      </c>
      <c r="F139" s="307"/>
      <c r="G139" s="294">
        <f ca="1">IF(ISERROR(OFFSET('HARGA SATUAN'!$I$6,MATCH(RAB!C139,'HARGA SATUAN'!$C$7:$C$1507,0),0)),0,OFFSET('HARGA SATUAN'!$I$6,MATCH(RAB!C139,'HARGA SATUAN'!$C$7:$C$1507,0),0))</f>
        <v>0</v>
      </c>
      <c r="H139" s="295">
        <f t="shared" si="65"/>
        <v>0</v>
      </c>
      <c r="I139" s="295">
        <f t="shared" si="66"/>
        <v>0</v>
      </c>
      <c r="J139" s="295">
        <f t="shared" si="67"/>
        <v>0</v>
      </c>
      <c r="K139" s="296">
        <f t="shared" si="68"/>
        <v>0</v>
      </c>
      <c r="L139" s="303"/>
      <c r="M139" s="303"/>
      <c r="N139" s="303"/>
      <c r="O139" s="297"/>
      <c r="P139" s="297"/>
      <c r="Q139" s="278"/>
      <c r="R139" s="270"/>
      <c r="S139" s="298"/>
      <c r="T139" s="275"/>
      <c r="U139" s="275"/>
      <c r="V139" s="275"/>
    </row>
    <row r="140" spans="1:22" s="304" customFormat="1" hidden="1">
      <c r="A140" s="270" t="e">
        <f>IF(AND(C140=0,C141=0,#REF!=0),"BLANKS",1)</f>
        <v>#REF!</v>
      </c>
      <c r="B140" s="495"/>
      <c r="C140" s="496"/>
      <c r="D140" s="292"/>
      <c r="E140" s="293" t="str">
        <f ca="1">IF(B140="+","Unit",IF(ISERROR(OFFSET('HARGA SATUAN'!$E$6,MATCH(RAB!C140,'HARGA SATUAN'!$C$7:$C$1507,0),0)),"",OFFSET('HARGA SATUAN'!$E$6,MATCH(RAB!C140,'HARGA SATUAN'!$C$7:$C$1507,0),0)))</f>
        <v/>
      </c>
      <c r="F140" s="424"/>
      <c r="G140" s="294">
        <f ca="1">IF(ISERROR(OFFSET('HARGA SATUAN'!$I$6,MATCH(RAB!C140,'HARGA SATUAN'!$C$7:$C$1507,0),0)),0,OFFSET('HARGA SATUAN'!$I$6,MATCH(RAB!C140,'HARGA SATUAN'!$C$7:$C$1507,0),0))</f>
        <v>0</v>
      </c>
      <c r="H140" s="295">
        <f t="shared" si="65"/>
        <v>0</v>
      </c>
      <c r="I140" s="295">
        <f t="shared" si="66"/>
        <v>0</v>
      </c>
      <c r="J140" s="295">
        <f t="shared" si="67"/>
        <v>0</v>
      </c>
      <c r="K140" s="296">
        <f t="shared" si="68"/>
        <v>0</v>
      </c>
      <c r="L140" s="303"/>
      <c r="M140" s="303"/>
      <c r="N140" s="303"/>
      <c r="O140" s="297"/>
      <c r="P140" s="297"/>
      <c r="Q140" s="278"/>
      <c r="R140" s="270"/>
      <c r="S140" s="298"/>
      <c r="T140" s="275"/>
      <c r="U140" s="275"/>
      <c r="V140" s="275"/>
    </row>
    <row r="141" spans="1:22" s="304" customFormat="1" hidden="1">
      <c r="A141" s="270" t="e">
        <f>IF(AND(C141=0,#REF!=0,#REF!=0),"BLANKS",1)</f>
        <v>#REF!</v>
      </c>
      <c r="B141" s="495"/>
      <c r="C141" s="496"/>
      <c r="D141" s="292"/>
      <c r="E141" s="293" t="str">
        <f ca="1">IF(B141="+","Unit",IF(ISERROR(OFFSET('HARGA SATUAN'!$E$6,MATCH(RAB!C141,'HARGA SATUAN'!$C$7:$C$1507,0),0)),"",OFFSET('HARGA SATUAN'!$E$6,MATCH(RAB!C141,'HARGA SATUAN'!$C$7:$C$1507,0),0)))</f>
        <v/>
      </c>
      <c r="F141" s="424"/>
      <c r="G141" s="294">
        <f ca="1">IF(ISERROR(OFFSET('HARGA SATUAN'!$I$6,MATCH(RAB!C141,'HARGA SATUAN'!$C$7:$C$1507,0),0)),0,OFFSET('HARGA SATUAN'!$I$6,MATCH(RAB!C141,'HARGA SATUAN'!$C$7:$C$1507,0),0))</f>
        <v>0</v>
      </c>
      <c r="H141" s="295">
        <f t="shared" si="65"/>
        <v>0</v>
      </c>
      <c r="I141" s="295">
        <f t="shared" si="66"/>
        <v>0</v>
      </c>
      <c r="J141" s="295">
        <f t="shared" si="67"/>
        <v>0</v>
      </c>
      <c r="K141" s="296">
        <f t="shared" si="68"/>
        <v>0</v>
      </c>
      <c r="L141" s="303"/>
      <c r="M141" s="303"/>
      <c r="N141" s="303"/>
      <c r="O141" s="297"/>
      <c r="P141" s="297"/>
      <c r="Q141" s="278"/>
      <c r="R141" s="270"/>
      <c r="S141" s="298"/>
      <c r="T141" s="275"/>
      <c r="U141" s="275"/>
      <c r="V141" s="275"/>
    </row>
    <row r="142" spans="1:22" s="304" customFormat="1" hidden="1">
      <c r="A142" s="270"/>
      <c r="B142" s="495"/>
      <c r="C142" s="496"/>
      <c r="D142" s="292"/>
      <c r="E142" s="293" t="str">
        <f ca="1">IF(B142="+","Unit",IF(ISERROR(OFFSET('HARGA SATUAN'!$E$6,MATCH(RAB!C142,'HARGA SATUAN'!$C$7:$C$1507,0),0)),"",OFFSET('HARGA SATUAN'!$E$6,MATCH(RAB!C142,'HARGA SATUAN'!$C$7:$C$1507,0),0)))</f>
        <v/>
      </c>
      <c r="F142" s="424"/>
      <c r="G142" s="294">
        <f ca="1">IF(ISERROR(OFFSET('HARGA SATUAN'!$I$6,MATCH(RAB!C142,'HARGA SATUAN'!$C$7:$C$1507,0),0)),0,OFFSET('HARGA SATUAN'!$I$6,MATCH(RAB!C142,'HARGA SATUAN'!$C$7:$C$1507,0),0))</f>
        <v>0</v>
      </c>
      <c r="H142" s="295">
        <f t="shared" si="65"/>
        <v>0</v>
      </c>
      <c r="I142" s="295">
        <f t="shared" si="66"/>
        <v>0</v>
      </c>
      <c r="J142" s="295">
        <f t="shared" si="67"/>
        <v>0</v>
      </c>
      <c r="K142" s="296">
        <f t="shared" si="68"/>
        <v>0</v>
      </c>
      <c r="L142" s="303"/>
      <c r="M142" s="303"/>
      <c r="N142" s="303"/>
      <c r="O142" s="297"/>
      <c r="P142" s="297"/>
      <c r="Q142" s="278"/>
      <c r="R142" s="270"/>
      <c r="S142" s="298"/>
      <c r="T142" s="275"/>
      <c r="U142" s="275"/>
      <c r="V142" s="275"/>
    </row>
    <row r="143" spans="1:22" s="304" customFormat="1" hidden="1">
      <c r="A143" s="270" t="str">
        <f t="shared" ref="A143:A145" si="69">IF(AND(C143=0,C144=0,C145=0),"BLANKS",1)</f>
        <v>BLANKS</v>
      </c>
      <c r="B143" s="495"/>
      <c r="C143" s="496"/>
      <c r="D143" s="292"/>
      <c r="E143" s="293" t="str">
        <f ca="1">IF(B143="+","Unit",IF(ISERROR(OFFSET('HARGA SATUAN'!$E$6,MATCH(RAB!C143,'HARGA SATUAN'!$C$7:$C$1507,0),0)),"",OFFSET('HARGA SATUAN'!$E$6,MATCH(RAB!C143,'HARGA SATUAN'!$C$7:$C$1507,0),0)))</f>
        <v/>
      </c>
      <c r="F143" s="424"/>
      <c r="G143" s="294">
        <f ca="1">IF(ISERROR(OFFSET('HARGA SATUAN'!$I$6,MATCH(RAB!C143,'HARGA SATUAN'!$C$7:$C$1507,0),0)),0,OFFSET('HARGA SATUAN'!$I$6,MATCH(RAB!C143,'HARGA SATUAN'!$C$7:$C$1507,0),0))</f>
        <v>0</v>
      </c>
      <c r="H143" s="295">
        <f t="shared" si="65"/>
        <v>0</v>
      </c>
      <c r="I143" s="295">
        <f t="shared" si="66"/>
        <v>0</v>
      </c>
      <c r="J143" s="295">
        <f t="shared" si="67"/>
        <v>0</v>
      </c>
      <c r="K143" s="296">
        <f t="shared" si="68"/>
        <v>0</v>
      </c>
      <c r="L143" s="303"/>
      <c r="M143" s="303"/>
      <c r="N143" s="303"/>
      <c r="O143" s="297"/>
      <c r="P143" s="297"/>
      <c r="Q143" s="278"/>
      <c r="R143" s="270"/>
      <c r="S143" s="298"/>
      <c r="T143" s="275"/>
      <c r="U143" s="275"/>
      <c r="V143" s="275"/>
    </row>
    <row r="144" spans="1:22" s="304" customFormat="1" hidden="1">
      <c r="A144" s="270" t="str">
        <f t="shared" si="69"/>
        <v>BLANKS</v>
      </c>
      <c r="B144" s="495"/>
      <c r="C144" s="496"/>
      <c r="D144" s="292"/>
      <c r="E144" s="293" t="str">
        <f ca="1">IF(B144="+","Unit",IF(ISERROR(OFFSET('HARGA SATUAN'!$E$6,MATCH(RAB!C144,'HARGA SATUAN'!$C$7:$C$1507,0),0)),"",OFFSET('HARGA SATUAN'!$E$6,MATCH(RAB!C144,'HARGA SATUAN'!$C$7:$C$1507,0),0)))</f>
        <v/>
      </c>
      <c r="F144" s="424"/>
      <c r="G144" s="294">
        <f ca="1">IF(ISERROR(OFFSET('HARGA SATUAN'!$I$6,MATCH(RAB!C144,'HARGA SATUAN'!$C$7:$C$1507,0),0)),0,OFFSET('HARGA SATUAN'!$I$6,MATCH(RAB!C144,'HARGA SATUAN'!$C$7:$C$1507,0),0))</f>
        <v>0</v>
      </c>
      <c r="H144" s="295">
        <f t="shared" si="65"/>
        <v>0</v>
      </c>
      <c r="I144" s="295">
        <f t="shared" si="66"/>
        <v>0</v>
      </c>
      <c r="J144" s="295">
        <f t="shared" si="67"/>
        <v>0</v>
      </c>
      <c r="K144" s="296">
        <f t="shared" si="68"/>
        <v>0</v>
      </c>
      <c r="L144" s="303"/>
      <c r="M144" s="303"/>
      <c r="N144" s="303"/>
      <c r="O144" s="297"/>
      <c r="P144" s="297"/>
      <c r="Q144" s="278"/>
      <c r="R144" s="270"/>
      <c r="S144" s="298"/>
      <c r="T144" s="275"/>
      <c r="U144" s="275"/>
      <c r="V144" s="275"/>
    </row>
    <row r="145" spans="1:22" s="304" customFormat="1" hidden="1">
      <c r="A145" s="270" t="str">
        <f t="shared" si="69"/>
        <v>BLANKS</v>
      </c>
      <c r="B145" s="495"/>
      <c r="C145" s="496"/>
      <c r="D145" s="292"/>
      <c r="E145" s="293" t="str">
        <f ca="1">IF(B145="+","Unit",IF(ISERROR(OFFSET('HARGA SATUAN'!$E$6,MATCH(RAB!C145,'HARGA SATUAN'!$C$7:$C$1507,0),0)),"",OFFSET('HARGA SATUAN'!$E$6,MATCH(RAB!C145,'HARGA SATUAN'!$C$7:$C$1507,0),0)))</f>
        <v/>
      </c>
      <c r="F145" s="424"/>
      <c r="G145" s="294">
        <f ca="1">IF(ISERROR(OFFSET('HARGA SATUAN'!$I$6,MATCH(RAB!C145,'HARGA SATUAN'!$C$7:$C$1507,0),0)),0,OFFSET('HARGA SATUAN'!$I$6,MATCH(RAB!C145,'HARGA SATUAN'!$C$7:$C$1507,0),0))</f>
        <v>0</v>
      </c>
      <c r="H145" s="295">
        <f t="shared" si="65"/>
        <v>0</v>
      </c>
      <c r="I145" s="295">
        <f t="shared" si="66"/>
        <v>0</v>
      </c>
      <c r="J145" s="295">
        <f t="shared" si="67"/>
        <v>0</v>
      </c>
      <c r="K145" s="296">
        <f t="shared" si="68"/>
        <v>0</v>
      </c>
      <c r="L145" s="303"/>
      <c r="M145" s="303"/>
      <c r="N145" s="303"/>
      <c r="O145" s="297"/>
      <c r="P145" s="297"/>
      <c r="Q145" s="278"/>
      <c r="R145" s="270"/>
      <c r="S145" s="298"/>
      <c r="T145" s="275"/>
      <c r="U145" s="275"/>
      <c r="V145" s="275"/>
    </row>
    <row r="146" spans="1:22" s="304" customFormat="1" hidden="1">
      <c r="A146" s="270" t="e">
        <f>IF(AND(C146=0,C147=0,#REF!=0),"BLANKS",1)</f>
        <v>#REF!</v>
      </c>
      <c r="B146" s="495"/>
      <c r="C146" s="496"/>
      <c r="D146" s="292"/>
      <c r="E146" s="293" t="str">
        <f ca="1">IF(B146="+","Unit",IF(ISERROR(OFFSET('HARGA SATUAN'!$E$6,MATCH(RAB!C146,'HARGA SATUAN'!$C$7:$C$1507,0),0)),"",OFFSET('HARGA SATUAN'!$E$6,MATCH(RAB!C146,'HARGA SATUAN'!$C$7:$C$1507,0),0)))</f>
        <v/>
      </c>
      <c r="F146" s="424"/>
      <c r="G146" s="294">
        <f ca="1">IF(ISERROR(OFFSET('HARGA SATUAN'!$I$6,MATCH(RAB!C146,'HARGA SATUAN'!$C$7:$C$1507,0),0)),0,OFFSET('HARGA SATUAN'!$I$6,MATCH(RAB!C146,'HARGA SATUAN'!$C$7:$C$1507,0),0))</f>
        <v>0</v>
      </c>
      <c r="H146" s="295">
        <f t="shared" si="65"/>
        <v>0</v>
      </c>
      <c r="I146" s="295">
        <f t="shared" si="66"/>
        <v>0</v>
      </c>
      <c r="J146" s="295">
        <f t="shared" si="67"/>
        <v>0</v>
      </c>
      <c r="K146" s="296">
        <f t="shared" si="68"/>
        <v>0</v>
      </c>
      <c r="L146" s="303"/>
      <c r="M146" s="303"/>
      <c r="N146" s="303"/>
      <c r="O146" s="297"/>
      <c r="P146" s="297"/>
      <c r="Q146" s="278"/>
      <c r="R146" s="270"/>
      <c r="S146" s="298"/>
      <c r="T146" s="275"/>
      <c r="U146" s="275"/>
      <c r="V146" s="275"/>
    </row>
    <row r="147" spans="1:22" s="304" customFormat="1" hidden="1">
      <c r="A147" s="270" t="e">
        <f>IF(AND(C147=0,#REF!=0,#REF!=0),"BLANKS",1)</f>
        <v>#REF!</v>
      </c>
      <c r="B147" s="495"/>
      <c r="C147" s="496"/>
      <c r="D147" s="292"/>
      <c r="E147" s="293" t="str">
        <f ca="1">IF(B147="+","Unit",IF(ISERROR(OFFSET('HARGA SATUAN'!$E$6,MATCH(RAB!C147,'HARGA SATUAN'!$C$7:$C$1507,0),0)),"",OFFSET('HARGA SATUAN'!$E$6,MATCH(RAB!C147,'HARGA SATUAN'!$C$7:$C$1507,0),0)))</f>
        <v/>
      </c>
      <c r="F147" s="424"/>
      <c r="G147" s="294">
        <f ca="1">IF(ISERROR(OFFSET('HARGA SATUAN'!$I$6,MATCH(RAB!C147,'HARGA SATUAN'!$C$7:$C$1507,0),0)),0,OFFSET('HARGA SATUAN'!$I$6,MATCH(RAB!C147,'HARGA SATUAN'!$C$7:$C$1507,0),0))</f>
        <v>0</v>
      </c>
      <c r="H147" s="295">
        <f t="shared" si="65"/>
        <v>0</v>
      </c>
      <c r="I147" s="295">
        <f t="shared" si="66"/>
        <v>0</v>
      </c>
      <c r="J147" s="295">
        <f t="shared" si="67"/>
        <v>0</v>
      </c>
      <c r="K147" s="296">
        <f t="shared" si="68"/>
        <v>0</v>
      </c>
      <c r="L147" s="303"/>
      <c r="M147" s="303"/>
      <c r="N147" s="303"/>
      <c r="O147" s="297"/>
      <c r="P147" s="297"/>
      <c r="Q147" s="278"/>
      <c r="R147" s="270"/>
      <c r="S147" s="298"/>
      <c r="T147" s="275"/>
      <c r="U147" s="275"/>
      <c r="V147" s="275"/>
    </row>
    <row r="148" spans="1:22" s="304" customFormat="1" hidden="1">
      <c r="A148" s="270" t="str">
        <f t="shared" ref="A148:A150" si="70">IF(AND(C148=0,C149=0,C150=0),"BLANKS",1)</f>
        <v>BLANKS</v>
      </c>
      <c r="B148" s="495"/>
      <c r="C148" s="496"/>
      <c r="D148" s="292"/>
      <c r="E148" s="293" t="str">
        <f ca="1">IF(B148="+","Unit",IF(ISERROR(OFFSET('HARGA SATUAN'!$E$6,MATCH(RAB!C148,'HARGA SATUAN'!$C$7:$C$1507,0),0)),"",OFFSET('HARGA SATUAN'!$E$6,MATCH(RAB!C148,'HARGA SATUAN'!$C$7:$C$1507,0),0)))</f>
        <v/>
      </c>
      <c r="F148" s="424"/>
      <c r="G148" s="294">
        <f ca="1">IF(ISERROR(OFFSET('HARGA SATUAN'!$I$6,MATCH(RAB!C148,'HARGA SATUAN'!$C$7:$C$1507,0),0)),0,OFFSET('HARGA SATUAN'!$I$6,MATCH(RAB!C148,'HARGA SATUAN'!$C$7:$C$1507,0),0))</f>
        <v>0</v>
      </c>
      <c r="H148" s="295">
        <f t="shared" si="65"/>
        <v>0</v>
      </c>
      <c r="I148" s="295">
        <f t="shared" si="66"/>
        <v>0</v>
      </c>
      <c r="J148" s="295">
        <f t="shared" si="67"/>
        <v>0</v>
      </c>
      <c r="K148" s="296">
        <f t="shared" si="68"/>
        <v>0</v>
      </c>
      <c r="L148" s="303"/>
      <c r="M148" s="303"/>
      <c r="N148" s="303"/>
      <c r="O148" s="297"/>
      <c r="P148" s="297"/>
      <c r="Q148" s="278"/>
      <c r="R148" s="270"/>
      <c r="S148" s="298"/>
      <c r="T148" s="275"/>
      <c r="U148" s="275"/>
      <c r="V148" s="275"/>
    </row>
    <row r="149" spans="1:22" s="304" customFormat="1" hidden="1">
      <c r="A149" s="270" t="str">
        <f t="shared" si="70"/>
        <v>BLANKS</v>
      </c>
      <c r="B149" s="495"/>
      <c r="C149" s="496"/>
      <c r="D149" s="292"/>
      <c r="E149" s="293" t="str">
        <f ca="1">IF(B149="+","Unit",IF(ISERROR(OFFSET('HARGA SATUAN'!$E$6,MATCH(RAB!C149,'HARGA SATUAN'!$C$7:$C$1507,0),0)),"",OFFSET('HARGA SATUAN'!$E$6,MATCH(RAB!C149,'HARGA SATUAN'!$C$7:$C$1507,0),0)))</f>
        <v/>
      </c>
      <c r="F149" s="424"/>
      <c r="G149" s="294">
        <f ca="1">IF(ISERROR(OFFSET('HARGA SATUAN'!$I$6,MATCH(RAB!C149,'HARGA SATUAN'!$C$7:$C$1507,0),0)),0,OFFSET('HARGA SATUAN'!$I$6,MATCH(RAB!C149,'HARGA SATUAN'!$C$7:$C$1507,0),0))</f>
        <v>0</v>
      </c>
      <c r="H149" s="295">
        <f t="shared" si="65"/>
        <v>0</v>
      </c>
      <c r="I149" s="295">
        <f t="shared" si="66"/>
        <v>0</v>
      </c>
      <c r="J149" s="295">
        <f t="shared" si="67"/>
        <v>0</v>
      </c>
      <c r="K149" s="296">
        <f t="shared" si="68"/>
        <v>0</v>
      </c>
      <c r="L149" s="303"/>
      <c r="M149" s="303"/>
      <c r="N149" s="303"/>
      <c r="O149" s="297"/>
      <c r="P149" s="297"/>
      <c r="Q149" s="278"/>
      <c r="R149" s="270"/>
      <c r="S149" s="298"/>
      <c r="T149" s="275"/>
      <c r="U149" s="275"/>
      <c r="V149" s="275"/>
    </row>
    <row r="150" spans="1:22" s="304" customFormat="1" hidden="1">
      <c r="A150" s="270" t="str">
        <f t="shared" si="70"/>
        <v>BLANKS</v>
      </c>
      <c r="B150" s="495"/>
      <c r="C150" s="496"/>
      <c r="D150" s="292"/>
      <c r="E150" s="293" t="str">
        <f ca="1">IF(B150="+","Unit",IF(ISERROR(OFFSET('HARGA SATUAN'!$E$6,MATCH(RAB!C150,'HARGA SATUAN'!$C$7:$C$1507,0),0)),"",OFFSET('HARGA SATUAN'!$E$6,MATCH(RAB!C150,'HARGA SATUAN'!$C$7:$C$1507,0),0)))</f>
        <v/>
      </c>
      <c r="F150" s="424"/>
      <c r="G150" s="294">
        <f ca="1">IF(ISERROR(OFFSET('HARGA SATUAN'!$I$6,MATCH(RAB!C150,'HARGA SATUAN'!$C$7:$C$1507,0),0)),0,OFFSET('HARGA SATUAN'!$I$6,MATCH(RAB!C150,'HARGA SATUAN'!$C$7:$C$1507,0),0))</f>
        <v>0</v>
      </c>
      <c r="H150" s="295">
        <f t="shared" si="65"/>
        <v>0</v>
      </c>
      <c r="I150" s="295">
        <f t="shared" si="66"/>
        <v>0</v>
      </c>
      <c r="J150" s="295">
        <f t="shared" si="67"/>
        <v>0</v>
      </c>
      <c r="K150" s="296">
        <f t="shared" si="68"/>
        <v>0</v>
      </c>
      <c r="L150" s="303"/>
      <c r="M150" s="303"/>
      <c r="N150" s="303"/>
      <c r="O150" s="297"/>
      <c r="P150" s="297"/>
      <c r="Q150" s="278"/>
      <c r="R150" s="270"/>
      <c r="S150" s="298"/>
      <c r="T150" s="275"/>
      <c r="U150" s="275"/>
      <c r="V150" s="275"/>
    </row>
    <row r="151" spans="1:22" s="304" customFormat="1" hidden="1">
      <c r="A151" s="270" t="e">
        <f>IF(AND(C151=0,C152=0,#REF!=0),"BLANKS",1)</f>
        <v>#REF!</v>
      </c>
      <c r="B151" s="495"/>
      <c r="C151" s="496"/>
      <c r="D151" s="292"/>
      <c r="E151" s="293" t="str">
        <f ca="1">IF(B151="+","Unit",IF(ISERROR(OFFSET('HARGA SATUAN'!$E$6,MATCH(RAB!C151,'HARGA SATUAN'!$C$7:$C$1507,0),0)),"",OFFSET('HARGA SATUAN'!$E$6,MATCH(RAB!C151,'HARGA SATUAN'!$C$7:$C$1507,0),0)))</f>
        <v/>
      </c>
      <c r="F151" s="424"/>
      <c r="G151" s="294">
        <f ca="1">IF(ISERROR(OFFSET('HARGA SATUAN'!$I$6,MATCH(RAB!C151,'HARGA SATUAN'!$C$7:$C$1507,0),0)),0,OFFSET('HARGA SATUAN'!$I$6,MATCH(RAB!C151,'HARGA SATUAN'!$C$7:$C$1507,0),0))</f>
        <v>0</v>
      </c>
      <c r="H151" s="295">
        <f t="shared" si="65"/>
        <v>0</v>
      </c>
      <c r="I151" s="295">
        <f t="shared" si="66"/>
        <v>0</v>
      </c>
      <c r="J151" s="295">
        <f t="shared" si="67"/>
        <v>0</v>
      </c>
      <c r="K151" s="296">
        <f t="shared" si="68"/>
        <v>0</v>
      </c>
      <c r="L151" s="303"/>
      <c r="M151" s="303"/>
      <c r="N151" s="303"/>
      <c r="O151" s="297"/>
      <c r="P151" s="297"/>
      <c r="Q151" s="278"/>
      <c r="R151" s="270"/>
      <c r="S151" s="298"/>
      <c r="T151" s="275"/>
      <c r="U151" s="275"/>
      <c r="V151" s="275"/>
    </row>
    <row r="152" spans="1:22" s="304" customFormat="1" hidden="1">
      <c r="A152" s="270" t="e">
        <f>IF(AND(C152=0,#REF!=0,#REF!=0),"BLANKS",1)</f>
        <v>#REF!</v>
      </c>
      <c r="B152" s="495"/>
      <c r="C152" s="496"/>
      <c r="D152" s="292"/>
      <c r="E152" s="293" t="str">
        <f ca="1">IF(B152="+","Unit",IF(ISERROR(OFFSET('HARGA SATUAN'!$E$6,MATCH(RAB!C152,'HARGA SATUAN'!$C$7:$C$1507,0),0)),"",OFFSET('HARGA SATUAN'!$E$6,MATCH(RAB!C152,'HARGA SATUAN'!$C$7:$C$1507,0),0)))</f>
        <v/>
      </c>
      <c r="F152" s="424"/>
      <c r="G152" s="294">
        <f ca="1">IF(ISERROR(OFFSET('HARGA SATUAN'!$I$6,MATCH(RAB!C152,'HARGA SATUAN'!$C$7:$C$1507,0),0)),0,OFFSET('HARGA SATUAN'!$I$6,MATCH(RAB!C152,'HARGA SATUAN'!$C$7:$C$1507,0),0))</f>
        <v>0</v>
      </c>
      <c r="H152" s="295">
        <f t="shared" si="65"/>
        <v>0</v>
      </c>
      <c r="I152" s="295">
        <f t="shared" si="66"/>
        <v>0</v>
      </c>
      <c r="J152" s="295">
        <f t="shared" si="67"/>
        <v>0</v>
      </c>
      <c r="K152" s="296">
        <f t="shared" si="68"/>
        <v>0</v>
      </c>
      <c r="L152" s="303"/>
      <c r="M152" s="303"/>
      <c r="N152" s="303"/>
      <c r="O152" s="297"/>
      <c r="P152" s="297"/>
      <c r="Q152" s="278"/>
      <c r="R152" s="270"/>
      <c r="S152" s="298"/>
      <c r="T152" s="275"/>
      <c r="U152" s="275"/>
      <c r="V152" s="275"/>
    </row>
    <row r="153" spans="1:22" s="304" customFormat="1" hidden="1">
      <c r="A153" s="270"/>
      <c r="B153" s="495"/>
      <c r="C153" s="496"/>
      <c r="D153" s="292"/>
      <c r="E153" s="293" t="str">
        <f ca="1">IF(B153="+","Unit",IF(ISERROR(OFFSET('HARGA SATUAN'!$E$6,MATCH(RAB!C153,'HARGA SATUAN'!$C$7:$C$1507,0),0)),"",OFFSET('HARGA SATUAN'!$E$6,MATCH(RAB!C153,'HARGA SATUAN'!$C$7:$C$1507,0),0)))</f>
        <v/>
      </c>
      <c r="F153" s="424"/>
      <c r="G153" s="294"/>
      <c r="H153" s="295"/>
      <c r="I153" s="295"/>
      <c r="J153" s="295"/>
      <c r="K153" s="296"/>
      <c r="L153" s="303"/>
      <c r="M153" s="303"/>
      <c r="N153" s="303"/>
      <c r="O153" s="297"/>
      <c r="P153" s="297"/>
      <c r="Q153" s="278"/>
      <c r="R153" s="270"/>
      <c r="S153" s="298"/>
      <c r="T153" s="275"/>
      <c r="U153" s="275"/>
      <c r="V153" s="275"/>
    </row>
    <row r="154" spans="1:22" s="304" customFormat="1" hidden="1">
      <c r="A154" s="270" t="str">
        <f>IF(AND(C154=0,C184=0,C185=0),"BLANKS",1)</f>
        <v>BLANKS</v>
      </c>
      <c r="B154" s="495"/>
      <c r="C154" s="496"/>
      <c r="D154" s="292"/>
      <c r="E154" s="293" t="str">
        <f ca="1">IF(B154="+","Unit",IF(ISERROR(OFFSET('HARGA SATUAN'!$E$6,MATCH(RAB!C154,'HARGA SATUAN'!$C$7:$C$1507,0),0)),"",OFFSET('HARGA SATUAN'!$E$6,MATCH(RAB!C154,'HARGA SATUAN'!$C$7:$C$1507,0),0)))</f>
        <v/>
      </c>
      <c r="F154" s="424"/>
      <c r="G154" s="294">
        <f ca="1">IF(ISERROR(OFFSET('HARGA SATUAN'!$I$6,MATCH(RAB!C154,'HARGA SATUAN'!$C$7:$C$1507,0),0)),0,OFFSET('HARGA SATUAN'!$I$6,MATCH(RAB!C154,'HARGA SATUAN'!$C$7:$C$1507,0),0))</f>
        <v>0</v>
      </c>
      <c r="H154" s="295">
        <f t="shared" ref="H154:H163" si="71">IF(OR(D154="MDU",D154="MDU-KD"),(IF($O$3="RAB NON MDU","PLN KD",G154*F154)),0)</f>
        <v>0</v>
      </c>
      <c r="I154" s="295">
        <f t="shared" ref="I154:I163" si="72">IF(D154="HDW",G154*F154,0)</f>
        <v>0</v>
      </c>
      <c r="J154" s="295">
        <f t="shared" ref="J154:J163" si="73">IF(D154="JASA",G154*F154,0)</f>
        <v>0</v>
      </c>
      <c r="K154" s="296">
        <f t="shared" ref="K154:K163" si="74">SUM(H154:J154)</f>
        <v>0</v>
      </c>
      <c r="L154" s="303"/>
      <c r="M154" s="303"/>
      <c r="N154" s="303"/>
      <c r="O154" s="297"/>
      <c r="P154" s="297"/>
      <c r="Q154" s="278"/>
      <c r="R154" s="270"/>
      <c r="S154" s="298"/>
      <c r="T154" s="275"/>
      <c r="U154" s="275"/>
      <c r="V154" s="275"/>
    </row>
    <row r="155" spans="1:22" s="304" customFormat="1" hidden="1">
      <c r="A155" s="270" t="e">
        <f>IF(AND(C155=0,C156=0,#REF!=0),"BLANKS",1)</f>
        <v>#REF!</v>
      </c>
      <c r="B155" s="495"/>
      <c r="C155" s="496"/>
      <c r="D155" s="292"/>
      <c r="E155" s="293" t="str">
        <f ca="1">IF(B155="+","Unit",IF(ISERROR(OFFSET('HARGA SATUAN'!$E$6,MATCH(RAB!C155,'HARGA SATUAN'!$C$7:$C$1507,0),0)),"",OFFSET('HARGA SATUAN'!$E$6,MATCH(RAB!C155,'HARGA SATUAN'!$C$7:$C$1507,0),0)))</f>
        <v/>
      </c>
      <c r="F155" s="424"/>
      <c r="G155" s="294">
        <f ca="1">IF(ISERROR(OFFSET('HARGA SATUAN'!$I$6,MATCH(RAB!C155,'HARGA SATUAN'!$C$7:$C$1507,0),0)),0,OFFSET('HARGA SATUAN'!$I$6,MATCH(RAB!C155,'HARGA SATUAN'!$C$7:$C$1507,0),0))</f>
        <v>0</v>
      </c>
      <c r="H155" s="295">
        <f t="shared" si="71"/>
        <v>0</v>
      </c>
      <c r="I155" s="295">
        <f t="shared" si="72"/>
        <v>0</v>
      </c>
      <c r="J155" s="295">
        <f t="shared" si="73"/>
        <v>0</v>
      </c>
      <c r="K155" s="296">
        <f t="shared" si="74"/>
        <v>0</v>
      </c>
      <c r="L155" s="303"/>
      <c r="M155" s="303"/>
      <c r="N155" s="303"/>
      <c r="O155" s="297"/>
      <c r="P155" s="297"/>
      <c r="Q155" s="278"/>
      <c r="R155" s="270"/>
      <c r="S155" s="298"/>
      <c r="T155" s="275"/>
      <c r="U155" s="275"/>
      <c r="V155" s="275"/>
    </row>
    <row r="156" spans="1:22" s="304" customFormat="1" hidden="1">
      <c r="A156" s="270" t="e">
        <f>IF(AND(C156=0,#REF!=0,#REF!=0),"BLANKS",1)</f>
        <v>#REF!</v>
      </c>
      <c r="B156" s="495"/>
      <c r="C156" s="496"/>
      <c r="D156" s="292"/>
      <c r="E156" s="293" t="str">
        <f ca="1">IF(B156="+","Unit",IF(ISERROR(OFFSET('HARGA SATUAN'!$E$6,MATCH(RAB!C156,'HARGA SATUAN'!$C$7:$C$1507,0),0)),"",OFFSET('HARGA SATUAN'!$E$6,MATCH(RAB!C156,'HARGA SATUAN'!$C$7:$C$1507,0),0)))</f>
        <v/>
      </c>
      <c r="F156" s="424"/>
      <c r="G156" s="294">
        <f ca="1">IF(ISERROR(OFFSET('HARGA SATUAN'!$I$6,MATCH(RAB!C156,'HARGA SATUAN'!$C$7:$C$1507,0),0)),0,OFFSET('HARGA SATUAN'!$I$6,MATCH(RAB!C156,'HARGA SATUAN'!$C$7:$C$1507,0),0))</f>
        <v>0</v>
      </c>
      <c r="H156" s="295">
        <f t="shared" si="71"/>
        <v>0</v>
      </c>
      <c r="I156" s="295">
        <f t="shared" si="72"/>
        <v>0</v>
      </c>
      <c r="J156" s="295">
        <f t="shared" si="73"/>
        <v>0</v>
      </c>
      <c r="K156" s="296">
        <f t="shared" si="74"/>
        <v>0</v>
      </c>
      <c r="L156" s="303"/>
      <c r="M156" s="303"/>
      <c r="N156" s="303"/>
      <c r="O156" s="297"/>
      <c r="P156" s="297"/>
      <c r="Q156" s="278"/>
      <c r="R156" s="270"/>
      <c r="S156" s="298"/>
      <c r="T156" s="275"/>
      <c r="U156" s="275"/>
      <c r="V156" s="275"/>
    </row>
    <row r="157" spans="1:22" s="304" customFormat="1" hidden="1">
      <c r="A157" s="270"/>
      <c r="B157" s="495"/>
      <c r="C157" s="496"/>
      <c r="D157" s="292"/>
      <c r="E157" s="293" t="str">
        <f ca="1">IF(B157="+","Unit",IF(ISERROR(OFFSET('HARGA SATUAN'!$E$6,MATCH(RAB!C157,'HARGA SATUAN'!$C$7:$C$1507,0),0)),"",OFFSET('HARGA SATUAN'!$E$6,MATCH(RAB!C157,'HARGA SATUAN'!$C$7:$C$1507,0),0)))</f>
        <v/>
      </c>
      <c r="F157" s="424"/>
      <c r="G157" s="294">
        <f ca="1">IF(ISERROR(OFFSET('HARGA SATUAN'!$I$6,MATCH(RAB!C157,'HARGA SATUAN'!$C$7:$C$1507,0),0)),0,OFFSET('HARGA SATUAN'!$I$6,MATCH(RAB!C157,'HARGA SATUAN'!$C$7:$C$1507,0),0))</f>
        <v>0</v>
      </c>
      <c r="H157" s="295">
        <f t="shared" si="71"/>
        <v>0</v>
      </c>
      <c r="I157" s="295">
        <f t="shared" si="72"/>
        <v>0</v>
      </c>
      <c r="J157" s="295">
        <f t="shared" si="73"/>
        <v>0</v>
      </c>
      <c r="K157" s="296">
        <f t="shared" si="74"/>
        <v>0</v>
      </c>
      <c r="L157" s="303"/>
      <c r="M157" s="303"/>
      <c r="N157" s="303"/>
      <c r="O157" s="297"/>
      <c r="P157" s="297"/>
      <c r="Q157" s="278"/>
      <c r="R157" s="270"/>
      <c r="S157" s="298"/>
      <c r="T157" s="275"/>
      <c r="U157" s="275"/>
      <c r="V157" s="275"/>
    </row>
    <row r="158" spans="1:22" s="304" customFormat="1" hidden="1">
      <c r="A158" s="270" t="str">
        <f t="shared" ref="A158:A160" si="75">IF(AND(C158=0,C159=0,C160=0),"BLANKS",1)</f>
        <v>BLANKS</v>
      </c>
      <c r="B158" s="495"/>
      <c r="C158" s="496"/>
      <c r="D158" s="292"/>
      <c r="E158" s="293" t="str">
        <f ca="1">IF(B158="+","Unit",IF(ISERROR(OFFSET('HARGA SATUAN'!$E$6,MATCH(RAB!C158,'HARGA SATUAN'!$C$7:$C$1507,0),0)),"",OFFSET('HARGA SATUAN'!$E$6,MATCH(RAB!C158,'HARGA SATUAN'!$C$7:$C$1507,0),0)))</f>
        <v/>
      </c>
      <c r="F158" s="424"/>
      <c r="G158" s="294">
        <f ca="1">IF(ISERROR(OFFSET('HARGA SATUAN'!$I$6,MATCH(RAB!C158,'HARGA SATUAN'!$C$7:$C$1507,0),0)),0,OFFSET('HARGA SATUAN'!$I$6,MATCH(RAB!C158,'HARGA SATUAN'!$C$7:$C$1507,0),0))</f>
        <v>0</v>
      </c>
      <c r="H158" s="295">
        <f t="shared" si="71"/>
        <v>0</v>
      </c>
      <c r="I158" s="295">
        <f t="shared" si="72"/>
        <v>0</v>
      </c>
      <c r="J158" s="295">
        <f t="shared" si="73"/>
        <v>0</v>
      </c>
      <c r="K158" s="296">
        <f t="shared" si="74"/>
        <v>0</v>
      </c>
      <c r="L158" s="303"/>
      <c r="M158" s="303"/>
      <c r="N158" s="303"/>
      <c r="O158" s="297"/>
      <c r="P158" s="297"/>
      <c r="Q158" s="278"/>
      <c r="R158" s="270"/>
      <c r="S158" s="298"/>
      <c r="T158" s="275"/>
      <c r="U158" s="275"/>
      <c r="V158" s="275"/>
    </row>
    <row r="159" spans="1:22" s="304" customFormat="1" hidden="1">
      <c r="A159" s="270" t="str">
        <f t="shared" si="75"/>
        <v>BLANKS</v>
      </c>
      <c r="B159" s="495"/>
      <c r="C159" s="496"/>
      <c r="D159" s="292"/>
      <c r="E159" s="293" t="str">
        <f ca="1">IF(B159="+","Unit",IF(ISERROR(OFFSET('HARGA SATUAN'!$E$6,MATCH(RAB!C159,'HARGA SATUAN'!$C$7:$C$1507,0),0)),"",OFFSET('HARGA SATUAN'!$E$6,MATCH(RAB!C159,'HARGA SATUAN'!$C$7:$C$1507,0),0)))</f>
        <v/>
      </c>
      <c r="F159" s="424"/>
      <c r="G159" s="294">
        <f ca="1">IF(ISERROR(OFFSET('HARGA SATUAN'!$I$6,MATCH(RAB!C159,'HARGA SATUAN'!$C$7:$C$1507,0),0)),0,OFFSET('HARGA SATUAN'!$I$6,MATCH(RAB!C159,'HARGA SATUAN'!$C$7:$C$1507,0),0))</f>
        <v>0</v>
      </c>
      <c r="H159" s="295">
        <f t="shared" si="71"/>
        <v>0</v>
      </c>
      <c r="I159" s="295">
        <f t="shared" si="72"/>
        <v>0</v>
      </c>
      <c r="J159" s="295">
        <f t="shared" si="73"/>
        <v>0</v>
      </c>
      <c r="K159" s="296">
        <f t="shared" si="74"/>
        <v>0</v>
      </c>
      <c r="L159" s="303"/>
      <c r="M159" s="303"/>
      <c r="N159" s="303"/>
      <c r="O159" s="297"/>
      <c r="P159" s="297"/>
      <c r="Q159" s="278"/>
      <c r="R159" s="270"/>
      <c r="S159" s="298"/>
      <c r="T159" s="275"/>
      <c r="U159" s="275"/>
      <c r="V159" s="275"/>
    </row>
    <row r="160" spans="1:22" s="304" customFormat="1" hidden="1">
      <c r="A160" s="270" t="str">
        <f t="shared" si="75"/>
        <v>BLANKS</v>
      </c>
      <c r="B160" s="495"/>
      <c r="C160" s="496"/>
      <c r="D160" s="292"/>
      <c r="E160" s="293" t="str">
        <f ca="1">IF(B160="+","Unit",IF(ISERROR(OFFSET('HARGA SATUAN'!$E$6,MATCH(RAB!C160,'HARGA SATUAN'!$C$7:$C$1507,0),0)),"",OFFSET('HARGA SATUAN'!$E$6,MATCH(RAB!C160,'HARGA SATUAN'!$C$7:$C$1507,0),0)))</f>
        <v/>
      </c>
      <c r="F160" s="424"/>
      <c r="G160" s="294">
        <f ca="1">IF(ISERROR(OFFSET('HARGA SATUAN'!$I$6,MATCH(RAB!C160,'HARGA SATUAN'!$C$7:$C$1507,0),0)),0,OFFSET('HARGA SATUAN'!$I$6,MATCH(RAB!C160,'HARGA SATUAN'!$C$7:$C$1507,0),0))</f>
        <v>0</v>
      </c>
      <c r="H160" s="295">
        <f t="shared" si="71"/>
        <v>0</v>
      </c>
      <c r="I160" s="295">
        <f t="shared" si="72"/>
        <v>0</v>
      </c>
      <c r="J160" s="295">
        <f t="shared" si="73"/>
        <v>0</v>
      </c>
      <c r="K160" s="296">
        <f t="shared" si="74"/>
        <v>0</v>
      </c>
      <c r="L160" s="303"/>
      <c r="M160" s="303"/>
      <c r="N160" s="303"/>
      <c r="O160" s="297"/>
      <c r="P160" s="297"/>
      <c r="Q160" s="278"/>
      <c r="R160" s="270"/>
      <c r="S160" s="298"/>
      <c r="T160" s="275"/>
      <c r="U160" s="275"/>
      <c r="V160" s="275"/>
    </row>
    <row r="161" spans="1:22" s="304" customFormat="1" hidden="1">
      <c r="A161" s="270" t="e">
        <f>IF(AND(C161=0,C162=0,#REF!=0),"BLANKS",1)</f>
        <v>#REF!</v>
      </c>
      <c r="B161" s="495"/>
      <c r="C161" s="496"/>
      <c r="D161" s="292"/>
      <c r="E161" s="293" t="str">
        <f ca="1">IF(B161="+","Unit",IF(ISERROR(OFFSET('HARGA SATUAN'!$E$6,MATCH(RAB!C161,'HARGA SATUAN'!$C$7:$C$1507,0),0)),"",OFFSET('HARGA SATUAN'!$E$6,MATCH(RAB!C161,'HARGA SATUAN'!$C$7:$C$1507,0),0)))</f>
        <v/>
      </c>
      <c r="F161" s="424"/>
      <c r="G161" s="294">
        <f ca="1">IF(ISERROR(OFFSET('HARGA SATUAN'!$I$6,MATCH(RAB!C161,'HARGA SATUAN'!$C$7:$C$1507,0),0)),0,OFFSET('HARGA SATUAN'!$I$6,MATCH(RAB!C161,'HARGA SATUAN'!$C$7:$C$1507,0),0))</f>
        <v>0</v>
      </c>
      <c r="H161" s="295">
        <f t="shared" si="71"/>
        <v>0</v>
      </c>
      <c r="I161" s="295">
        <f t="shared" si="72"/>
        <v>0</v>
      </c>
      <c r="J161" s="295">
        <f t="shared" si="73"/>
        <v>0</v>
      </c>
      <c r="K161" s="296">
        <f t="shared" si="74"/>
        <v>0</v>
      </c>
      <c r="L161" s="303"/>
      <c r="M161" s="303"/>
      <c r="N161" s="303"/>
      <c r="O161" s="297"/>
      <c r="P161" s="297"/>
      <c r="Q161" s="278"/>
      <c r="R161" s="270"/>
      <c r="S161" s="298"/>
      <c r="T161" s="275"/>
      <c r="U161" s="275"/>
      <c r="V161" s="275"/>
    </row>
    <row r="162" spans="1:22" s="304" customFormat="1" hidden="1">
      <c r="A162" s="270" t="e">
        <f>IF(AND(C162=0,#REF!=0,#REF!=0),"BLANKS",1)</f>
        <v>#REF!</v>
      </c>
      <c r="B162" s="495"/>
      <c r="C162" s="496"/>
      <c r="D162" s="292"/>
      <c r="E162" s="293" t="str">
        <f ca="1">IF(B162="+","Unit",IF(ISERROR(OFFSET('HARGA SATUAN'!$E$6,MATCH(RAB!C162,'HARGA SATUAN'!$C$7:$C$1507,0),0)),"",OFFSET('HARGA SATUAN'!$E$6,MATCH(RAB!C162,'HARGA SATUAN'!$C$7:$C$1507,0),0)))</f>
        <v/>
      </c>
      <c r="F162" s="424"/>
      <c r="G162" s="294">
        <f ca="1">IF(ISERROR(OFFSET('HARGA SATUAN'!$I$6,MATCH(RAB!C162,'HARGA SATUAN'!$C$7:$C$1507,0),0)),0,OFFSET('HARGA SATUAN'!$I$6,MATCH(RAB!C162,'HARGA SATUAN'!$C$7:$C$1507,0),0))</f>
        <v>0</v>
      </c>
      <c r="H162" s="295">
        <f t="shared" si="71"/>
        <v>0</v>
      </c>
      <c r="I162" s="295">
        <f t="shared" si="72"/>
        <v>0</v>
      </c>
      <c r="J162" s="295">
        <f t="shared" si="73"/>
        <v>0</v>
      </c>
      <c r="K162" s="296">
        <f t="shared" si="74"/>
        <v>0</v>
      </c>
      <c r="L162" s="303"/>
      <c r="M162" s="303"/>
      <c r="N162" s="303"/>
      <c r="O162" s="297"/>
      <c r="P162" s="297"/>
      <c r="Q162" s="278"/>
      <c r="R162" s="270"/>
      <c r="S162" s="298"/>
      <c r="T162" s="275"/>
      <c r="U162" s="275"/>
      <c r="V162" s="275"/>
    </row>
    <row r="163" spans="1:22" s="304" customFormat="1" hidden="1">
      <c r="A163" s="270" t="e">
        <f>IF(AND(C163=0,C164=0,#REF!=0),"BLANKS",1)</f>
        <v>#REF!</v>
      </c>
      <c r="B163" s="495"/>
      <c r="C163" s="496"/>
      <c r="D163" s="292"/>
      <c r="E163" s="293" t="str">
        <f ca="1">IF(B163="+","Unit",IF(ISERROR(OFFSET('HARGA SATUAN'!$E$6,MATCH(RAB!C163,'HARGA SATUAN'!$C$7:$C$1507,0),0)),"",OFFSET('HARGA SATUAN'!$E$6,MATCH(RAB!C163,'HARGA SATUAN'!$C$7:$C$1507,0),0)))</f>
        <v/>
      </c>
      <c r="F163" s="424"/>
      <c r="G163" s="294">
        <f ca="1">IF(ISERROR(OFFSET('HARGA SATUAN'!$I$6,MATCH(RAB!C163,'HARGA SATUAN'!$C$7:$C$1507,0),0)),0,OFFSET('HARGA SATUAN'!$I$6,MATCH(RAB!C163,'HARGA SATUAN'!$C$7:$C$1507,0),0))</f>
        <v>0</v>
      </c>
      <c r="H163" s="295">
        <f t="shared" si="71"/>
        <v>0</v>
      </c>
      <c r="I163" s="295">
        <f t="shared" si="72"/>
        <v>0</v>
      </c>
      <c r="J163" s="295">
        <f t="shared" si="73"/>
        <v>0</v>
      </c>
      <c r="K163" s="296">
        <f t="shared" si="74"/>
        <v>0</v>
      </c>
      <c r="L163" s="303"/>
      <c r="M163" s="303"/>
      <c r="N163" s="303"/>
      <c r="O163" s="297"/>
      <c r="P163" s="297"/>
      <c r="Q163" s="278"/>
      <c r="R163" s="270"/>
      <c r="S163" s="298"/>
      <c r="T163" s="275"/>
      <c r="U163" s="275"/>
      <c r="V163" s="275"/>
    </row>
    <row r="164" spans="1:22" s="304" customFormat="1" hidden="1">
      <c r="A164" s="270"/>
      <c r="B164" s="495"/>
      <c r="C164" s="496"/>
      <c r="D164" s="292"/>
      <c r="E164" s="293" t="str">
        <f ca="1">IF(B164="+","Unit",IF(ISERROR(OFFSET('HARGA SATUAN'!$E$6,MATCH(RAB!C164,'HARGA SATUAN'!$C$7:$C$1507,0),0)),"",OFFSET('HARGA SATUAN'!$E$6,MATCH(RAB!C164,'HARGA SATUAN'!$C$7:$C$1507,0),0)))</f>
        <v/>
      </c>
      <c r="F164" s="424"/>
      <c r="G164" s="294"/>
      <c r="H164" s="295"/>
      <c r="I164" s="295"/>
      <c r="J164" s="295"/>
      <c r="K164" s="296"/>
      <c r="L164" s="303"/>
      <c r="M164" s="303"/>
      <c r="N164" s="303"/>
      <c r="O164" s="297"/>
      <c r="P164" s="297"/>
      <c r="Q164" s="278"/>
      <c r="R164" s="270"/>
      <c r="S164" s="298"/>
      <c r="T164" s="275"/>
      <c r="U164" s="275"/>
      <c r="V164" s="275"/>
    </row>
    <row r="165" spans="1:22" s="304" customFormat="1" hidden="1">
      <c r="A165" s="270" t="str">
        <f t="shared" ref="A165:A167" si="76">IF(AND(C165=0,C166=0,C167=0),"BLANKS",1)</f>
        <v>BLANKS</v>
      </c>
      <c r="B165" s="500"/>
      <c r="C165" s="501"/>
      <c r="D165" s="292"/>
      <c r="E165" s="293" t="str">
        <f ca="1">IF(B165="+","Unit",IF(ISERROR(OFFSET('HARGA SATUAN'!$E$6,MATCH(RAB!C165,'HARGA SATUAN'!$C$7:$C$1507,0),0)),"",OFFSET('HARGA SATUAN'!$E$6,MATCH(RAB!C165,'HARGA SATUAN'!$C$7:$C$1507,0),0)))</f>
        <v/>
      </c>
      <c r="F165" s="424"/>
      <c r="G165" s="294">
        <f ca="1">IF(ISERROR(OFFSET('HARGA SATUAN'!$I$6,MATCH(RAB!C165,'HARGA SATUAN'!$C$7:$C$1507,0),0)),0,OFFSET('HARGA SATUAN'!$I$6,MATCH(RAB!C165,'HARGA SATUAN'!$C$7:$C$1507,0),0))</f>
        <v>0</v>
      </c>
      <c r="H165" s="295">
        <f t="shared" ref="H165:H178" si="77">IF(OR(D165="MDU",D165="MDU-KD"),(IF($O$3="RAB NON MDU","PLN KD",G165*F165)),0)</f>
        <v>0</v>
      </c>
      <c r="I165" s="295">
        <f t="shared" ref="I165:I178" si="78">IF(D165="HDW",G165*F165,0)</f>
        <v>0</v>
      </c>
      <c r="J165" s="295">
        <f t="shared" ref="J165:J178" si="79">IF(D165="JASA",G165*F165,0)</f>
        <v>0</v>
      </c>
      <c r="K165" s="296">
        <f t="shared" ref="K165:K178" si="80">SUM(H165:J165)</f>
        <v>0</v>
      </c>
      <c r="L165" s="303"/>
      <c r="M165" s="303"/>
      <c r="N165" s="303"/>
      <c r="O165" s="297"/>
      <c r="P165" s="297"/>
      <c r="Q165" s="278"/>
      <c r="R165" s="270"/>
      <c r="S165" s="298"/>
      <c r="T165" s="275"/>
      <c r="U165" s="275"/>
      <c r="V165" s="275"/>
    </row>
    <row r="166" spans="1:22" s="304" customFormat="1" hidden="1">
      <c r="A166" s="270" t="str">
        <f t="shared" si="76"/>
        <v>BLANKS</v>
      </c>
      <c r="B166" s="500"/>
      <c r="C166" s="502"/>
      <c r="D166" s="292"/>
      <c r="E166" s="293" t="str">
        <f ca="1">IF(B166="+","Unit",IF(ISERROR(OFFSET('HARGA SATUAN'!$E$6,MATCH(RAB!C166,'HARGA SATUAN'!$C$7:$C$1507,0),0)),"",OFFSET('HARGA SATUAN'!$E$6,MATCH(RAB!C166,'HARGA SATUAN'!$C$7:$C$1507,0),0)))</f>
        <v/>
      </c>
      <c r="F166" s="425"/>
      <c r="G166" s="294">
        <f ca="1">IF(ISERROR(OFFSET('HARGA SATUAN'!$I$6,MATCH(RAB!C166,'HARGA SATUAN'!$C$7:$C$1507,0),0)),0,OFFSET('HARGA SATUAN'!$I$6,MATCH(RAB!C166,'HARGA SATUAN'!$C$7:$C$1507,0),0))</f>
        <v>0</v>
      </c>
      <c r="H166" s="295">
        <f t="shared" si="77"/>
        <v>0</v>
      </c>
      <c r="I166" s="295">
        <f t="shared" si="78"/>
        <v>0</v>
      </c>
      <c r="J166" s="295">
        <f t="shared" si="79"/>
        <v>0</v>
      </c>
      <c r="K166" s="296">
        <f t="shared" si="80"/>
        <v>0</v>
      </c>
      <c r="L166" s="303"/>
      <c r="M166" s="303"/>
      <c r="N166" s="303"/>
      <c r="O166" s="297"/>
      <c r="P166" s="297"/>
      <c r="Q166" s="278"/>
      <c r="R166" s="270"/>
      <c r="S166" s="298"/>
      <c r="T166" s="275"/>
      <c r="U166" s="275"/>
      <c r="V166" s="275"/>
    </row>
    <row r="167" spans="1:22" s="304" customFormat="1" hidden="1">
      <c r="A167" s="270" t="str">
        <f t="shared" si="76"/>
        <v>BLANKS</v>
      </c>
      <c r="B167" s="500"/>
      <c r="C167" s="502"/>
      <c r="D167" s="292"/>
      <c r="E167" s="293" t="str">
        <f ca="1">IF(B167="+","Unit",IF(ISERROR(OFFSET('HARGA SATUAN'!$E$6,MATCH(RAB!C167,'HARGA SATUAN'!$C$7:$C$1507,0),0)),"",OFFSET('HARGA SATUAN'!$E$6,MATCH(RAB!C167,'HARGA SATUAN'!$C$7:$C$1507,0),0)))</f>
        <v/>
      </c>
      <c r="F167" s="425"/>
      <c r="G167" s="294">
        <f ca="1">IF(ISERROR(OFFSET('HARGA SATUAN'!$I$6,MATCH(RAB!C167,'HARGA SATUAN'!$C$7:$C$1507,0),0)),0,OFFSET('HARGA SATUAN'!$I$6,MATCH(RAB!C167,'HARGA SATUAN'!$C$7:$C$1507,0),0))</f>
        <v>0</v>
      </c>
      <c r="H167" s="295">
        <f t="shared" ref="H167:H177" si="81">IF(OR(D167="MDU",D167="MDU-KD"),(IF($O$3="RAB NON MDU","PLN KD",G167*F167)),0)</f>
        <v>0</v>
      </c>
      <c r="I167" s="295">
        <f t="shared" ref="I167:I177" si="82">IF(D167="HDW",G167*F167,0)</f>
        <v>0</v>
      </c>
      <c r="J167" s="295">
        <f t="shared" ref="J167:J177" si="83">IF(D167="JASA",G167*F167,0)</f>
        <v>0</v>
      </c>
      <c r="K167" s="296">
        <f t="shared" ref="K167:K177" si="84">SUM(H167:J167)</f>
        <v>0</v>
      </c>
      <c r="L167" s="303"/>
      <c r="M167" s="303"/>
      <c r="N167" s="303"/>
      <c r="O167" s="297"/>
      <c r="P167" s="297"/>
      <c r="Q167" s="278"/>
      <c r="R167" s="270"/>
      <c r="S167" s="298"/>
      <c r="T167" s="275"/>
      <c r="U167" s="275"/>
      <c r="V167" s="275"/>
    </row>
    <row r="168" spans="1:22" s="304" customFormat="1" hidden="1">
      <c r="A168" s="270" t="str">
        <f>IF(AND(C168=0,C169=0,C187=0),"BLANKS",1)</f>
        <v>BLANKS</v>
      </c>
      <c r="B168" s="500"/>
      <c r="C168" s="502"/>
      <c r="D168" s="292"/>
      <c r="E168" s="293" t="str">
        <f ca="1">IF(B168="+","Unit",IF(ISERROR(OFFSET('HARGA SATUAN'!$E$6,MATCH(RAB!C168,'HARGA SATUAN'!$C$7:$C$1507,0),0)),"",OFFSET('HARGA SATUAN'!$E$6,MATCH(RAB!C168,'HARGA SATUAN'!$C$7:$C$1507,0),0)))</f>
        <v/>
      </c>
      <c r="F168" s="425"/>
      <c r="G168" s="294">
        <f ca="1">IF(ISERROR(OFFSET('HARGA SATUAN'!$I$6,MATCH(RAB!C168,'HARGA SATUAN'!$C$7:$C$1507,0),0)),0,OFFSET('HARGA SATUAN'!$I$6,MATCH(RAB!C168,'HARGA SATUAN'!$C$7:$C$1507,0),0))</f>
        <v>0</v>
      </c>
      <c r="H168" s="295">
        <f t="shared" si="81"/>
        <v>0</v>
      </c>
      <c r="I168" s="295">
        <f t="shared" si="82"/>
        <v>0</v>
      </c>
      <c r="J168" s="295">
        <f t="shared" si="83"/>
        <v>0</v>
      </c>
      <c r="K168" s="296">
        <f t="shared" si="84"/>
        <v>0</v>
      </c>
      <c r="L168" s="303"/>
      <c r="M168" s="303"/>
      <c r="N168" s="303"/>
      <c r="O168" s="297"/>
      <c r="P168" s="297"/>
      <c r="Q168" s="278"/>
      <c r="R168" s="270"/>
      <c r="S168" s="298"/>
      <c r="T168" s="275"/>
      <c r="U168" s="275"/>
      <c r="V168" s="275"/>
    </row>
    <row r="169" spans="1:22" s="304" customFormat="1" hidden="1">
      <c r="A169" s="270" t="e">
        <f>IF(AND(C169=0,C187=0,#REF!=0),"BLANKS",1)</f>
        <v>#REF!</v>
      </c>
      <c r="B169" s="500"/>
      <c r="C169" s="502"/>
      <c r="D169" s="292"/>
      <c r="E169" s="293" t="str">
        <f ca="1">IF(B169="+","Unit",IF(ISERROR(OFFSET('HARGA SATUAN'!$E$6,MATCH(RAB!C169,'HARGA SATUAN'!$C$7:$C$1507,0),0)),"",OFFSET('HARGA SATUAN'!$E$6,MATCH(RAB!C169,'HARGA SATUAN'!$C$7:$C$1507,0),0)))</f>
        <v/>
      </c>
      <c r="F169" s="425"/>
      <c r="G169" s="294">
        <f ca="1">IF(ISERROR(OFFSET('HARGA SATUAN'!$I$6,MATCH(RAB!C169,'HARGA SATUAN'!$C$7:$C$1507,0),0)),0,OFFSET('HARGA SATUAN'!$I$6,MATCH(RAB!C169,'HARGA SATUAN'!$C$7:$C$1507,0),0))</f>
        <v>0</v>
      </c>
      <c r="H169" s="295">
        <f t="shared" si="81"/>
        <v>0</v>
      </c>
      <c r="I169" s="295">
        <f t="shared" si="82"/>
        <v>0</v>
      </c>
      <c r="J169" s="295">
        <f t="shared" si="83"/>
        <v>0</v>
      </c>
      <c r="K169" s="296">
        <f t="shared" si="84"/>
        <v>0</v>
      </c>
      <c r="L169" s="303"/>
      <c r="M169" s="303"/>
      <c r="N169" s="303"/>
      <c r="O169" s="297"/>
      <c r="P169" s="297"/>
      <c r="Q169" s="278"/>
      <c r="R169" s="270"/>
      <c r="S169" s="298"/>
      <c r="T169" s="275"/>
      <c r="U169" s="275"/>
      <c r="V169" s="275"/>
    </row>
    <row r="170" spans="1:22" s="304" customFormat="1" hidden="1">
      <c r="A170" s="270"/>
      <c r="B170" s="500"/>
      <c r="C170" s="502"/>
      <c r="D170" s="292"/>
      <c r="E170" s="293" t="str">
        <f ca="1">IF(B170="+","Unit",IF(ISERROR(OFFSET('HARGA SATUAN'!$E$6,MATCH(RAB!C170,'HARGA SATUAN'!$C$7:$C$1507,0),0)),"",OFFSET('HARGA SATUAN'!$E$6,MATCH(RAB!C170,'HARGA SATUAN'!$C$7:$C$1507,0),0)))</f>
        <v/>
      </c>
      <c r="F170" s="425"/>
      <c r="G170" s="294">
        <f ca="1">IF(ISERROR(OFFSET('HARGA SATUAN'!$I$6,MATCH(RAB!C170,'HARGA SATUAN'!$C$7:$C$1507,0),0)),0,OFFSET('HARGA SATUAN'!$I$6,MATCH(RAB!C170,'HARGA SATUAN'!$C$7:$C$1507,0),0))</f>
        <v>0</v>
      </c>
      <c r="H170" s="295">
        <f t="shared" si="81"/>
        <v>0</v>
      </c>
      <c r="I170" s="295">
        <f t="shared" si="82"/>
        <v>0</v>
      </c>
      <c r="J170" s="295">
        <f t="shared" si="83"/>
        <v>0</v>
      </c>
      <c r="K170" s="296">
        <f t="shared" si="84"/>
        <v>0</v>
      </c>
      <c r="L170" s="303"/>
      <c r="M170" s="303"/>
      <c r="N170" s="303"/>
      <c r="O170" s="297"/>
      <c r="P170" s="297"/>
      <c r="Q170" s="278"/>
      <c r="R170" s="270"/>
      <c r="S170" s="298"/>
      <c r="T170" s="275"/>
      <c r="U170" s="275"/>
      <c r="V170" s="275"/>
    </row>
    <row r="171" spans="1:22" s="304" customFormat="1" hidden="1">
      <c r="A171" s="270" t="str">
        <f t="shared" ref="A171:A173" si="85">IF(AND(C171=0,C172=0,C173=0),"BLANKS",1)</f>
        <v>BLANKS</v>
      </c>
      <c r="B171" s="500"/>
      <c r="C171" s="502"/>
      <c r="D171" s="292"/>
      <c r="E171" s="293" t="str">
        <f ca="1">IF(B171="+","Unit",IF(ISERROR(OFFSET('HARGA SATUAN'!$E$6,MATCH(RAB!C171,'HARGA SATUAN'!$C$7:$C$1507,0),0)),"",OFFSET('HARGA SATUAN'!$E$6,MATCH(RAB!C171,'HARGA SATUAN'!$C$7:$C$1507,0),0)))</f>
        <v/>
      </c>
      <c r="F171" s="425"/>
      <c r="G171" s="294">
        <f ca="1">IF(ISERROR(OFFSET('HARGA SATUAN'!$I$6,MATCH(RAB!C171,'HARGA SATUAN'!$C$7:$C$1507,0),0)),0,OFFSET('HARGA SATUAN'!$I$6,MATCH(RAB!C171,'HARGA SATUAN'!$C$7:$C$1507,0),0))</f>
        <v>0</v>
      </c>
      <c r="H171" s="295">
        <f t="shared" si="81"/>
        <v>0</v>
      </c>
      <c r="I171" s="295">
        <f t="shared" si="82"/>
        <v>0</v>
      </c>
      <c r="J171" s="295">
        <f t="shared" si="83"/>
        <v>0</v>
      </c>
      <c r="K171" s="296">
        <f t="shared" si="84"/>
        <v>0</v>
      </c>
      <c r="L171" s="303"/>
      <c r="M171" s="303"/>
      <c r="N171" s="303"/>
      <c r="O171" s="297"/>
      <c r="P171" s="297"/>
      <c r="Q171" s="278"/>
      <c r="R171" s="270"/>
      <c r="S171" s="298"/>
      <c r="T171" s="275"/>
      <c r="U171" s="275"/>
      <c r="V171" s="275"/>
    </row>
    <row r="172" spans="1:22" s="304" customFormat="1" hidden="1">
      <c r="A172" s="270" t="str">
        <f t="shared" si="85"/>
        <v>BLANKS</v>
      </c>
      <c r="B172" s="310"/>
      <c r="C172" s="502"/>
      <c r="D172" s="292"/>
      <c r="E172" s="293" t="str">
        <f ca="1">IF(B172="+","Unit",IF(ISERROR(OFFSET('HARGA SATUAN'!$E$6,MATCH(RAB!C172,'HARGA SATUAN'!$C$7:$C$1507,0),0)),"",OFFSET('HARGA SATUAN'!$E$6,MATCH(RAB!C172,'HARGA SATUAN'!$C$7:$C$1507,0),0)))</f>
        <v/>
      </c>
      <c r="F172" s="425"/>
      <c r="G172" s="294">
        <f ca="1">IF(ISERROR(OFFSET('HARGA SATUAN'!$I$6,MATCH(RAB!C172,'HARGA SATUAN'!$C$7:$C$1507,0),0)),0,OFFSET('HARGA SATUAN'!$I$6,MATCH(RAB!C172,'HARGA SATUAN'!$C$7:$C$1507,0),0))</f>
        <v>0</v>
      </c>
      <c r="H172" s="295">
        <f t="shared" si="81"/>
        <v>0</v>
      </c>
      <c r="I172" s="295">
        <f t="shared" si="82"/>
        <v>0</v>
      </c>
      <c r="J172" s="295">
        <f t="shared" si="83"/>
        <v>0</v>
      </c>
      <c r="K172" s="296">
        <f t="shared" si="84"/>
        <v>0</v>
      </c>
      <c r="L172" s="303"/>
      <c r="M172" s="303"/>
      <c r="N172" s="303"/>
      <c r="O172" s="297"/>
      <c r="P172" s="297"/>
      <c r="Q172" s="278"/>
      <c r="R172" s="270"/>
      <c r="S172" s="298"/>
      <c r="T172" s="275"/>
      <c r="U172" s="275"/>
      <c r="V172" s="275"/>
    </row>
    <row r="173" spans="1:22" s="304" customFormat="1" hidden="1">
      <c r="A173" s="270" t="str">
        <f t="shared" si="85"/>
        <v>BLANKS</v>
      </c>
      <c r="B173" s="310"/>
      <c r="C173" s="311"/>
      <c r="D173" s="292"/>
      <c r="E173" s="293" t="str">
        <f ca="1">IF(B173="+","Unit",IF(ISERROR(OFFSET('HARGA SATUAN'!$E$6,MATCH(RAB!C173,'HARGA SATUAN'!$C$7:$C$1507,0),0)),"",OFFSET('HARGA SATUAN'!$E$6,MATCH(RAB!C173,'HARGA SATUAN'!$C$7:$C$1507,0),0)))</f>
        <v/>
      </c>
      <c r="F173" s="425"/>
      <c r="G173" s="294">
        <f ca="1">IF(ISERROR(OFFSET('HARGA SATUAN'!$I$6,MATCH(RAB!C173,'HARGA SATUAN'!$C$7:$C$1507,0),0)),0,OFFSET('HARGA SATUAN'!$I$6,MATCH(RAB!C173,'HARGA SATUAN'!$C$7:$C$1507,0),0))</f>
        <v>0</v>
      </c>
      <c r="H173" s="295">
        <f t="shared" si="81"/>
        <v>0</v>
      </c>
      <c r="I173" s="295">
        <f t="shared" si="82"/>
        <v>0</v>
      </c>
      <c r="J173" s="295">
        <f t="shared" si="83"/>
        <v>0</v>
      </c>
      <c r="K173" s="296">
        <f t="shared" si="84"/>
        <v>0</v>
      </c>
      <c r="L173" s="303"/>
      <c r="M173" s="303"/>
      <c r="N173" s="303"/>
      <c r="O173" s="297"/>
      <c r="P173" s="297"/>
      <c r="Q173" s="278"/>
      <c r="R173" s="270"/>
      <c r="S173" s="298"/>
      <c r="T173" s="275"/>
      <c r="U173" s="275"/>
      <c r="V173" s="275"/>
    </row>
    <row r="174" spans="1:22" s="304" customFormat="1" hidden="1">
      <c r="A174" s="270" t="e">
        <f>IF(AND(C174=0,C175=0,#REF!=0),"BLANKS",1)</f>
        <v>#REF!</v>
      </c>
      <c r="B174" s="310"/>
      <c r="C174" s="311"/>
      <c r="D174" s="292"/>
      <c r="E174" s="293" t="str">
        <f ca="1">IF(B174="+","Unit",IF(ISERROR(OFFSET('HARGA SATUAN'!$E$6,MATCH(RAB!C174,'HARGA SATUAN'!$C$7:$C$1507,0),0)),"",OFFSET('HARGA SATUAN'!$E$6,MATCH(RAB!C174,'HARGA SATUAN'!$C$7:$C$1507,0),0)))</f>
        <v/>
      </c>
      <c r="F174" s="425"/>
      <c r="G174" s="294">
        <f ca="1">IF(ISERROR(OFFSET('HARGA SATUAN'!$I$6,MATCH(RAB!C174,'HARGA SATUAN'!$C$7:$C$1507,0),0)),0,OFFSET('HARGA SATUAN'!$I$6,MATCH(RAB!C174,'HARGA SATUAN'!$C$7:$C$1507,0),0))</f>
        <v>0</v>
      </c>
      <c r="H174" s="295">
        <f t="shared" si="81"/>
        <v>0</v>
      </c>
      <c r="I174" s="295">
        <f t="shared" si="82"/>
        <v>0</v>
      </c>
      <c r="J174" s="295">
        <f t="shared" si="83"/>
        <v>0</v>
      </c>
      <c r="K174" s="296">
        <f t="shared" si="84"/>
        <v>0</v>
      </c>
      <c r="L174" s="303"/>
      <c r="M174" s="303"/>
      <c r="N174" s="303"/>
      <c r="O174" s="297"/>
      <c r="P174" s="297"/>
      <c r="Q174" s="278"/>
      <c r="R174" s="270"/>
      <c r="S174" s="298"/>
      <c r="T174" s="275"/>
      <c r="U174" s="275"/>
      <c r="V174" s="275"/>
    </row>
    <row r="175" spans="1:22" s="304" customFormat="1" hidden="1">
      <c r="A175" s="270" t="e">
        <f>IF(AND(C175=0,#REF!=0,C187=0),"BLANKS",1)</f>
        <v>#REF!</v>
      </c>
      <c r="B175" s="310"/>
      <c r="C175" s="311"/>
      <c r="D175" s="292"/>
      <c r="E175" s="293" t="str">
        <f ca="1">IF(B175="+","Unit",IF(ISERROR(OFFSET('HARGA SATUAN'!$E$6,MATCH(RAB!C175,'HARGA SATUAN'!$C$7:$C$1507,0),0)),"",OFFSET('HARGA SATUAN'!$E$6,MATCH(RAB!C175,'HARGA SATUAN'!$C$7:$C$1507,0),0)))</f>
        <v/>
      </c>
      <c r="F175" s="425"/>
      <c r="G175" s="294">
        <f ca="1">IF(ISERROR(OFFSET('HARGA SATUAN'!$I$6,MATCH(RAB!C175,'HARGA SATUAN'!$C$7:$C$1507,0),0)),0,OFFSET('HARGA SATUAN'!$I$6,MATCH(RAB!C175,'HARGA SATUAN'!$C$7:$C$1507,0),0))</f>
        <v>0</v>
      </c>
      <c r="H175" s="295">
        <f t="shared" si="81"/>
        <v>0</v>
      </c>
      <c r="I175" s="295">
        <f t="shared" si="82"/>
        <v>0</v>
      </c>
      <c r="J175" s="295">
        <f t="shared" si="83"/>
        <v>0</v>
      </c>
      <c r="K175" s="296">
        <f t="shared" si="84"/>
        <v>0</v>
      </c>
      <c r="L175" s="303"/>
      <c r="M175" s="303"/>
      <c r="N175" s="303"/>
      <c r="O175" s="297"/>
      <c r="P175" s="297"/>
      <c r="Q175" s="278"/>
      <c r="R175" s="270"/>
      <c r="S175" s="298"/>
      <c r="T175" s="275"/>
      <c r="U175" s="275"/>
      <c r="V175" s="275"/>
    </row>
    <row r="176" spans="1:22" s="304" customFormat="1" hidden="1">
      <c r="A176" s="270" t="e">
        <f>IF(AND(C176=0,C177=0,#REF!=0),"BLANKS",1)</f>
        <v>#REF!</v>
      </c>
      <c r="B176" s="310"/>
      <c r="C176" s="311"/>
      <c r="D176" s="292"/>
      <c r="E176" s="293" t="str">
        <f ca="1">IF(B176="+","Unit",IF(ISERROR(OFFSET('HARGA SATUAN'!$E$6,MATCH(RAB!C176,'HARGA SATUAN'!$C$7:$C$1507,0),0)),"",OFFSET('HARGA SATUAN'!$E$6,MATCH(RAB!C176,'HARGA SATUAN'!$C$7:$C$1507,0),0)))</f>
        <v/>
      </c>
      <c r="F176" s="425"/>
      <c r="G176" s="294">
        <f ca="1">IF(ISERROR(OFFSET('HARGA SATUAN'!$I$6,MATCH(RAB!C176,'HARGA SATUAN'!$C$7:$C$1507,0),0)),0,OFFSET('HARGA SATUAN'!$I$6,MATCH(RAB!C176,'HARGA SATUAN'!$C$7:$C$1507,0),0))</f>
        <v>0</v>
      </c>
      <c r="H176" s="295">
        <f t="shared" si="81"/>
        <v>0</v>
      </c>
      <c r="I176" s="295">
        <f t="shared" si="82"/>
        <v>0</v>
      </c>
      <c r="J176" s="295">
        <f t="shared" si="83"/>
        <v>0</v>
      </c>
      <c r="K176" s="296">
        <f t="shared" si="84"/>
        <v>0</v>
      </c>
      <c r="L176" s="303"/>
      <c r="M176" s="303"/>
      <c r="N176" s="303"/>
      <c r="O176" s="297"/>
      <c r="P176" s="297"/>
      <c r="Q176" s="278"/>
      <c r="R176" s="270"/>
      <c r="S176" s="298"/>
      <c r="T176" s="275"/>
      <c r="U176" s="275"/>
      <c r="V176" s="275"/>
    </row>
    <row r="177" spans="1:22" s="304" customFormat="1" hidden="1">
      <c r="A177" s="270" t="e">
        <f>IF(AND(C177=0,#REF!=0,#REF!=0),"BLANKS",1)</f>
        <v>#REF!</v>
      </c>
      <c r="B177" s="310"/>
      <c r="C177" s="311"/>
      <c r="D177" s="292"/>
      <c r="E177" s="293" t="str">
        <f ca="1">IF(B177="+","Unit",IF(ISERROR(OFFSET('HARGA SATUAN'!$E$6,MATCH(RAB!C177,'HARGA SATUAN'!$C$7:$C$1507,0),0)),"",OFFSET('HARGA SATUAN'!$E$6,MATCH(RAB!C177,'HARGA SATUAN'!$C$7:$C$1507,0),0)))</f>
        <v/>
      </c>
      <c r="F177" s="425"/>
      <c r="G177" s="294">
        <f ca="1">IF(ISERROR(OFFSET('HARGA SATUAN'!$I$6,MATCH(RAB!C177,'HARGA SATUAN'!$C$7:$C$1507,0),0)),0,OFFSET('HARGA SATUAN'!$I$6,MATCH(RAB!C177,'HARGA SATUAN'!$C$7:$C$1507,0),0))</f>
        <v>0</v>
      </c>
      <c r="H177" s="295">
        <f t="shared" si="81"/>
        <v>0</v>
      </c>
      <c r="I177" s="295">
        <f t="shared" si="82"/>
        <v>0</v>
      </c>
      <c r="J177" s="295">
        <f t="shared" si="83"/>
        <v>0</v>
      </c>
      <c r="K177" s="296">
        <f t="shared" si="84"/>
        <v>0</v>
      </c>
      <c r="L177" s="303"/>
      <c r="M177" s="303"/>
      <c r="N177" s="303"/>
      <c r="O177" s="297"/>
      <c r="P177" s="297"/>
      <c r="Q177" s="278"/>
      <c r="R177" s="270"/>
      <c r="S177" s="298"/>
      <c r="T177" s="275"/>
      <c r="U177" s="275"/>
      <c r="V177" s="275"/>
    </row>
    <row r="178" spans="1:22" s="304" customFormat="1" hidden="1">
      <c r="A178" s="270" t="b">
        <f ca="1">F178=G179</f>
        <v>1</v>
      </c>
      <c r="B178" s="310"/>
      <c r="C178" s="311"/>
      <c r="D178" s="292"/>
      <c r="E178" s="293" t="str">
        <f ca="1">IF(B178="+","Unit",IF(ISERROR(OFFSET('HARGA SATUAN'!$E$6,MATCH(RAB!C178,'HARGA SATUAN'!$C$7:$C$1507,0),0)),"",OFFSET('HARGA SATUAN'!$E$6,MATCH(RAB!C178,'HARGA SATUAN'!$C$7:$C$1507,0),0)))</f>
        <v/>
      </c>
      <c r="F178" s="312"/>
      <c r="G178" s="294">
        <f ca="1">IF(ISERROR(OFFSET('HARGA SATUAN'!$I$6,MATCH(RAB!C178,'HARGA SATUAN'!$C$7:$C$1507,0),0)),0,OFFSET('HARGA SATUAN'!$I$6,MATCH(RAB!C178,'HARGA SATUAN'!$C$7:$C$1507,0),0))</f>
        <v>0</v>
      </c>
      <c r="H178" s="295">
        <f t="shared" si="77"/>
        <v>0</v>
      </c>
      <c r="I178" s="295">
        <f t="shared" si="78"/>
        <v>0</v>
      </c>
      <c r="J178" s="295">
        <f t="shared" si="79"/>
        <v>0</v>
      </c>
      <c r="K178" s="296">
        <f t="shared" si="80"/>
        <v>0</v>
      </c>
      <c r="L178" s="303"/>
      <c r="M178" s="303"/>
      <c r="N178" s="303"/>
      <c r="O178" s="297"/>
      <c r="P178" s="297"/>
      <c r="Q178" s="278"/>
      <c r="R178" s="270"/>
      <c r="S178" s="298"/>
      <c r="T178" s="275"/>
      <c r="U178" s="275"/>
      <c r="V178" s="275"/>
    </row>
    <row r="179" spans="1:22" s="304" customFormat="1" hidden="1">
      <c r="A179" s="270" t="str">
        <f t="shared" ref="A179:A181" si="86">IF(AND(C179=0,C180=0,C181=0),"BLANKS",1)</f>
        <v>BLANKS</v>
      </c>
      <c r="B179" s="310"/>
      <c r="C179" s="311"/>
      <c r="D179" s="292"/>
      <c r="E179" s="293" t="str">
        <f ca="1">IF(B179="+","Unit",IF(ISERROR(OFFSET('HARGA SATUAN'!$E$6,MATCH(RAB!C179,'HARGA SATUAN'!$C$7:$C$1507,0),0)),"",OFFSET('HARGA SATUAN'!$E$6,MATCH(RAB!C179,'HARGA SATUAN'!$C$7:$C$1507,0),0)))</f>
        <v/>
      </c>
      <c r="F179" s="499"/>
      <c r="G179" s="294">
        <f ca="1">IF(ISERROR(OFFSET('HARGA SATUAN'!$I$6,MATCH(RAB!C179,'HARGA SATUAN'!$C$7:$C$1507,0),0)),0,OFFSET('HARGA SATUAN'!$I$6,MATCH(RAB!C179,'HARGA SATUAN'!$C$7:$C$1507,0),0))</f>
        <v>0</v>
      </c>
      <c r="H179" s="295">
        <f t="shared" si="7"/>
        <v>0</v>
      </c>
      <c r="I179" s="295">
        <f t="shared" si="8"/>
        <v>0</v>
      </c>
      <c r="J179" s="295">
        <f t="shared" si="9"/>
        <v>0</v>
      </c>
      <c r="K179" s="296">
        <f t="shared" si="10"/>
        <v>0</v>
      </c>
      <c r="L179" s="303"/>
      <c r="M179" s="303"/>
      <c r="N179" s="303"/>
      <c r="O179" s="297"/>
      <c r="P179" s="297"/>
      <c r="Q179" s="278"/>
      <c r="R179" s="270"/>
      <c r="S179" s="298"/>
      <c r="T179" s="275"/>
      <c r="U179" s="275"/>
      <c r="V179" s="275"/>
    </row>
    <row r="180" spans="1:22" s="304" customFormat="1" hidden="1">
      <c r="A180" s="270" t="str">
        <f t="shared" si="86"/>
        <v>BLANKS</v>
      </c>
      <c r="B180" s="310"/>
      <c r="C180" s="311"/>
      <c r="D180" s="292"/>
      <c r="E180" s="293" t="str">
        <f ca="1">IF(B180="+","Unit",IF(ISERROR(OFFSET('HARGA SATUAN'!$E$6,MATCH(RAB!C180,'HARGA SATUAN'!$C$7:$C$1507,0),0)),"",OFFSET('HARGA SATUAN'!$E$6,MATCH(RAB!C180,'HARGA SATUAN'!$C$7:$C$1507,0),0)))</f>
        <v/>
      </c>
      <c r="F180" s="424"/>
      <c r="G180" s="294">
        <f ca="1">IF(ISERROR(OFFSET('HARGA SATUAN'!$I$6,MATCH(RAB!C180,'HARGA SATUAN'!$C$7:$C$1507,0),0)),0,OFFSET('HARGA SATUAN'!$I$6,MATCH(RAB!C180,'HARGA SATUAN'!$C$7:$C$1507,0),0))</f>
        <v>0</v>
      </c>
      <c r="H180" s="295">
        <f t="shared" si="7"/>
        <v>0</v>
      </c>
      <c r="I180" s="295">
        <f t="shared" si="8"/>
        <v>0</v>
      </c>
      <c r="J180" s="295">
        <f t="shared" si="9"/>
        <v>0</v>
      </c>
      <c r="K180" s="296">
        <f t="shared" si="10"/>
        <v>0</v>
      </c>
      <c r="L180" s="303"/>
      <c r="M180" s="303"/>
      <c r="N180" s="303"/>
      <c r="O180" s="297"/>
      <c r="P180" s="297"/>
      <c r="Q180" s="278"/>
      <c r="R180" s="270"/>
      <c r="S180" s="298"/>
      <c r="T180" s="275"/>
      <c r="U180" s="275"/>
      <c r="V180" s="275"/>
    </row>
    <row r="181" spans="1:22" s="304" customFormat="1" hidden="1">
      <c r="A181" s="270" t="str">
        <f t="shared" si="86"/>
        <v>BLANKS</v>
      </c>
      <c r="B181" s="310"/>
      <c r="C181" s="311"/>
      <c r="D181" s="292"/>
      <c r="E181" s="293" t="str">
        <f ca="1">IF(B181="+","Unit",IF(ISERROR(OFFSET('HARGA SATUAN'!$E$6,MATCH(RAB!C181,'HARGA SATUAN'!$C$7:$C$1507,0),0)),"",OFFSET('HARGA SATUAN'!$E$6,MATCH(RAB!C181,'HARGA SATUAN'!$C$7:$C$1507,0),0)))</f>
        <v/>
      </c>
      <c r="F181" s="424"/>
      <c r="G181" s="294">
        <f ca="1">IF(ISERROR(OFFSET('HARGA SATUAN'!$I$6,MATCH(RAB!C181,'HARGA SATUAN'!$C$7:$C$1507,0),0)),0,OFFSET('HARGA SATUAN'!$I$6,MATCH(RAB!C181,'HARGA SATUAN'!$C$7:$C$1507,0),0))</f>
        <v>0</v>
      </c>
      <c r="H181" s="295">
        <f t="shared" si="7"/>
        <v>0</v>
      </c>
      <c r="I181" s="295">
        <f t="shared" si="8"/>
        <v>0</v>
      </c>
      <c r="J181" s="295">
        <f t="shared" si="9"/>
        <v>0</v>
      </c>
      <c r="K181" s="296">
        <f t="shared" si="10"/>
        <v>0</v>
      </c>
      <c r="L181" s="303"/>
      <c r="M181" s="303"/>
      <c r="N181" s="303"/>
      <c r="O181" s="297"/>
      <c r="P181" s="297"/>
      <c r="Q181" s="278"/>
      <c r="R181" s="270"/>
      <c r="S181" s="298"/>
      <c r="T181" s="275"/>
      <c r="U181" s="275"/>
      <c r="V181" s="275"/>
    </row>
    <row r="182" spans="1:22" s="304" customFormat="1" hidden="1">
      <c r="A182" s="270" t="e">
        <f>IF(AND(C182=0,C183=0,#REF!=0),"BLANKS",1)</f>
        <v>#REF!</v>
      </c>
      <c r="B182" s="310"/>
      <c r="C182" s="311"/>
      <c r="D182" s="292"/>
      <c r="E182" s="293" t="str">
        <f ca="1">IF(B182="+","Unit",IF(ISERROR(OFFSET('HARGA SATUAN'!$E$6,MATCH(RAB!C182,'HARGA SATUAN'!$C$7:$C$1507,0),0)),"",OFFSET('HARGA SATUAN'!$E$6,MATCH(RAB!C182,'HARGA SATUAN'!$C$7:$C$1507,0),0)))</f>
        <v/>
      </c>
      <c r="F182" s="424"/>
      <c r="G182" s="294">
        <f ca="1">IF(ISERROR(OFFSET('HARGA SATUAN'!$I$6,MATCH(RAB!C182,'HARGA SATUAN'!$C$7:$C$1507,0),0)),0,OFFSET('HARGA SATUAN'!$I$6,MATCH(RAB!C182,'HARGA SATUAN'!$C$7:$C$1507,0),0))</f>
        <v>0</v>
      </c>
      <c r="H182" s="295">
        <f t="shared" si="7"/>
        <v>0</v>
      </c>
      <c r="I182" s="295">
        <f t="shared" si="8"/>
        <v>0</v>
      </c>
      <c r="J182" s="295">
        <f t="shared" si="9"/>
        <v>0</v>
      </c>
      <c r="K182" s="296">
        <f t="shared" si="10"/>
        <v>0</v>
      </c>
      <c r="L182" s="303"/>
      <c r="M182" s="303"/>
      <c r="N182" s="303"/>
      <c r="O182" s="297"/>
      <c r="P182" s="297"/>
      <c r="Q182" s="278"/>
      <c r="R182" s="270"/>
      <c r="S182" s="298"/>
      <c r="T182" s="275"/>
      <c r="U182" s="275"/>
      <c r="V182" s="275"/>
    </row>
    <row r="183" spans="1:22" s="304" customFormat="1" hidden="1">
      <c r="A183" s="270" t="e">
        <f>IF(AND(C183=0,#REF!=0,#REF!=0),"BLANKS",1)</f>
        <v>#REF!</v>
      </c>
      <c r="B183" s="310"/>
      <c r="C183" s="311"/>
      <c r="D183" s="292"/>
      <c r="E183" s="293" t="str">
        <f ca="1">IF(B183="+","Unit",IF(ISERROR(OFFSET('HARGA SATUAN'!$E$6,MATCH(RAB!C183,'HARGA SATUAN'!$C$7:$C$1507,0),0)),"",OFFSET('HARGA SATUAN'!$E$6,MATCH(RAB!C183,'HARGA SATUAN'!$C$7:$C$1507,0),0)))</f>
        <v/>
      </c>
      <c r="F183" s="424"/>
      <c r="G183" s="294">
        <f ca="1">IF(ISERROR(OFFSET('HARGA SATUAN'!$I$6,MATCH(RAB!C183,'HARGA SATUAN'!$C$7:$C$1507,0),0)),0,OFFSET('HARGA SATUAN'!$I$6,MATCH(RAB!C183,'HARGA SATUAN'!$C$7:$C$1507,0),0))</f>
        <v>0</v>
      </c>
      <c r="H183" s="295">
        <f t="shared" si="7"/>
        <v>0</v>
      </c>
      <c r="I183" s="295">
        <f t="shared" si="8"/>
        <v>0</v>
      </c>
      <c r="J183" s="295">
        <f t="shared" si="9"/>
        <v>0</v>
      </c>
      <c r="K183" s="296">
        <f t="shared" si="10"/>
        <v>0</v>
      </c>
      <c r="L183" s="303"/>
      <c r="M183" s="303"/>
      <c r="N183" s="303"/>
      <c r="O183" s="297"/>
      <c r="P183" s="297"/>
      <c r="Q183" s="278"/>
      <c r="R183" s="270"/>
      <c r="S183" s="298"/>
      <c r="T183" s="275"/>
      <c r="U183" s="275"/>
      <c r="V183" s="275"/>
    </row>
    <row r="184" spans="1:22" s="304" customFormat="1" hidden="1">
      <c r="A184" s="270"/>
      <c r="B184" s="503"/>
      <c r="C184" s="504"/>
      <c r="D184" s="292"/>
      <c r="E184" s="293" t="str">
        <f ca="1">IF(B184="+","Unit",IF(ISERROR(OFFSET('HARGA SATUAN'!$E$6,MATCH(RAB!C184,'HARGA SATUAN'!$C$7:$C$1507,0),0)),"",OFFSET('HARGA SATUAN'!$E$6,MATCH(RAB!C184,'HARGA SATUAN'!$C$7:$C$1507,0),0)))</f>
        <v/>
      </c>
      <c r="F184" s="424"/>
      <c r="G184" s="294">
        <f ca="1">IF(ISERROR(OFFSET('HARGA SATUAN'!$I$6,MATCH(RAB!C184,'HARGA SATUAN'!$C$7:$C$1507,0),0)),0,OFFSET('HARGA SATUAN'!$I$6,MATCH(RAB!C184,'HARGA SATUAN'!$C$7:$C$1507,0),0))</f>
        <v>0</v>
      </c>
      <c r="H184" s="295">
        <f t="shared" si="7"/>
        <v>0</v>
      </c>
      <c r="I184" s="295">
        <f t="shared" si="8"/>
        <v>0</v>
      </c>
      <c r="J184" s="295">
        <f t="shared" si="9"/>
        <v>0</v>
      </c>
      <c r="K184" s="296">
        <f t="shared" si="10"/>
        <v>0</v>
      </c>
      <c r="L184" s="303"/>
      <c r="M184" s="303"/>
      <c r="N184" s="303"/>
      <c r="O184" s="297"/>
      <c r="P184" s="297"/>
      <c r="Q184" s="278"/>
      <c r="R184" s="270"/>
      <c r="S184" s="298"/>
      <c r="T184" s="275"/>
      <c r="U184" s="275"/>
      <c r="V184" s="275"/>
    </row>
    <row r="185" spans="1:22" s="304" customFormat="1" hidden="1">
      <c r="A185" s="270" t="str">
        <f t="shared" ref="A185:A186" si="87">IF(AND(C185=0,C186=0,C187=0),"BLANKS",1)</f>
        <v>BLANKS</v>
      </c>
      <c r="B185" s="310"/>
      <c r="C185" s="311"/>
      <c r="D185" s="292"/>
      <c r="E185" s="293" t="str">
        <f ca="1">IF(B185="+","Unit",IF(ISERROR(OFFSET('HARGA SATUAN'!$E$6,MATCH(RAB!C185,'HARGA SATUAN'!$C$7:$C$1507,0),0)),"",OFFSET('HARGA SATUAN'!$E$6,MATCH(RAB!C185,'HARGA SATUAN'!$C$7:$C$1507,0),0)))</f>
        <v/>
      </c>
      <c r="F185" s="424"/>
      <c r="G185" s="294">
        <f ca="1">IF(ISERROR(OFFSET('HARGA SATUAN'!$I$6,MATCH(RAB!C185,'HARGA SATUAN'!$C$7:$C$1507,0),0)),0,OFFSET('HARGA SATUAN'!$I$6,MATCH(RAB!C185,'HARGA SATUAN'!$C$7:$C$1507,0),0))</f>
        <v>0</v>
      </c>
      <c r="H185" s="295">
        <f t="shared" si="7"/>
        <v>0</v>
      </c>
      <c r="I185" s="295">
        <f t="shared" si="8"/>
        <v>0</v>
      </c>
      <c r="J185" s="295">
        <f t="shared" si="9"/>
        <v>0</v>
      </c>
      <c r="K185" s="296">
        <f t="shared" si="10"/>
        <v>0</v>
      </c>
      <c r="L185" s="303"/>
      <c r="M185" s="303"/>
      <c r="N185" s="303"/>
      <c r="O185" s="297"/>
      <c r="P185" s="297"/>
      <c r="Q185" s="278"/>
      <c r="R185" s="270"/>
      <c r="S185" s="298"/>
      <c r="T185" s="275"/>
      <c r="U185" s="275"/>
      <c r="V185" s="275"/>
    </row>
    <row r="186" spans="1:22" s="304" customFormat="1" hidden="1">
      <c r="A186" s="270" t="str">
        <f t="shared" si="87"/>
        <v>BLANKS</v>
      </c>
      <c r="B186" s="310"/>
      <c r="C186" s="311"/>
      <c r="D186" s="292"/>
      <c r="E186" s="293" t="str">
        <f ca="1">IF(B186="+","Unit",IF(ISERROR(OFFSET('HARGA SATUAN'!$E$6,MATCH(RAB!C186,'HARGA SATUAN'!$C$7:$C$1507,0),0)),"",OFFSET('HARGA SATUAN'!$E$6,MATCH(RAB!C186,'HARGA SATUAN'!$C$7:$C$1507,0),0)))</f>
        <v/>
      </c>
      <c r="F186" s="424"/>
      <c r="G186" s="294">
        <f ca="1">IF(ISERROR(OFFSET('HARGA SATUAN'!$I$6,MATCH(RAB!C186,'HARGA SATUAN'!$C$7:$C$1507,0),0)),0,OFFSET('HARGA SATUAN'!$I$6,MATCH(RAB!C186,'HARGA SATUAN'!$C$7:$C$1507,0),0))</f>
        <v>0</v>
      </c>
      <c r="H186" s="295">
        <f t="shared" si="7"/>
        <v>0</v>
      </c>
      <c r="I186" s="295">
        <f t="shared" si="8"/>
        <v>0</v>
      </c>
      <c r="J186" s="295">
        <f t="shared" si="9"/>
        <v>0</v>
      </c>
      <c r="K186" s="296">
        <f t="shared" si="10"/>
        <v>0</v>
      </c>
      <c r="L186" s="303"/>
      <c r="M186" s="303"/>
      <c r="N186" s="303"/>
      <c r="O186" s="297"/>
      <c r="P186" s="297"/>
      <c r="Q186" s="278"/>
      <c r="R186" s="270"/>
      <c r="S186" s="298"/>
      <c r="T186" s="275"/>
      <c r="U186" s="275"/>
      <c r="V186" s="275"/>
    </row>
    <row r="187" spans="1:22" s="304" customFormat="1" hidden="1">
      <c r="A187" s="270" t="e">
        <f>IF(AND(C187=0,C188=0,#REF!=0),"BLANKS",1)</f>
        <v>#REF!</v>
      </c>
      <c r="B187" s="310"/>
      <c r="C187" s="311"/>
      <c r="D187" s="292"/>
      <c r="E187" s="293" t="str">
        <f ca="1">IF(B187="+","Unit",IF(ISERROR(OFFSET('HARGA SATUAN'!$E$6,MATCH(RAB!C187,'HARGA SATUAN'!$C$7:$C$1507,0),0)),"",OFFSET('HARGA SATUAN'!$E$6,MATCH(RAB!C187,'HARGA SATUAN'!$C$7:$C$1507,0),0)))</f>
        <v/>
      </c>
      <c r="F187" s="424"/>
      <c r="G187" s="294">
        <f ca="1">IF(ISERROR(OFFSET('HARGA SATUAN'!$I$6,MATCH(RAB!C187,'HARGA SATUAN'!$C$7:$C$1507,0),0)),0,OFFSET('HARGA SATUAN'!$I$6,MATCH(RAB!C187,'HARGA SATUAN'!$C$7:$C$1507,0),0))</f>
        <v>0</v>
      </c>
      <c r="H187" s="295">
        <f t="shared" si="7"/>
        <v>0</v>
      </c>
      <c r="I187" s="295">
        <f t="shared" si="8"/>
        <v>0</v>
      </c>
      <c r="J187" s="295">
        <f t="shared" si="9"/>
        <v>0</v>
      </c>
      <c r="K187" s="296">
        <f t="shared" si="10"/>
        <v>0</v>
      </c>
      <c r="L187" s="303"/>
      <c r="M187" s="303"/>
      <c r="N187" s="303"/>
      <c r="O187" s="297"/>
      <c r="P187" s="297"/>
      <c r="Q187" s="278"/>
      <c r="R187" s="270"/>
      <c r="S187" s="298"/>
      <c r="T187" s="275"/>
      <c r="U187" s="275"/>
      <c r="V187" s="275"/>
    </row>
    <row r="188" spans="1:22" s="304" customFormat="1" hidden="1">
      <c r="A188" s="270" t="e">
        <f>IF(AND(C188=0,#REF!=0,#REF!=0),"BLANKS",1)</f>
        <v>#REF!</v>
      </c>
      <c r="B188" s="310"/>
      <c r="C188" s="311"/>
      <c r="D188" s="292"/>
      <c r="E188" s="293" t="str">
        <f ca="1">IF(B188="+","Unit",IF(ISERROR(OFFSET('HARGA SATUAN'!$E$6,MATCH(RAB!C188,'HARGA SATUAN'!$C$7:$C$1507,0),0)),"",OFFSET('HARGA SATUAN'!$E$6,MATCH(RAB!C188,'HARGA SATUAN'!$C$7:$C$1507,0),0)))</f>
        <v/>
      </c>
      <c r="F188" s="424"/>
      <c r="G188" s="294">
        <f ca="1">IF(ISERROR(OFFSET('HARGA SATUAN'!$I$6,MATCH(RAB!C188,'HARGA SATUAN'!$C$7:$C$1507,0),0)),0,OFFSET('HARGA SATUAN'!$I$6,MATCH(RAB!C188,'HARGA SATUAN'!$C$7:$C$1507,0),0))</f>
        <v>0</v>
      </c>
      <c r="H188" s="295">
        <f t="shared" si="7"/>
        <v>0</v>
      </c>
      <c r="I188" s="295">
        <f t="shared" si="8"/>
        <v>0</v>
      </c>
      <c r="J188" s="295">
        <f t="shared" si="9"/>
        <v>0</v>
      </c>
      <c r="K188" s="296">
        <f t="shared" si="10"/>
        <v>0</v>
      </c>
      <c r="L188" s="303"/>
      <c r="M188" s="303"/>
      <c r="N188" s="303"/>
      <c r="O188" s="297"/>
      <c r="P188" s="297"/>
      <c r="Q188" s="278"/>
      <c r="R188" s="270"/>
      <c r="S188" s="298"/>
      <c r="T188" s="275"/>
      <c r="U188" s="275"/>
      <c r="V188" s="275"/>
    </row>
    <row r="189" spans="1:22" s="304" customFormat="1" hidden="1">
      <c r="A189" s="270" t="str">
        <f t="shared" ref="A189:A191" si="88">IF(AND(C189=0,C190=0,C191=0),"BLANKS",1)</f>
        <v>BLANKS</v>
      </c>
      <c r="B189" s="310"/>
      <c r="C189" s="311"/>
      <c r="D189" s="292"/>
      <c r="E189" s="293" t="str">
        <f ca="1">IF(B189="+","Unit",IF(ISERROR(OFFSET('HARGA SATUAN'!$E$6,MATCH(RAB!C189,'HARGA SATUAN'!$C$7:$C$1507,0),0)),"",OFFSET('HARGA SATUAN'!$E$6,MATCH(RAB!C189,'HARGA SATUAN'!$C$7:$C$1507,0),0)))</f>
        <v/>
      </c>
      <c r="F189" s="499"/>
      <c r="G189" s="294">
        <f ca="1">IF(ISERROR(OFFSET('HARGA SATUAN'!$I$6,MATCH(RAB!C189,'HARGA SATUAN'!$C$7:$C$1507,0),0)),0,OFFSET('HARGA SATUAN'!$I$6,MATCH(RAB!C189,'HARGA SATUAN'!$C$7:$C$1507,0),0))</f>
        <v>0</v>
      </c>
      <c r="H189" s="295">
        <f t="shared" si="7"/>
        <v>0</v>
      </c>
      <c r="I189" s="295">
        <f t="shared" si="8"/>
        <v>0</v>
      </c>
      <c r="J189" s="295">
        <f t="shared" si="9"/>
        <v>0</v>
      </c>
      <c r="K189" s="296">
        <f t="shared" si="10"/>
        <v>0</v>
      </c>
      <c r="L189" s="303"/>
      <c r="M189" s="303"/>
      <c r="N189" s="303"/>
      <c r="O189" s="297"/>
      <c r="P189" s="297"/>
      <c r="Q189" s="278"/>
      <c r="R189" s="270"/>
      <c r="S189" s="298"/>
      <c r="T189" s="275"/>
      <c r="U189" s="275"/>
      <c r="V189" s="275"/>
    </row>
    <row r="190" spans="1:22" s="304" customFormat="1" hidden="1">
      <c r="A190" s="270" t="str">
        <f t="shared" si="88"/>
        <v>BLANKS</v>
      </c>
      <c r="B190" s="310"/>
      <c r="C190" s="311"/>
      <c r="D190" s="292"/>
      <c r="E190" s="293" t="str">
        <f ca="1">IF(B190="+","Unit",IF(ISERROR(OFFSET('HARGA SATUAN'!$E$6,MATCH(RAB!C190,'HARGA SATUAN'!$C$7:$C$1507,0),0)),"",OFFSET('HARGA SATUAN'!$E$6,MATCH(RAB!C190,'HARGA SATUAN'!$C$7:$C$1507,0),0)))</f>
        <v/>
      </c>
      <c r="F190" s="499"/>
      <c r="G190" s="294">
        <f ca="1">IF(ISERROR(OFFSET('HARGA SATUAN'!$I$6,MATCH(RAB!C190,'HARGA SATUAN'!$C$7:$C$1507,0),0)),0,OFFSET('HARGA SATUAN'!$I$6,MATCH(RAB!C190,'HARGA SATUAN'!$C$7:$C$1507,0),0))</f>
        <v>0</v>
      </c>
      <c r="H190" s="295">
        <f t="shared" si="7"/>
        <v>0</v>
      </c>
      <c r="I190" s="295">
        <f t="shared" si="8"/>
        <v>0</v>
      </c>
      <c r="J190" s="295">
        <f t="shared" si="9"/>
        <v>0</v>
      </c>
      <c r="K190" s="296">
        <f t="shared" si="10"/>
        <v>0</v>
      </c>
      <c r="L190" s="303"/>
      <c r="M190" s="303"/>
      <c r="N190" s="303"/>
      <c r="O190" s="297"/>
      <c r="P190" s="297"/>
      <c r="Q190" s="278"/>
      <c r="R190" s="270"/>
      <c r="S190" s="298"/>
      <c r="T190" s="275"/>
      <c r="U190" s="275"/>
      <c r="V190" s="275"/>
    </row>
    <row r="191" spans="1:22" s="304" customFormat="1" hidden="1">
      <c r="A191" s="270" t="str">
        <f t="shared" si="88"/>
        <v>BLANKS</v>
      </c>
      <c r="B191" s="310"/>
      <c r="C191" s="311"/>
      <c r="D191" s="292"/>
      <c r="E191" s="293" t="str">
        <f ca="1">IF(B191="+","Unit",IF(ISERROR(OFFSET('HARGA SATUAN'!$E$6,MATCH(RAB!C191,'HARGA SATUAN'!$C$7:$C$1507,0),0)),"",OFFSET('HARGA SATUAN'!$E$6,MATCH(RAB!C191,'HARGA SATUAN'!$C$7:$C$1507,0),0)))</f>
        <v/>
      </c>
      <c r="F191" s="424"/>
      <c r="G191" s="294">
        <f ca="1">IF(ISERROR(OFFSET('HARGA SATUAN'!$I$6,MATCH(RAB!C191,'HARGA SATUAN'!$C$7:$C$1507,0),0)),0,OFFSET('HARGA SATUAN'!$I$6,MATCH(RAB!C191,'HARGA SATUAN'!$C$7:$C$1507,0),0))</f>
        <v>0</v>
      </c>
      <c r="H191" s="295">
        <f t="shared" si="7"/>
        <v>0</v>
      </c>
      <c r="I191" s="295">
        <f t="shared" si="8"/>
        <v>0</v>
      </c>
      <c r="J191" s="295">
        <f t="shared" si="9"/>
        <v>0</v>
      </c>
      <c r="K191" s="296">
        <f t="shared" si="10"/>
        <v>0</v>
      </c>
      <c r="L191" s="303"/>
      <c r="M191" s="303"/>
      <c r="N191" s="303"/>
      <c r="O191" s="297"/>
      <c r="P191" s="297"/>
      <c r="Q191" s="278"/>
      <c r="R191" s="270"/>
      <c r="S191" s="298"/>
      <c r="T191" s="275"/>
      <c r="U191" s="275"/>
      <c r="V191" s="275"/>
    </row>
    <row r="192" spans="1:22" s="304" customFormat="1" hidden="1">
      <c r="A192" s="270" t="e">
        <f>IF(AND(C192=0,C193=0,#REF!=0),"BLANKS",1)</f>
        <v>#REF!</v>
      </c>
      <c r="B192" s="310"/>
      <c r="C192" s="311"/>
      <c r="D192" s="292"/>
      <c r="E192" s="293" t="str">
        <f ca="1">IF(B192="+","Unit",IF(ISERROR(OFFSET('HARGA SATUAN'!$E$6,MATCH(RAB!C192,'HARGA SATUAN'!$C$7:$C$1507,0),0)),"",OFFSET('HARGA SATUAN'!$E$6,MATCH(RAB!C192,'HARGA SATUAN'!$C$7:$C$1507,0),0)))</f>
        <v/>
      </c>
      <c r="F192" s="424"/>
      <c r="G192" s="294">
        <f ca="1">IF(ISERROR(OFFSET('HARGA SATUAN'!$I$6,MATCH(RAB!C192,'HARGA SATUAN'!$C$7:$C$1507,0),0)),0,OFFSET('HARGA SATUAN'!$I$6,MATCH(RAB!C192,'HARGA SATUAN'!$C$7:$C$1507,0),0))</f>
        <v>0</v>
      </c>
      <c r="H192" s="295">
        <f t="shared" si="7"/>
        <v>0</v>
      </c>
      <c r="I192" s="295">
        <f t="shared" si="8"/>
        <v>0</v>
      </c>
      <c r="J192" s="295">
        <f t="shared" si="9"/>
        <v>0</v>
      </c>
      <c r="K192" s="296">
        <f t="shared" si="10"/>
        <v>0</v>
      </c>
      <c r="L192" s="303"/>
      <c r="M192" s="303"/>
      <c r="N192" s="303"/>
      <c r="O192" s="297"/>
      <c r="P192" s="297"/>
      <c r="Q192" s="278"/>
      <c r="R192" s="270"/>
      <c r="S192" s="298"/>
      <c r="T192" s="275"/>
      <c r="U192" s="275"/>
      <c r="V192" s="275"/>
    </row>
    <row r="193" spans="1:22" s="304" customFormat="1" hidden="1">
      <c r="A193" s="270" t="e">
        <f>IF(AND(C193=0,#REF!=0,#REF!=0),"BLANKS",1)</f>
        <v>#REF!</v>
      </c>
      <c r="B193" s="310"/>
      <c r="C193" s="311"/>
      <c r="D193" s="292"/>
      <c r="E193" s="293" t="str">
        <f ca="1">IF(B193="+","Unit",IF(ISERROR(OFFSET('HARGA SATUAN'!$E$6,MATCH(RAB!C193,'HARGA SATUAN'!$C$7:$C$1507,0),0)),"",OFFSET('HARGA SATUAN'!$E$6,MATCH(RAB!C193,'HARGA SATUAN'!$C$7:$C$1507,0),0)))</f>
        <v/>
      </c>
      <c r="F193" s="424"/>
      <c r="G193" s="294">
        <f ca="1">IF(ISERROR(OFFSET('HARGA SATUAN'!$I$6,MATCH(RAB!C193,'HARGA SATUAN'!$C$7:$C$1507,0),0)),0,OFFSET('HARGA SATUAN'!$I$6,MATCH(RAB!C193,'HARGA SATUAN'!$C$7:$C$1507,0),0))</f>
        <v>0</v>
      </c>
      <c r="H193" s="295">
        <f t="shared" si="7"/>
        <v>0</v>
      </c>
      <c r="I193" s="295">
        <f t="shared" si="8"/>
        <v>0</v>
      </c>
      <c r="J193" s="295">
        <f t="shared" si="9"/>
        <v>0</v>
      </c>
      <c r="K193" s="296">
        <f t="shared" si="10"/>
        <v>0</v>
      </c>
      <c r="L193" s="303"/>
      <c r="M193" s="303"/>
      <c r="N193" s="303"/>
      <c r="O193" s="297"/>
      <c r="P193" s="297"/>
      <c r="Q193" s="278"/>
      <c r="R193" s="270"/>
      <c r="S193" s="298"/>
      <c r="T193" s="275"/>
      <c r="U193" s="275"/>
      <c r="V193" s="275"/>
    </row>
    <row r="194" spans="1:22" s="304" customFormat="1" hidden="1">
      <c r="A194" s="270"/>
      <c r="B194" s="503"/>
      <c r="C194" s="504"/>
      <c r="D194" s="292"/>
      <c r="E194" s="293" t="str">
        <f ca="1">IF(B194="+","Unit",IF(ISERROR(OFFSET('HARGA SATUAN'!$E$6,MATCH(RAB!C194,'HARGA SATUAN'!$C$7:$C$1507,0),0)),"",OFFSET('HARGA SATUAN'!$E$6,MATCH(RAB!C194,'HARGA SATUAN'!$C$7:$C$1507,0),0)))</f>
        <v/>
      </c>
      <c r="F194" s="424"/>
      <c r="G194" s="294">
        <f ca="1">IF(ISERROR(OFFSET('HARGA SATUAN'!$I$6,MATCH(RAB!C194,'HARGA SATUAN'!$C$7:$C$1507,0),0)),0,OFFSET('HARGA SATUAN'!$I$6,MATCH(RAB!C194,'HARGA SATUAN'!$C$7:$C$1507,0),0))</f>
        <v>0</v>
      </c>
      <c r="H194" s="295">
        <f t="shared" si="7"/>
        <v>0</v>
      </c>
      <c r="I194" s="295">
        <f t="shared" si="8"/>
        <v>0</v>
      </c>
      <c r="J194" s="295">
        <f t="shared" si="9"/>
        <v>0</v>
      </c>
      <c r="K194" s="296">
        <f t="shared" si="10"/>
        <v>0</v>
      </c>
      <c r="L194" s="303"/>
      <c r="M194" s="303"/>
      <c r="N194" s="303"/>
      <c r="O194" s="297"/>
      <c r="P194" s="297"/>
      <c r="Q194" s="278"/>
      <c r="R194" s="270"/>
      <c r="S194" s="298"/>
      <c r="T194" s="275"/>
      <c r="U194" s="275"/>
      <c r="V194" s="275"/>
    </row>
    <row r="195" spans="1:22" s="304" customFormat="1" hidden="1">
      <c r="A195" s="270" t="str">
        <f>IF(AND(C195=0,C196=0,C211=0),"BLANKS",1)</f>
        <v>BLANKS</v>
      </c>
      <c r="B195" s="310"/>
      <c r="C195" s="311"/>
      <c r="D195" s="292"/>
      <c r="E195" s="293" t="str">
        <f ca="1">IF(B195="+","Unit",IF(ISERROR(OFFSET('HARGA SATUAN'!$E$6,MATCH(RAB!C195,'HARGA SATUAN'!$C$7:$C$1507,0),0)),"",OFFSET('HARGA SATUAN'!$E$6,MATCH(RAB!C195,'HARGA SATUAN'!$C$7:$C$1507,0),0)))</f>
        <v/>
      </c>
      <c r="F195" s="424"/>
      <c r="G195" s="294">
        <f ca="1">IF(ISERROR(OFFSET('HARGA SATUAN'!$I$6,MATCH(RAB!C195,'HARGA SATUAN'!$C$7:$C$1507,0),0)),0,OFFSET('HARGA SATUAN'!$I$6,MATCH(RAB!C195,'HARGA SATUAN'!$C$7:$C$1507,0),0))</f>
        <v>0</v>
      </c>
      <c r="H195" s="295">
        <f t="shared" si="7"/>
        <v>0</v>
      </c>
      <c r="I195" s="295">
        <f t="shared" si="8"/>
        <v>0</v>
      </c>
      <c r="J195" s="295">
        <f t="shared" si="9"/>
        <v>0</v>
      </c>
      <c r="K195" s="296">
        <f t="shared" si="10"/>
        <v>0</v>
      </c>
      <c r="L195" s="303"/>
      <c r="M195" s="303"/>
      <c r="N195" s="303"/>
      <c r="O195" s="297"/>
      <c r="P195" s="297"/>
      <c r="Q195" s="278"/>
      <c r="R195" s="270"/>
      <c r="S195" s="298"/>
      <c r="T195" s="275"/>
      <c r="U195" s="275"/>
      <c r="V195" s="275"/>
    </row>
    <row r="196" spans="1:22" s="304" customFormat="1" hidden="1">
      <c r="A196" s="270" t="str">
        <f>IF(AND(C196=0,C211=0,C212=0),"BLANKS",1)</f>
        <v>BLANKS</v>
      </c>
      <c r="B196" s="310"/>
      <c r="C196" s="311"/>
      <c r="D196" s="292"/>
      <c r="E196" s="293" t="str">
        <f ca="1">IF(B196="+","Unit",IF(ISERROR(OFFSET('HARGA SATUAN'!$E$6,MATCH(RAB!C196,'HARGA SATUAN'!$C$7:$C$1507,0),0)),"",OFFSET('HARGA SATUAN'!$E$6,MATCH(RAB!C196,'HARGA SATUAN'!$C$7:$C$1507,0),0)))</f>
        <v/>
      </c>
      <c r="F196" s="499"/>
      <c r="G196" s="294">
        <f ca="1">IF(ISERROR(OFFSET('HARGA SATUAN'!$I$6,MATCH(RAB!C196,'HARGA SATUAN'!$C$7:$C$1507,0),0)),0,OFFSET('HARGA SATUAN'!$I$6,MATCH(RAB!C196,'HARGA SATUAN'!$C$7:$C$1507,0),0))</f>
        <v>0</v>
      </c>
      <c r="H196" s="295">
        <f t="shared" si="7"/>
        <v>0</v>
      </c>
      <c r="I196" s="295">
        <f t="shared" si="8"/>
        <v>0</v>
      </c>
      <c r="J196" s="295">
        <f t="shared" si="9"/>
        <v>0</v>
      </c>
      <c r="K196" s="296">
        <f t="shared" si="10"/>
        <v>0</v>
      </c>
      <c r="L196" s="303"/>
      <c r="M196" s="303"/>
      <c r="N196" s="303"/>
      <c r="O196" s="297"/>
      <c r="P196" s="297"/>
      <c r="Q196" s="278"/>
      <c r="R196" s="270"/>
      <c r="S196" s="298"/>
      <c r="T196" s="275"/>
      <c r="U196" s="275"/>
      <c r="V196" s="275"/>
    </row>
    <row r="197" spans="1:22" s="304" customFormat="1" hidden="1">
      <c r="A197" s="270" t="s">
        <v>1449</v>
      </c>
      <c r="B197" s="505"/>
      <c r="C197" s="506"/>
      <c r="D197" s="292"/>
      <c r="E197" s="293" t="str">
        <f ca="1">IF(B197="+","Unit",IF(ISERROR(OFFSET('HARGA SATUAN'!$E$6,MATCH(RAB!C197,'HARGA SATUAN'!$C$7:$C$1507,0),0)),"",OFFSET('HARGA SATUAN'!$E$6,MATCH(RAB!C197,'HARGA SATUAN'!$C$7:$C$1507,0),0)))</f>
        <v/>
      </c>
      <c r="F197" s="424"/>
      <c r="G197" s="294">
        <f ca="1">IF(ISERROR(OFFSET('HARGA SATUAN'!$I$6,MATCH(RAB!C197,'HARGA SATUAN'!$C$7:$C$1507,0),0)),0,OFFSET('HARGA SATUAN'!$I$6,MATCH(RAB!C197,'HARGA SATUAN'!$C$7:$C$1507,0),0))</f>
        <v>0</v>
      </c>
      <c r="H197" s="295">
        <f t="shared" ref="H197:H203" si="89">IF(OR(D197="MDU",D197="MDU-KD"),(IF($O$3="RAB NON MDU","PLN KD",G197*F197)),0)</f>
        <v>0</v>
      </c>
      <c r="I197" s="295">
        <f t="shared" ref="I197:I203" si="90">IF(D197="HDW",G197*F197,0)</f>
        <v>0</v>
      </c>
      <c r="J197" s="295">
        <f t="shared" ref="J197:J203" si="91">IF(D197="JASA",G197*F197,0)</f>
        <v>0</v>
      </c>
      <c r="K197" s="296">
        <f t="shared" ref="K197:K203" si="92">SUM(H197:J197)</f>
        <v>0</v>
      </c>
      <c r="L197" s="303"/>
      <c r="M197" s="303"/>
      <c r="N197" s="303"/>
      <c r="O197" s="297"/>
      <c r="P197" s="297"/>
      <c r="Q197" s="278"/>
      <c r="R197" s="270"/>
      <c r="S197" s="298"/>
      <c r="T197" s="275"/>
      <c r="U197" s="275"/>
      <c r="V197" s="275"/>
    </row>
    <row r="198" spans="1:22" s="304" customFormat="1" hidden="1">
      <c r="A198" s="270" t="e">
        <f>IF(AND(C198=0,#REF!=0,#REF!=0),"BLANKS",1)</f>
        <v>#REF!</v>
      </c>
      <c r="B198" s="505"/>
      <c r="C198" s="506"/>
      <c r="D198" s="292"/>
      <c r="E198" s="293" t="str">
        <f ca="1">IF(B198="+","Unit",IF(ISERROR(OFFSET('HARGA SATUAN'!$E$6,MATCH(RAB!C198,'HARGA SATUAN'!$C$7:$C$1507,0),0)),"",OFFSET('HARGA SATUAN'!$E$6,MATCH(RAB!C198,'HARGA SATUAN'!$C$7:$C$1507,0),0)))</f>
        <v/>
      </c>
      <c r="F198" s="424"/>
      <c r="G198" s="294">
        <f ca="1">IF(ISERROR(OFFSET('HARGA SATUAN'!$I$6,MATCH(RAB!C198,'HARGA SATUAN'!$C$7:$C$1507,0),0)),0,OFFSET('HARGA SATUAN'!$I$6,MATCH(RAB!C198,'HARGA SATUAN'!$C$7:$C$1507,0),0))</f>
        <v>0</v>
      </c>
      <c r="H198" s="295">
        <f t="shared" si="89"/>
        <v>0</v>
      </c>
      <c r="I198" s="295">
        <f t="shared" si="90"/>
        <v>0</v>
      </c>
      <c r="J198" s="295">
        <f t="shared" si="91"/>
        <v>0</v>
      </c>
      <c r="K198" s="296">
        <f t="shared" si="92"/>
        <v>0</v>
      </c>
      <c r="L198" s="303"/>
      <c r="M198" s="303"/>
      <c r="N198" s="303"/>
      <c r="O198" s="297"/>
      <c r="P198" s="297"/>
      <c r="Q198" s="278"/>
      <c r="R198" s="270"/>
      <c r="S198" s="298"/>
      <c r="T198" s="275"/>
      <c r="U198" s="275"/>
      <c r="V198" s="275"/>
    </row>
    <row r="199" spans="1:22" s="304" customFormat="1" hidden="1">
      <c r="A199" s="270" t="s">
        <v>1449</v>
      </c>
      <c r="B199" s="505"/>
      <c r="C199" s="506"/>
      <c r="D199" s="292"/>
      <c r="E199" s="293" t="str">
        <f ca="1">IF(B199="+","Unit",IF(ISERROR(OFFSET('HARGA SATUAN'!$E$6,MATCH(RAB!C199,'HARGA SATUAN'!$C$7:$C$1507,0),0)),"",OFFSET('HARGA SATUAN'!$E$6,MATCH(RAB!C199,'HARGA SATUAN'!$C$7:$C$1507,0),0)))</f>
        <v/>
      </c>
      <c r="F199" s="424"/>
      <c r="G199" s="294">
        <f ca="1">IF(ISERROR(OFFSET('HARGA SATUAN'!$I$6,MATCH(RAB!C199,'HARGA SATUAN'!$C$7:$C$1507,0),0)),0,OFFSET('HARGA SATUAN'!$I$6,MATCH(RAB!C199,'HARGA SATUAN'!$C$7:$C$1507,0),0))</f>
        <v>0</v>
      </c>
      <c r="H199" s="295">
        <f t="shared" si="89"/>
        <v>0</v>
      </c>
      <c r="I199" s="295">
        <f t="shared" si="90"/>
        <v>0</v>
      </c>
      <c r="J199" s="295">
        <f t="shared" si="91"/>
        <v>0</v>
      </c>
      <c r="K199" s="296">
        <f t="shared" si="92"/>
        <v>0</v>
      </c>
      <c r="L199" s="303"/>
      <c r="M199" s="303"/>
      <c r="N199" s="303"/>
      <c r="O199" s="297"/>
      <c r="P199" s="297"/>
      <c r="Q199" s="278"/>
      <c r="R199" s="270"/>
      <c r="S199" s="298"/>
      <c r="T199" s="275"/>
      <c r="U199" s="275"/>
      <c r="V199" s="275"/>
    </row>
    <row r="200" spans="1:22" s="304" customFormat="1" hidden="1">
      <c r="A200" s="270" t="e">
        <f>IF(AND(C200=0,#REF!=0,#REF!=0),"BLANKS",1)</f>
        <v>#REF!</v>
      </c>
      <c r="B200" s="505"/>
      <c r="C200" s="506"/>
      <c r="D200" s="292"/>
      <c r="E200" s="293" t="str">
        <f ca="1">IF(B200="+","Unit",IF(ISERROR(OFFSET('HARGA SATUAN'!$E$6,MATCH(RAB!C200,'HARGA SATUAN'!$C$7:$C$1507,0),0)),"",OFFSET('HARGA SATUAN'!$E$6,MATCH(RAB!C200,'HARGA SATUAN'!$C$7:$C$1507,0),0)))</f>
        <v/>
      </c>
      <c r="F200" s="424"/>
      <c r="G200" s="294">
        <f ca="1">IF(ISERROR(OFFSET('HARGA SATUAN'!$I$6,MATCH(RAB!C200,'HARGA SATUAN'!$C$7:$C$1507,0),0)),0,OFFSET('HARGA SATUAN'!$I$6,MATCH(RAB!C200,'HARGA SATUAN'!$C$7:$C$1507,0),0))</f>
        <v>0</v>
      </c>
      <c r="H200" s="295">
        <f t="shared" si="89"/>
        <v>0</v>
      </c>
      <c r="I200" s="295">
        <f t="shared" si="90"/>
        <v>0</v>
      </c>
      <c r="J200" s="295">
        <f t="shared" si="91"/>
        <v>0</v>
      </c>
      <c r="K200" s="296">
        <f t="shared" si="92"/>
        <v>0</v>
      </c>
      <c r="L200" s="303"/>
      <c r="M200" s="303"/>
      <c r="N200" s="303"/>
      <c r="O200" s="297"/>
      <c r="P200" s="297"/>
      <c r="Q200" s="278"/>
      <c r="R200" s="270"/>
      <c r="S200" s="298"/>
      <c r="T200" s="275"/>
      <c r="U200" s="275"/>
      <c r="V200" s="275"/>
    </row>
    <row r="201" spans="1:22" s="304" customFormat="1" hidden="1">
      <c r="A201" s="270"/>
      <c r="B201" s="505"/>
      <c r="C201" s="506"/>
      <c r="D201" s="292"/>
      <c r="E201" s="293" t="str">
        <f ca="1">IF(B201="+","Unit",IF(ISERROR(OFFSET('HARGA SATUAN'!$E$6,MATCH(RAB!C201,'HARGA SATUAN'!$C$7:$C$1507,0),0)),"",OFFSET('HARGA SATUAN'!$E$6,MATCH(RAB!C201,'HARGA SATUAN'!$C$7:$C$1507,0),0)))</f>
        <v/>
      </c>
      <c r="F201" s="424"/>
      <c r="G201" s="294">
        <f ca="1">IF(ISERROR(OFFSET('HARGA SATUAN'!$I$6,MATCH(RAB!C201,'HARGA SATUAN'!$C$7:$C$1507,0),0)),0,OFFSET('HARGA SATUAN'!$I$6,MATCH(RAB!C201,'HARGA SATUAN'!$C$7:$C$1507,0),0))</f>
        <v>0</v>
      </c>
      <c r="H201" s="295">
        <f t="shared" si="89"/>
        <v>0</v>
      </c>
      <c r="I201" s="295">
        <f t="shared" si="90"/>
        <v>0</v>
      </c>
      <c r="J201" s="295">
        <f t="shared" si="91"/>
        <v>0</v>
      </c>
      <c r="K201" s="296">
        <f t="shared" si="92"/>
        <v>0</v>
      </c>
      <c r="L201" s="303"/>
      <c r="M201" s="303"/>
      <c r="N201" s="303"/>
      <c r="O201" s="297"/>
      <c r="P201" s="297"/>
      <c r="Q201" s="278"/>
      <c r="R201" s="270"/>
      <c r="S201" s="298"/>
      <c r="T201" s="275"/>
      <c r="U201" s="275"/>
      <c r="V201" s="275"/>
    </row>
    <row r="202" spans="1:22" s="304" customFormat="1" hidden="1">
      <c r="A202" s="270" t="e">
        <f>IF(AND(C202=0,C203=0,#REF!=0),"BLANKS",1)</f>
        <v>#REF!</v>
      </c>
      <c r="B202" s="505"/>
      <c r="C202" s="506"/>
      <c r="D202" s="292"/>
      <c r="E202" s="293" t="str">
        <f ca="1">IF(B202="+","Unit",IF(ISERROR(OFFSET('HARGA SATUAN'!$E$6,MATCH(RAB!C202,'HARGA SATUAN'!$C$7:$C$1507,0),0)),"",OFFSET('HARGA SATUAN'!$E$6,MATCH(RAB!C202,'HARGA SATUAN'!$C$7:$C$1507,0),0)))</f>
        <v/>
      </c>
      <c r="F202" s="424"/>
      <c r="G202" s="294">
        <f ca="1">IF(ISERROR(OFFSET('HARGA SATUAN'!$I$6,MATCH(RAB!C202,'HARGA SATUAN'!$C$7:$C$1507,0),0)),0,OFFSET('HARGA SATUAN'!$I$6,MATCH(RAB!C202,'HARGA SATUAN'!$C$7:$C$1507,0),0))</f>
        <v>0</v>
      </c>
      <c r="H202" s="295">
        <f t="shared" si="89"/>
        <v>0</v>
      </c>
      <c r="I202" s="295">
        <f t="shared" si="90"/>
        <v>0</v>
      </c>
      <c r="J202" s="295">
        <f t="shared" si="91"/>
        <v>0</v>
      </c>
      <c r="K202" s="296">
        <f t="shared" si="92"/>
        <v>0</v>
      </c>
      <c r="L202" s="303"/>
      <c r="M202" s="303"/>
      <c r="N202" s="303"/>
      <c r="O202" s="297"/>
      <c r="P202" s="297"/>
      <c r="Q202" s="278"/>
      <c r="R202" s="270"/>
      <c r="S202" s="298"/>
      <c r="T202" s="275"/>
      <c r="U202" s="275"/>
      <c r="V202" s="275"/>
    </row>
    <row r="203" spans="1:22" s="304" customFormat="1" hidden="1">
      <c r="A203" s="270" t="e">
        <f>IF(AND(C203=0,#REF!=0,#REF!=0),"BLANKS",1)</f>
        <v>#REF!</v>
      </c>
      <c r="B203" s="505"/>
      <c r="C203" s="506"/>
      <c r="D203" s="292"/>
      <c r="E203" s="293" t="str">
        <f ca="1">IF(B203="+","Unit",IF(ISERROR(OFFSET('HARGA SATUAN'!$E$6,MATCH(RAB!C203,'HARGA SATUAN'!$C$7:$C$1507,0),0)),"",OFFSET('HARGA SATUAN'!$E$6,MATCH(RAB!C203,'HARGA SATUAN'!$C$7:$C$1507,0),0)))</f>
        <v/>
      </c>
      <c r="F203" s="424"/>
      <c r="G203" s="294">
        <f ca="1">IF(ISERROR(OFFSET('HARGA SATUAN'!$I$6,MATCH(RAB!C203,'HARGA SATUAN'!$C$7:$C$1507,0),0)),0,OFFSET('HARGA SATUAN'!$I$6,MATCH(RAB!C203,'HARGA SATUAN'!$C$7:$C$1507,0),0))</f>
        <v>0</v>
      </c>
      <c r="H203" s="295">
        <f t="shared" si="89"/>
        <v>0</v>
      </c>
      <c r="I203" s="295">
        <f t="shared" si="90"/>
        <v>0</v>
      </c>
      <c r="J203" s="295">
        <f t="shared" si="91"/>
        <v>0</v>
      </c>
      <c r="K203" s="296">
        <f t="shared" si="92"/>
        <v>0</v>
      </c>
      <c r="L203" s="303"/>
      <c r="M203" s="303"/>
      <c r="N203" s="303"/>
      <c r="O203" s="297"/>
      <c r="P203" s="297"/>
      <c r="Q203" s="278"/>
      <c r="R203" s="270"/>
      <c r="S203" s="298"/>
      <c r="T203" s="275"/>
      <c r="U203" s="275"/>
      <c r="V203" s="275"/>
    </row>
    <row r="204" spans="1:22" s="304" customFormat="1" hidden="1">
      <c r="A204" s="270"/>
      <c r="B204" s="495"/>
      <c r="C204" s="496"/>
      <c r="D204" s="292"/>
      <c r="E204" s="293" t="str">
        <f ca="1">IF(B204="+","Unit",IF(ISERROR(OFFSET('HARGA SATUAN'!$E$6,MATCH(RAB!C204,'HARGA SATUAN'!$C$7:$C$1507,0),0)),"",OFFSET('HARGA SATUAN'!$E$6,MATCH(RAB!C204,'HARGA SATUAN'!$C$7:$C$1507,0),0)))</f>
        <v/>
      </c>
      <c r="F204" s="312"/>
      <c r="G204" s="294"/>
      <c r="H204" s="295"/>
      <c r="I204" s="295"/>
      <c r="J204" s="295"/>
      <c r="K204" s="296"/>
      <c r="L204" s="303"/>
      <c r="M204" s="303"/>
      <c r="N204" s="303"/>
      <c r="O204" s="297"/>
      <c r="P204" s="297"/>
      <c r="Q204" s="278"/>
      <c r="R204" s="270"/>
      <c r="S204" s="298"/>
      <c r="T204" s="275"/>
      <c r="U204" s="275"/>
      <c r="V204" s="275"/>
    </row>
    <row r="205" spans="1:22" s="304" customFormat="1" hidden="1">
      <c r="A205" s="270" t="e">
        <f>IF(AND(C205=0,#REF!=0,#REF!=0),"BLANKS",1)</f>
        <v>#REF!</v>
      </c>
      <c r="B205" s="505"/>
      <c r="C205" s="506"/>
      <c r="D205" s="292"/>
      <c r="E205" s="293" t="str">
        <f ca="1">IF(B205="+","Unit",IF(ISERROR(OFFSET('HARGA SATUAN'!$E$6,MATCH(RAB!C205,'HARGA SATUAN'!$C$7:$C$1507,0),0)),"",OFFSET('HARGA SATUAN'!$E$6,MATCH(RAB!C205,'HARGA SATUAN'!$C$7:$C$1507,0),0)))</f>
        <v/>
      </c>
      <c r="F205" s="424"/>
      <c r="G205" s="294">
        <f ca="1">IF(ISERROR(OFFSET('HARGA SATUAN'!$I$6,MATCH(RAB!C205,'HARGA SATUAN'!$C$7:$C$1507,0),0)),0,OFFSET('HARGA SATUAN'!$I$6,MATCH(RAB!C205,'HARGA SATUAN'!$C$7:$C$1507,0),0))</f>
        <v>0</v>
      </c>
      <c r="H205" s="295">
        <f t="shared" ref="H205:H210" si="93">IF(OR(D205="MDU",D205="MDU-KD"),(IF($O$3="RAB NON MDU","PLN KD",G205*F205)),0)</f>
        <v>0</v>
      </c>
      <c r="I205" s="295">
        <f t="shared" ref="I205:I210" si="94">IF(D205="HDW",G205*F205,0)</f>
        <v>0</v>
      </c>
      <c r="J205" s="295">
        <f t="shared" ref="J205:J210" si="95">IF(D205="JASA",G205*F205,0)</f>
        <v>0</v>
      </c>
      <c r="K205" s="296">
        <f t="shared" ref="K205:K210" si="96">SUM(H205:J205)</f>
        <v>0</v>
      </c>
      <c r="L205" s="303"/>
      <c r="M205" s="303"/>
      <c r="N205" s="303"/>
      <c r="O205" s="297"/>
      <c r="P205" s="297"/>
      <c r="Q205" s="278"/>
      <c r="R205" s="270"/>
      <c r="S205" s="298"/>
      <c r="T205" s="275"/>
      <c r="U205" s="275"/>
      <c r="V205" s="275"/>
    </row>
    <row r="206" spans="1:22" s="304" customFormat="1" hidden="1">
      <c r="A206" s="270" t="s">
        <v>1449</v>
      </c>
      <c r="B206" s="427"/>
      <c r="C206" s="428"/>
      <c r="D206" s="292"/>
      <c r="E206" s="293" t="str">
        <f ca="1">IF(B206="+","Unit",IF(ISERROR(OFFSET('HARGA SATUAN'!$E$6,MATCH(RAB!C206,'HARGA SATUAN'!$C$7:$C$1507,0),0)),"",OFFSET('HARGA SATUAN'!$E$6,MATCH(RAB!C206,'HARGA SATUAN'!$C$7:$C$1507,0),0)))</f>
        <v/>
      </c>
      <c r="F206" s="424"/>
      <c r="G206" s="294">
        <f ca="1">IF(ISERROR(OFFSET('HARGA SATUAN'!$I$6,MATCH(RAB!C206,'HARGA SATUAN'!$C$7:$C$1507,0),0)),0,OFFSET('HARGA SATUAN'!$I$6,MATCH(RAB!C206,'HARGA SATUAN'!$C$7:$C$1507,0),0))</f>
        <v>0</v>
      </c>
      <c r="H206" s="295">
        <f t="shared" si="93"/>
        <v>0</v>
      </c>
      <c r="I206" s="295">
        <f t="shared" si="94"/>
        <v>0</v>
      </c>
      <c r="J206" s="295">
        <f t="shared" si="95"/>
        <v>0</v>
      </c>
      <c r="K206" s="296">
        <f t="shared" si="96"/>
        <v>0</v>
      </c>
      <c r="L206" s="303"/>
      <c r="M206" s="303"/>
      <c r="N206" s="303"/>
      <c r="O206" s="297"/>
      <c r="P206" s="297"/>
      <c r="Q206" s="278"/>
      <c r="R206" s="270"/>
      <c r="S206" s="298"/>
      <c r="T206" s="275"/>
      <c r="U206" s="275"/>
      <c r="V206" s="275"/>
    </row>
    <row r="207" spans="1:22" s="304" customFormat="1" hidden="1">
      <c r="A207" s="270" t="e">
        <f>IF(AND(C207=0,#REF!=0,#REF!=0),"BLANKS",1)</f>
        <v>#REF!</v>
      </c>
      <c r="B207" s="429"/>
      <c r="C207" s="430"/>
      <c r="D207" s="292"/>
      <c r="E207" s="293" t="str">
        <f ca="1">IF(B207="+","Unit",IF(ISERROR(OFFSET('HARGA SATUAN'!$E$6,MATCH(RAB!C207,'HARGA SATUAN'!$C$7:$C$1507,0),0)),"",OFFSET('HARGA SATUAN'!$E$6,MATCH(RAB!C207,'HARGA SATUAN'!$C$7:$C$1507,0),0)))</f>
        <v/>
      </c>
      <c r="F207" s="424"/>
      <c r="G207" s="294">
        <f ca="1">IF(ISERROR(OFFSET('HARGA SATUAN'!$I$6,MATCH(RAB!C207,'HARGA SATUAN'!$C$7:$C$1507,0),0)),0,OFFSET('HARGA SATUAN'!$I$6,MATCH(RAB!C207,'HARGA SATUAN'!$C$7:$C$1507,0),0))</f>
        <v>0</v>
      </c>
      <c r="H207" s="295">
        <f t="shared" si="93"/>
        <v>0</v>
      </c>
      <c r="I207" s="295">
        <f t="shared" si="94"/>
        <v>0</v>
      </c>
      <c r="J207" s="295">
        <f t="shared" si="95"/>
        <v>0</v>
      </c>
      <c r="K207" s="296">
        <f t="shared" si="96"/>
        <v>0</v>
      </c>
      <c r="L207" s="303"/>
      <c r="M207" s="303"/>
      <c r="N207" s="303"/>
      <c r="O207" s="297"/>
      <c r="P207" s="297"/>
      <c r="Q207" s="278"/>
      <c r="R207" s="270"/>
      <c r="S207" s="298"/>
      <c r="T207" s="275"/>
      <c r="U207" s="275"/>
      <c r="V207" s="275"/>
    </row>
    <row r="208" spans="1:22" s="304" customFormat="1" hidden="1">
      <c r="A208" s="270"/>
      <c r="B208" s="429"/>
      <c r="C208" s="431"/>
      <c r="D208" s="292"/>
      <c r="E208" s="293" t="str">
        <f ca="1">IF(B208="+","Unit",IF(ISERROR(OFFSET('HARGA SATUAN'!$E$6,MATCH(RAB!C208,'HARGA SATUAN'!$C$7:$C$1507,0),0)),"",OFFSET('HARGA SATUAN'!$E$6,MATCH(RAB!C208,'HARGA SATUAN'!$C$7:$C$1507,0),0)))</f>
        <v/>
      </c>
      <c r="F208" s="507"/>
      <c r="G208" s="294">
        <f ca="1">IF(ISERROR(OFFSET('HARGA SATUAN'!$I$6,MATCH(RAB!C208,'HARGA SATUAN'!$C$7:$C$1507,0),0)),0,OFFSET('HARGA SATUAN'!$I$6,MATCH(RAB!C208,'HARGA SATUAN'!$C$7:$C$1507,0),0))</f>
        <v>0</v>
      </c>
      <c r="H208" s="295">
        <f t="shared" si="93"/>
        <v>0</v>
      </c>
      <c r="I208" s="295">
        <f t="shared" si="94"/>
        <v>0</v>
      </c>
      <c r="J208" s="295">
        <f t="shared" si="95"/>
        <v>0</v>
      </c>
      <c r="K208" s="296">
        <f t="shared" si="96"/>
        <v>0</v>
      </c>
      <c r="L208" s="303"/>
      <c r="M208" s="303"/>
      <c r="N208" s="303"/>
      <c r="O208" s="297"/>
      <c r="P208" s="297"/>
      <c r="Q208" s="278"/>
      <c r="R208" s="270"/>
      <c r="S208" s="298"/>
      <c r="T208" s="275"/>
      <c r="U208" s="275"/>
      <c r="V208" s="275"/>
    </row>
    <row r="209" spans="1:22" s="304" customFormat="1" hidden="1">
      <c r="A209" s="270" t="e">
        <f>IF(AND(C209=0,C210=0,#REF!=0),"BLANKS",1)</f>
        <v>#REF!</v>
      </c>
      <c r="B209" s="505"/>
      <c r="C209" s="506"/>
      <c r="D209" s="292"/>
      <c r="E209" s="293" t="str">
        <f ca="1">IF(B209="+","Unit",IF(ISERROR(OFFSET('HARGA SATUAN'!$E$6,MATCH(RAB!C209,'HARGA SATUAN'!$C$7:$C$1507,0),0)),"",OFFSET('HARGA SATUAN'!$E$6,MATCH(RAB!C209,'HARGA SATUAN'!$C$7:$C$1507,0),0)))</f>
        <v/>
      </c>
      <c r="F209" s="424"/>
      <c r="G209" s="294">
        <f ca="1">IF(ISERROR(OFFSET('HARGA SATUAN'!$I$6,MATCH(RAB!C209,'HARGA SATUAN'!$C$7:$C$1507,0),0)),0,OFFSET('HARGA SATUAN'!$I$6,MATCH(RAB!C209,'HARGA SATUAN'!$C$7:$C$1507,0),0))</f>
        <v>0</v>
      </c>
      <c r="H209" s="295">
        <f t="shared" si="93"/>
        <v>0</v>
      </c>
      <c r="I209" s="295">
        <f t="shared" si="94"/>
        <v>0</v>
      </c>
      <c r="J209" s="295">
        <f t="shared" si="95"/>
        <v>0</v>
      </c>
      <c r="K209" s="296">
        <f t="shared" si="96"/>
        <v>0</v>
      </c>
      <c r="L209" s="303"/>
      <c r="M209" s="303"/>
      <c r="N209" s="303"/>
      <c r="O209" s="297"/>
      <c r="P209" s="297"/>
      <c r="Q209" s="278"/>
      <c r="R209" s="270"/>
      <c r="S209" s="298"/>
      <c r="T209" s="275"/>
      <c r="U209" s="275"/>
      <c r="V209" s="275"/>
    </row>
    <row r="210" spans="1:22" s="304" customFormat="1" hidden="1">
      <c r="A210" s="270" t="e">
        <f>IF(AND(C210=0,#REF!=0,#REF!=0),"BLANKS",1)</f>
        <v>#REF!</v>
      </c>
      <c r="B210" s="313"/>
      <c r="C210" s="306"/>
      <c r="D210" s="292"/>
      <c r="E210" s="293" t="str">
        <f ca="1">IF(B210="+","Unit",IF(ISERROR(OFFSET('HARGA SATUAN'!$E$6,MATCH(RAB!C210,'HARGA SATUAN'!$C$7:$C$1507,0),0)),"",OFFSET('HARGA SATUAN'!$E$6,MATCH(RAB!C210,'HARGA SATUAN'!$C$7:$C$1507,0),0)))</f>
        <v/>
      </c>
      <c r="F210" s="307"/>
      <c r="G210" s="294">
        <f ca="1">IF(ISERROR(OFFSET('HARGA SATUAN'!$I$6,MATCH(RAB!C210,'HARGA SATUAN'!$C$7:$C$1507,0),0)),0,OFFSET('HARGA SATUAN'!$I$6,MATCH(RAB!C210,'HARGA SATUAN'!$C$7:$C$1507,0),0))</f>
        <v>0</v>
      </c>
      <c r="H210" s="295">
        <f t="shared" si="93"/>
        <v>0</v>
      </c>
      <c r="I210" s="295">
        <f t="shared" si="94"/>
        <v>0</v>
      </c>
      <c r="J210" s="295">
        <f t="shared" si="95"/>
        <v>0</v>
      </c>
      <c r="K210" s="296">
        <f t="shared" si="96"/>
        <v>0</v>
      </c>
      <c r="L210" s="303"/>
      <c r="M210" s="303"/>
      <c r="N210" s="303"/>
      <c r="O210" s="297"/>
      <c r="P210" s="297"/>
      <c r="Q210" s="278"/>
      <c r="R210" s="270"/>
      <c r="S210" s="298"/>
      <c r="T210" s="275"/>
      <c r="U210" s="275"/>
      <c r="V210" s="275"/>
    </row>
    <row r="211" spans="1:22" s="304" customFormat="1" hidden="1">
      <c r="A211" s="270" t="b">
        <f ca="1">F211=G212</f>
        <v>1</v>
      </c>
      <c r="B211" s="310"/>
      <c r="C211" s="311"/>
      <c r="D211" s="292"/>
      <c r="E211" s="293" t="str">
        <f ca="1">IF(B211="+","Unit",IF(ISERROR(OFFSET('HARGA SATUAN'!$E$6,MATCH(RAB!C211,'HARGA SATUAN'!$C$7:$C$1507,0),0)),"",OFFSET('HARGA SATUAN'!$E$6,MATCH(RAB!C211,'HARGA SATUAN'!$C$7:$C$1507,0),0)))</f>
        <v/>
      </c>
      <c r="F211" s="312"/>
      <c r="G211" s="294">
        <f ca="1">IF(ISERROR(OFFSET('HARGA SATUAN'!$I$6,MATCH(RAB!C211,'HARGA SATUAN'!$C$7:$C$1507,0),0)),0,OFFSET('HARGA SATUAN'!$I$6,MATCH(RAB!C211,'HARGA SATUAN'!$C$7:$C$1507,0),0))</f>
        <v>0</v>
      </c>
      <c r="H211" s="295">
        <f t="shared" si="7"/>
        <v>0</v>
      </c>
      <c r="I211" s="295">
        <f t="shared" si="8"/>
        <v>0</v>
      </c>
      <c r="J211" s="295">
        <f t="shared" si="9"/>
        <v>0</v>
      </c>
      <c r="K211" s="296">
        <f t="shared" si="10"/>
        <v>0</v>
      </c>
      <c r="L211" s="303"/>
      <c r="M211" s="303"/>
      <c r="N211" s="303"/>
      <c r="O211" s="297"/>
      <c r="P211" s="297"/>
      <c r="Q211" s="278"/>
      <c r="R211" s="270"/>
      <c r="S211" s="298"/>
      <c r="T211" s="275"/>
      <c r="U211" s="275"/>
      <c r="V211" s="275"/>
    </row>
    <row r="212" spans="1:22" s="304" customFormat="1" hidden="1">
      <c r="A212" s="270" t="e">
        <f>IF(AND(C212=0,C213=0,#REF!=0),"BLANKS",1)</f>
        <v>#REF!</v>
      </c>
      <c r="B212" s="310"/>
      <c r="C212" s="311"/>
      <c r="D212" s="292"/>
      <c r="E212" s="293" t="str">
        <f ca="1">IF(B212="+","Unit",IF(ISERROR(OFFSET('HARGA SATUAN'!$E$6,MATCH(RAB!C212,'HARGA SATUAN'!$C$7:$C$1507,0),0)),"",OFFSET('HARGA SATUAN'!$E$6,MATCH(RAB!C212,'HARGA SATUAN'!$C$7:$C$1507,0),0)))</f>
        <v/>
      </c>
      <c r="F212" s="424"/>
      <c r="G212" s="294">
        <f ca="1">IF(ISERROR(OFFSET('HARGA SATUAN'!$I$6,MATCH(RAB!C212,'HARGA SATUAN'!$C$7:$C$1507,0),0)),0,OFFSET('HARGA SATUAN'!$I$6,MATCH(RAB!C212,'HARGA SATUAN'!$C$7:$C$1507,0),0))</f>
        <v>0</v>
      </c>
      <c r="H212" s="295">
        <f t="shared" si="7"/>
        <v>0</v>
      </c>
      <c r="I212" s="295">
        <f t="shared" si="8"/>
        <v>0</v>
      </c>
      <c r="J212" s="295">
        <f t="shared" si="9"/>
        <v>0</v>
      </c>
      <c r="K212" s="296">
        <f t="shared" si="10"/>
        <v>0</v>
      </c>
      <c r="L212" s="303"/>
      <c r="M212" s="303"/>
      <c r="N212" s="303"/>
      <c r="O212" s="297"/>
      <c r="P212" s="297"/>
      <c r="Q212" s="278"/>
      <c r="R212" s="270"/>
      <c r="S212" s="298"/>
      <c r="T212" s="275"/>
      <c r="U212" s="275"/>
      <c r="V212" s="275"/>
    </row>
    <row r="213" spans="1:22" s="304" customFormat="1" hidden="1">
      <c r="A213" s="270" t="e">
        <f>IF(AND(C213=0,#REF!=0,#REF!=0),"BLANKS",1)</f>
        <v>#REF!</v>
      </c>
      <c r="B213" s="310"/>
      <c r="C213" s="311"/>
      <c r="D213" s="292"/>
      <c r="E213" s="293" t="str">
        <f ca="1">IF(B213="+","Unit",IF(ISERROR(OFFSET('HARGA SATUAN'!$E$6,MATCH(RAB!C213,'HARGA SATUAN'!$C$7:$C$1507,0),0)),"",OFFSET('HARGA SATUAN'!$E$6,MATCH(RAB!C213,'HARGA SATUAN'!$C$7:$C$1507,0),0)))</f>
        <v/>
      </c>
      <c r="F213" s="424"/>
      <c r="G213" s="294">
        <f ca="1">IF(ISERROR(OFFSET('HARGA SATUAN'!$I$6,MATCH(RAB!C213,'HARGA SATUAN'!$C$7:$C$1507,0),0)),0,OFFSET('HARGA SATUAN'!$I$6,MATCH(RAB!C213,'HARGA SATUAN'!$C$7:$C$1507,0),0))</f>
        <v>0</v>
      </c>
      <c r="H213" s="295">
        <f t="shared" si="7"/>
        <v>0</v>
      </c>
      <c r="I213" s="295">
        <f t="shared" si="8"/>
        <v>0</v>
      </c>
      <c r="J213" s="295">
        <f t="shared" si="9"/>
        <v>0</v>
      </c>
      <c r="K213" s="296">
        <f t="shared" si="10"/>
        <v>0</v>
      </c>
      <c r="L213" s="303"/>
      <c r="M213" s="303"/>
      <c r="N213" s="303"/>
      <c r="O213" s="297"/>
      <c r="P213" s="297"/>
      <c r="Q213" s="278"/>
      <c r="R213" s="270"/>
      <c r="S213" s="298"/>
      <c r="T213" s="275"/>
      <c r="U213" s="275"/>
      <c r="V213" s="275"/>
    </row>
    <row r="214" spans="1:22" s="304" customFormat="1" hidden="1">
      <c r="A214" s="270" t="str">
        <f t="shared" ref="A214" si="97">IF(AND(C214=0,C215=0,C216=0),"BLANKS",1)</f>
        <v>BLANKS</v>
      </c>
      <c r="B214" s="310"/>
      <c r="C214" s="311"/>
      <c r="D214" s="292"/>
      <c r="E214" s="293" t="str">
        <f ca="1">IF(B214="+","Unit",IF(ISERROR(OFFSET('HARGA SATUAN'!$E$6,MATCH(RAB!C214,'HARGA SATUAN'!$C$7:$C$1507,0),0)),"",OFFSET('HARGA SATUAN'!$E$6,MATCH(RAB!C214,'HARGA SATUAN'!$C$7:$C$1507,0),0)))</f>
        <v/>
      </c>
      <c r="F214" s="424"/>
      <c r="G214" s="294">
        <f ca="1">IF(ISERROR(OFFSET('HARGA SATUAN'!$I$6,MATCH(RAB!C214,'HARGA SATUAN'!$C$7:$C$1507,0),0)),0,OFFSET('HARGA SATUAN'!$I$6,MATCH(RAB!C214,'HARGA SATUAN'!$C$7:$C$1507,0),0))</f>
        <v>0</v>
      </c>
      <c r="H214" s="295">
        <f t="shared" ref="H214:H216" si="98">IF(OR(D214="MDU",D214="MDU-KD"),(IF($O$3="RAB NON MDU","PLN KD",G214*F214)),0)</f>
        <v>0</v>
      </c>
      <c r="I214" s="295">
        <f t="shared" ref="I214:I216" si="99">IF(D214="HDW",G214*F214,0)</f>
        <v>0</v>
      </c>
      <c r="J214" s="295">
        <f t="shared" ref="J214:J216" si="100">IF(D214="JASA",G214*F214,0)</f>
        <v>0</v>
      </c>
      <c r="K214" s="296">
        <f t="shared" ref="K214:K216" si="101">SUM(H214:J214)</f>
        <v>0</v>
      </c>
      <c r="L214" s="303"/>
      <c r="M214" s="303"/>
      <c r="N214" s="303"/>
      <c r="O214" s="297"/>
      <c r="P214" s="297"/>
      <c r="Q214" s="278"/>
      <c r="R214" s="270"/>
      <c r="S214" s="298"/>
      <c r="T214" s="275"/>
      <c r="U214" s="275"/>
      <c r="V214" s="275"/>
    </row>
    <row r="215" spans="1:22" s="304" customFormat="1" hidden="1">
      <c r="A215" s="270" t="e">
        <f>IF(AND(C215=0,C216=0,#REF!=0),"BLANKS",1)</f>
        <v>#REF!</v>
      </c>
      <c r="B215" s="310"/>
      <c r="C215" s="311"/>
      <c r="D215" s="292"/>
      <c r="E215" s="293" t="str">
        <f ca="1">IF(B215="+","Unit",IF(ISERROR(OFFSET('HARGA SATUAN'!$E$6,MATCH(RAB!C215,'HARGA SATUAN'!$C$7:$C$1507,0),0)),"",OFFSET('HARGA SATUAN'!$E$6,MATCH(RAB!C215,'HARGA SATUAN'!$C$7:$C$1507,0),0)))</f>
        <v/>
      </c>
      <c r="F215" s="424"/>
      <c r="G215" s="294">
        <f ca="1">IF(ISERROR(OFFSET('HARGA SATUAN'!$I$6,MATCH(RAB!C215,'HARGA SATUAN'!$C$7:$C$1507,0),0)),0,OFFSET('HARGA SATUAN'!$I$6,MATCH(RAB!C215,'HARGA SATUAN'!$C$7:$C$1507,0),0))</f>
        <v>0</v>
      </c>
      <c r="H215" s="295">
        <f t="shared" si="98"/>
        <v>0</v>
      </c>
      <c r="I215" s="295">
        <f t="shared" si="99"/>
        <v>0</v>
      </c>
      <c r="J215" s="295">
        <f t="shared" si="100"/>
        <v>0</v>
      </c>
      <c r="K215" s="296">
        <f t="shared" si="101"/>
        <v>0</v>
      </c>
      <c r="L215" s="303"/>
      <c r="M215" s="303"/>
      <c r="N215" s="303"/>
      <c r="O215" s="297"/>
      <c r="P215" s="297"/>
      <c r="Q215" s="278"/>
      <c r="R215" s="270"/>
      <c r="S215" s="298"/>
      <c r="T215" s="275"/>
      <c r="U215" s="275"/>
      <c r="V215" s="275"/>
    </row>
    <row r="216" spans="1:22" s="304" customFormat="1" hidden="1">
      <c r="A216" s="270" t="e">
        <f>IF(AND(C216=0,#REF!=0,#REF!=0),"BLANKS",1)</f>
        <v>#REF!</v>
      </c>
      <c r="B216" s="508"/>
      <c r="C216" s="311"/>
      <c r="D216" s="292"/>
      <c r="E216" s="293" t="str">
        <f ca="1">IF(B216="+","Unit",IF(ISERROR(OFFSET('HARGA SATUAN'!$E$6,MATCH(RAB!C216,'HARGA SATUAN'!$C$7:$C$1507,0),0)),"",OFFSET('HARGA SATUAN'!$E$6,MATCH(RAB!C216,'HARGA SATUAN'!$C$7:$C$1507,0),0)))</f>
        <v/>
      </c>
      <c r="F216" s="499"/>
      <c r="G216" s="294">
        <f ca="1">IF(ISERROR(OFFSET('HARGA SATUAN'!$I$6,MATCH(RAB!C216,'HARGA SATUAN'!$C$7:$C$1507,0),0)),0,OFFSET('HARGA SATUAN'!$I$6,MATCH(RAB!C216,'HARGA SATUAN'!$C$7:$C$1507,0),0))</f>
        <v>0</v>
      </c>
      <c r="H216" s="295">
        <f t="shared" si="98"/>
        <v>0</v>
      </c>
      <c r="I216" s="295">
        <f t="shared" si="99"/>
        <v>0</v>
      </c>
      <c r="J216" s="295">
        <f t="shared" si="100"/>
        <v>0</v>
      </c>
      <c r="K216" s="296">
        <f t="shared" si="101"/>
        <v>0</v>
      </c>
      <c r="L216" s="303"/>
      <c r="M216" s="303"/>
      <c r="N216" s="303"/>
      <c r="O216" s="297"/>
      <c r="P216" s="297"/>
      <c r="Q216" s="278"/>
      <c r="R216" s="270"/>
      <c r="S216" s="298"/>
      <c r="T216" s="275"/>
      <c r="U216" s="275"/>
      <c r="V216" s="275"/>
    </row>
    <row r="217" spans="1:22" s="304" customFormat="1" hidden="1">
      <c r="A217" s="270"/>
      <c r="B217" s="495"/>
      <c r="C217" s="496"/>
      <c r="D217" s="292"/>
      <c r="E217" s="293" t="str">
        <f ca="1">IF(B217="+","Unit",IF(ISERROR(OFFSET('HARGA SATUAN'!$E$6,MATCH(RAB!C217,'HARGA SATUAN'!$C$7:$C$1507,0),0)),"",OFFSET('HARGA SATUAN'!$E$6,MATCH(RAB!C217,'HARGA SATUAN'!$C$7:$C$1507,0),0)))</f>
        <v/>
      </c>
      <c r="F217" s="302"/>
      <c r="G217" s="294">
        <f ca="1">IF(ISERROR(OFFSET('HARGA SATUAN'!$I$6,MATCH(RAB!C217,'HARGA SATUAN'!$C$7:$C$1507,0),0)),0,OFFSET('HARGA SATUAN'!$I$6,MATCH(RAB!C217,'HARGA SATUAN'!$C$7:$C$1507,0),0))</f>
        <v>0</v>
      </c>
      <c r="H217" s="295">
        <f t="shared" si="4"/>
        <v>0</v>
      </c>
      <c r="I217" s="295">
        <f t="shared" si="5"/>
        <v>0</v>
      </c>
      <c r="J217" s="295">
        <f t="shared" si="6"/>
        <v>0</v>
      </c>
      <c r="K217" s="296">
        <f t="shared" si="3"/>
        <v>0</v>
      </c>
      <c r="L217" s="303"/>
      <c r="M217" s="303"/>
      <c r="N217" s="303"/>
      <c r="O217" s="297"/>
      <c r="P217" s="297"/>
      <c r="Q217" s="278"/>
      <c r="R217" s="270"/>
      <c r="S217" s="298"/>
      <c r="T217" s="275"/>
      <c r="U217" s="275"/>
      <c r="V217" s="275"/>
    </row>
    <row r="218" spans="1:22" s="304" customFormat="1" hidden="1">
      <c r="A218" s="270" t="s">
        <v>1449</v>
      </c>
      <c r="B218" s="495"/>
      <c r="C218" s="496"/>
      <c r="D218" s="292"/>
      <c r="E218" s="293" t="str">
        <f ca="1">IF(B218="+","Unit",IF(ISERROR(OFFSET('HARGA SATUAN'!$E$6,MATCH(RAB!C218,'HARGA SATUAN'!$C$7:$C$1507,0),0)),"",OFFSET('HARGA SATUAN'!$E$6,MATCH(RAB!C218,'HARGA SATUAN'!$C$7:$C$1507,0),0)))</f>
        <v/>
      </c>
      <c r="F218" s="424"/>
      <c r="G218" s="294">
        <f ca="1">IF(ISERROR(OFFSET('HARGA SATUAN'!$I$6,MATCH(RAB!C218,'HARGA SATUAN'!$C$7:$C$1507,0),0)),0,OFFSET('HARGA SATUAN'!$I$6,MATCH(RAB!C218,'HARGA SATUAN'!$C$7:$C$1507,0),0))</f>
        <v>0</v>
      </c>
      <c r="H218" s="295">
        <f t="shared" ref="H218:H255" si="102">IF(OR(D218="MDU",D218="MDU-KD"),(IF($O$3="RAB NON MDU","PLN KD",G218*F218)),0)</f>
        <v>0</v>
      </c>
      <c r="I218" s="295">
        <f t="shared" ref="I218:I255" si="103">IF(D218="HDW",G218*F218,0)</f>
        <v>0</v>
      </c>
      <c r="J218" s="295">
        <f t="shared" ref="J218:J255" si="104">IF(D218="JASA",G218*F218,0)</f>
        <v>0</v>
      </c>
      <c r="K218" s="296">
        <f t="shared" ref="K218:K255" si="105">SUM(H218:J218)</f>
        <v>0</v>
      </c>
      <c r="L218" s="303"/>
      <c r="M218" s="303"/>
      <c r="N218" s="303"/>
      <c r="O218" s="297"/>
      <c r="P218" s="297"/>
      <c r="Q218" s="278"/>
      <c r="R218" s="270"/>
      <c r="S218" s="298"/>
      <c r="T218" s="275"/>
      <c r="U218" s="275"/>
      <c r="V218" s="275"/>
    </row>
    <row r="219" spans="1:22" s="304" customFormat="1" hidden="1">
      <c r="A219" s="270" t="e">
        <f>IF(AND(C219=0,#REF!=0,#REF!=0),"BLANKS",1)</f>
        <v>#REF!</v>
      </c>
      <c r="B219" s="495"/>
      <c r="C219" s="496"/>
      <c r="D219" s="292"/>
      <c r="E219" s="293" t="str">
        <f ca="1">IF(B219="+","Unit",IF(ISERROR(OFFSET('HARGA SATUAN'!$E$6,MATCH(RAB!C219,'HARGA SATUAN'!$C$7:$C$1507,0),0)),"",OFFSET('HARGA SATUAN'!$E$6,MATCH(RAB!C219,'HARGA SATUAN'!$C$7:$C$1507,0),0)))</f>
        <v/>
      </c>
      <c r="F219" s="424"/>
      <c r="G219" s="294">
        <f ca="1">IF(ISERROR(OFFSET('HARGA SATUAN'!$I$6,MATCH(RAB!C219,'HARGA SATUAN'!$C$7:$C$1507,0),0)),0,OFFSET('HARGA SATUAN'!$I$6,MATCH(RAB!C219,'HARGA SATUAN'!$C$7:$C$1507,0),0))</f>
        <v>0</v>
      </c>
      <c r="H219" s="295">
        <f t="shared" si="102"/>
        <v>0</v>
      </c>
      <c r="I219" s="295">
        <f t="shared" si="103"/>
        <v>0</v>
      </c>
      <c r="J219" s="295">
        <f t="shared" si="104"/>
        <v>0</v>
      </c>
      <c r="K219" s="296">
        <f t="shared" si="105"/>
        <v>0</v>
      </c>
      <c r="L219" s="303"/>
      <c r="M219" s="303"/>
      <c r="N219" s="303"/>
      <c r="O219" s="297"/>
      <c r="P219" s="297"/>
      <c r="Q219" s="278"/>
      <c r="R219" s="270"/>
      <c r="S219" s="298"/>
      <c r="T219" s="275"/>
      <c r="U219" s="275"/>
      <c r="V219" s="275"/>
    </row>
    <row r="220" spans="1:22" s="304" customFormat="1" hidden="1">
      <c r="A220" s="270" t="s">
        <v>1449</v>
      </c>
      <c r="B220" s="495"/>
      <c r="C220" s="496"/>
      <c r="D220" s="292"/>
      <c r="E220" s="293" t="str">
        <f ca="1">IF(B220="+","Unit",IF(ISERROR(OFFSET('HARGA SATUAN'!$E$6,MATCH(RAB!C220,'HARGA SATUAN'!$C$7:$C$1507,0),0)),"",OFFSET('HARGA SATUAN'!$E$6,MATCH(RAB!C220,'HARGA SATUAN'!$C$7:$C$1507,0),0)))</f>
        <v/>
      </c>
      <c r="F220" s="424"/>
      <c r="G220" s="294">
        <f ca="1">IF(ISERROR(OFFSET('HARGA SATUAN'!$I$6,MATCH(RAB!C220,'HARGA SATUAN'!$C$7:$C$1507,0),0)),0,OFFSET('HARGA SATUAN'!$I$6,MATCH(RAB!C220,'HARGA SATUAN'!$C$7:$C$1507,0),0))</f>
        <v>0</v>
      </c>
      <c r="H220" s="295">
        <f t="shared" si="102"/>
        <v>0</v>
      </c>
      <c r="I220" s="295">
        <f t="shared" si="103"/>
        <v>0</v>
      </c>
      <c r="J220" s="295">
        <f t="shared" si="104"/>
        <v>0</v>
      </c>
      <c r="K220" s="296">
        <f t="shared" si="105"/>
        <v>0</v>
      </c>
      <c r="L220" s="303"/>
      <c r="M220" s="303"/>
      <c r="N220" s="303"/>
      <c r="O220" s="297"/>
      <c r="P220" s="297"/>
      <c r="Q220" s="278"/>
      <c r="R220" s="270"/>
      <c r="S220" s="298"/>
      <c r="T220" s="275"/>
      <c r="U220" s="275"/>
      <c r="V220" s="275"/>
    </row>
    <row r="221" spans="1:22" s="304" customFormat="1" hidden="1">
      <c r="A221" s="270" t="e">
        <f>IF(AND(C221=0,#REF!=0,#REF!=0),"BLANKS",1)</f>
        <v>#REF!</v>
      </c>
      <c r="B221" s="495"/>
      <c r="C221" s="496"/>
      <c r="D221" s="292"/>
      <c r="E221" s="293" t="str">
        <f ca="1">IF(B221="+","Unit",IF(ISERROR(OFFSET('HARGA SATUAN'!$E$6,MATCH(RAB!C221,'HARGA SATUAN'!$C$7:$C$1507,0),0)),"",OFFSET('HARGA SATUAN'!$E$6,MATCH(RAB!C221,'HARGA SATUAN'!$C$7:$C$1507,0),0)))</f>
        <v/>
      </c>
      <c r="F221" s="424"/>
      <c r="G221" s="294">
        <f ca="1">IF(ISERROR(OFFSET('HARGA SATUAN'!$I$6,MATCH(RAB!C221,'HARGA SATUAN'!$C$7:$C$1507,0),0)),0,OFFSET('HARGA SATUAN'!$I$6,MATCH(RAB!C221,'HARGA SATUAN'!$C$7:$C$1507,0),0))</f>
        <v>0</v>
      </c>
      <c r="H221" s="295">
        <f t="shared" si="102"/>
        <v>0</v>
      </c>
      <c r="I221" s="295">
        <f t="shared" si="103"/>
        <v>0</v>
      </c>
      <c r="J221" s="295">
        <f t="shared" si="104"/>
        <v>0</v>
      </c>
      <c r="K221" s="296">
        <f t="shared" si="105"/>
        <v>0</v>
      </c>
      <c r="L221" s="303"/>
      <c r="M221" s="303"/>
      <c r="N221" s="303"/>
      <c r="O221" s="297"/>
      <c r="P221" s="297"/>
      <c r="Q221" s="278"/>
      <c r="R221" s="270"/>
      <c r="S221" s="298"/>
      <c r="T221" s="275"/>
      <c r="U221" s="275"/>
      <c r="V221" s="275"/>
    </row>
    <row r="222" spans="1:22" s="304" customFormat="1" hidden="1">
      <c r="A222" s="270"/>
      <c r="B222" s="495"/>
      <c r="C222" s="496"/>
      <c r="D222" s="292"/>
      <c r="E222" s="293" t="str">
        <f ca="1">IF(B222="+","Unit",IF(ISERROR(OFFSET('HARGA SATUAN'!$E$6,MATCH(RAB!C222,'HARGA SATUAN'!$C$7:$C$1507,0),0)),"",OFFSET('HARGA SATUAN'!$E$6,MATCH(RAB!C222,'HARGA SATUAN'!$C$7:$C$1507,0),0)))</f>
        <v/>
      </c>
      <c r="F222" s="424"/>
      <c r="G222" s="294"/>
      <c r="H222" s="295"/>
      <c r="I222" s="295"/>
      <c r="J222" s="295"/>
      <c r="K222" s="296"/>
      <c r="L222" s="303"/>
      <c r="M222" s="303"/>
      <c r="N222" s="303"/>
      <c r="O222" s="297"/>
      <c r="P222" s="297"/>
      <c r="Q222" s="278"/>
      <c r="R222" s="270"/>
      <c r="S222" s="298"/>
      <c r="T222" s="275"/>
      <c r="U222" s="275"/>
      <c r="V222" s="275"/>
    </row>
    <row r="223" spans="1:22" s="304" customFormat="1" hidden="1">
      <c r="A223" s="270" t="e">
        <f>IF(AND(#REF!=0,#REF!=0,#REF!=0),"BLANKS",1)</f>
        <v>#REF!</v>
      </c>
      <c r="B223" s="495"/>
      <c r="C223" s="496"/>
      <c r="D223" s="292"/>
      <c r="E223" s="293" t="str">
        <f ca="1">IF(B223="+","Unit",IF(ISERROR(OFFSET('HARGA SATUAN'!$E$6,MATCH(RAB!C223,'HARGA SATUAN'!$C$7:$C$1507,0),0)),"",OFFSET('HARGA SATUAN'!$E$6,MATCH(RAB!C223,'HARGA SATUAN'!$C$7:$C$1507,0),0)))</f>
        <v/>
      </c>
      <c r="F223" s="442"/>
      <c r="G223" s="294">
        <f ca="1">IF(ISERROR(OFFSET('HARGA SATUAN'!$I$6,MATCH(RAB!C223,'HARGA SATUAN'!$C$7:$C$1507,0),0)),0,OFFSET('HARGA SATUAN'!$I$6,MATCH(RAB!C223,'HARGA SATUAN'!$C$7:$C$1507,0),0))</f>
        <v>0</v>
      </c>
      <c r="H223" s="295">
        <f t="shared" si="102"/>
        <v>0</v>
      </c>
      <c r="I223" s="295">
        <f t="shared" si="103"/>
        <v>0</v>
      </c>
      <c r="J223" s="295">
        <f t="shared" si="104"/>
        <v>0</v>
      </c>
      <c r="K223" s="296">
        <f t="shared" si="105"/>
        <v>0</v>
      </c>
      <c r="L223" s="303"/>
      <c r="M223" s="303"/>
      <c r="N223" s="303"/>
      <c r="O223" s="297"/>
      <c r="P223" s="297"/>
      <c r="Q223" s="278"/>
      <c r="R223" s="270"/>
      <c r="S223" s="298"/>
      <c r="T223" s="275"/>
      <c r="U223" s="275"/>
      <c r="V223" s="275"/>
    </row>
    <row r="224" spans="1:22" s="304" customFormat="1" hidden="1">
      <c r="A224" s="270" t="e">
        <f>IF(AND(#REF!=0,#REF!=0,#REF!=0),"BLANKS",1)</f>
        <v>#REF!</v>
      </c>
      <c r="B224" s="495"/>
      <c r="C224" s="496"/>
      <c r="D224" s="292"/>
      <c r="E224" s="293" t="str">
        <f ca="1">IF(B224="+","Unit",IF(ISERROR(OFFSET('HARGA SATUAN'!$E$6,MATCH(RAB!C224,'HARGA SATUAN'!$C$7:$C$1507,0),0)),"",OFFSET('HARGA SATUAN'!$E$6,MATCH(RAB!C224,'HARGA SATUAN'!$C$7:$C$1507,0),0)))</f>
        <v/>
      </c>
      <c r="F224" s="442"/>
      <c r="G224" s="294">
        <f ca="1">IF(ISERROR(OFFSET('HARGA SATUAN'!$I$6,MATCH(RAB!C224,'HARGA SATUAN'!$C$7:$C$1507,0),0)),0,OFFSET('HARGA SATUAN'!$I$6,MATCH(RAB!C224,'HARGA SATUAN'!$C$7:$C$1507,0),0))</f>
        <v>0</v>
      </c>
      <c r="H224" s="295">
        <f t="shared" si="102"/>
        <v>0</v>
      </c>
      <c r="I224" s="295">
        <f t="shared" si="103"/>
        <v>0</v>
      </c>
      <c r="J224" s="295">
        <f t="shared" si="104"/>
        <v>0</v>
      </c>
      <c r="K224" s="296">
        <f t="shared" si="105"/>
        <v>0</v>
      </c>
      <c r="L224" s="303"/>
      <c r="M224" s="303"/>
      <c r="N224" s="303"/>
      <c r="O224" s="297"/>
      <c r="P224" s="297"/>
      <c r="Q224" s="278"/>
      <c r="R224" s="270"/>
      <c r="S224" s="298"/>
      <c r="T224" s="275"/>
      <c r="U224" s="275"/>
      <c r="V224" s="275"/>
    </row>
    <row r="225" spans="1:22" s="304" customFormat="1" hidden="1">
      <c r="A225" s="270"/>
      <c r="B225" s="495"/>
      <c r="C225" s="496"/>
      <c r="D225" s="292"/>
      <c r="E225" s="293" t="str">
        <f ca="1">IF(B225="+","Unit",IF(ISERROR(OFFSET('HARGA SATUAN'!$E$6,MATCH(RAB!C225,'HARGA SATUAN'!$C$7:$C$1507,0),0)),"",OFFSET('HARGA SATUAN'!$E$6,MATCH(RAB!C225,'HARGA SATUAN'!$C$7:$C$1507,0),0)))</f>
        <v/>
      </c>
      <c r="F225" s="442"/>
      <c r="G225" s="294">
        <f ca="1">IF(ISERROR(OFFSET('HARGA SATUAN'!$I$6,MATCH(RAB!C225,'HARGA SATUAN'!$C$7:$C$1507,0),0)),0,OFFSET('HARGA SATUAN'!$I$6,MATCH(RAB!C225,'HARGA SATUAN'!$C$7:$C$1507,0),0))</f>
        <v>0</v>
      </c>
      <c r="H225" s="295">
        <f t="shared" si="102"/>
        <v>0</v>
      </c>
      <c r="I225" s="295">
        <f t="shared" si="103"/>
        <v>0</v>
      </c>
      <c r="J225" s="295">
        <f t="shared" si="104"/>
        <v>0</v>
      </c>
      <c r="K225" s="296">
        <f t="shared" si="105"/>
        <v>0</v>
      </c>
      <c r="L225" s="303"/>
      <c r="M225" s="303"/>
      <c r="N225" s="303"/>
      <c r="O225" s="297"/>
      <c r="P225" s="297"/>
      <c r="Q225" s="278"/>
      <c r="R225" s="270"/>
      <c r="S225" s="298"/>
      <c r="T225" s="275"/>
      <c r="U225" s="275"/>
      <c r="V225" s="275"/>
    </row>
    <row r="226" spans="1:22" s="304" customFormat="1" hidden="1">
      <c r="A226" s="270">
        <f>IF(AND(C314=0,C315=0,C316=0),"BLANKS",1)</f>
        <v>1</v>
      </c>
      <c r="B226" s="495"/>
      <c r="C226" s="496"/>
      <c r="D226" s="292"/>
      <c r="E226" s="293" t="str">
        <f ca="1">IF(B226="+","Unit",IF(ISERROR(OFFSET('HARGA SATUAN'!$E$6,MATCH(RAB!C226,'HARGA SATUAN'!$C$7:$C$1507,0),0)),"",OFFSET('HARGA SATUAN'!$E$6,MATCH(RAB!C226,'HARGA SATUAN'!$C$7:$C$1507,0),0)))</f>
        <v/>
      </c>
      <c r="F226" s="442"/>
      <c r="G226" s="294">
        <f ca="1">IF(ISERROR(OFFSET('HARGA SATUAN'!$I$6,MATCH(RAB!C226,'HARGA SATUAN'!$C$7:$C$1507,0),0)),0,OFFSET('HARGA SATUAN'!$I$6,MATCH(RAB!C226,'HARGA SATUAN'!$C$7:$C$1507,0),0))</f>
        <v>0</v>
      </c>
      <c r="H226" s="295">
        <f t="shared" si="102"/>
        <v>0</v>
      </c>
      <c r="I226" s="295">
        <f t="shared" si="103"/>
        <v>0</v>
      </c>
      <c r="J226" s="295">
        <f t="shared" si="104"/>
        <v>0</v>
      </c>
      <c r="K226" s="296">
        <f t="shared" si="105"/>
        <v>0</v>
      </c>
      <c r="L226" s="303"/>
      <c r="M226" s="303"/>
      <c r="N226" s="303"/>
      <c r="O226" s="278"/>
      <c r="P226" s="278"/>
      <c r="Q226" s="278"/>
      <c r="R226" s="270"/>
      <c r="S226" s="298"/>
      <c r="T226" s="275"/>
      <c r="U226" s="275"/>
      <c r="V226" s="275"/>
    </row>
    <row r="227" spans="1:22" s="304" customFormat="1" hidden="1">
      <c r="A227" s="270">
        <f>IF(AND(C315=0,C316=0,C317=0),"BLANKS",1)</f>
        <v>1</v>
      </c>
      <c r="B227" s="495"/>
      <c r="C227" s="496"/>
      <c r="D227" s="292"/>
      <c r="E227" s="293" t="str">
        <f ca="1">IF(B227="+","Unit",IF(ISERROR(OFFSET('HARGA SATUAN'!$E$6,MATCH(RAB!C227,'HARGA SATUAN'!$C$7:$C$1507,0),0)),"",OFFSET('HARGA SATUAN'!$E$6,MATCH(RAB!C227,'HARGA SATUAN'!$C$7:$C$1507,0),0)))</f>
        <v/>
      </c>
      <c r="F227" s="442"/>
      <c r="G227" s="294">
        <f ca="1">IF(ISERROR(OFFSET('HARGA SATUAN'!$I$6,MATCH(RAB!C227,'HARGA SATUAN'!$C$7:$C$1507,0),0)),0,OFFSET('HARGA SATUAN'!$I$6,MATCH(RAB!C227,'HARGA SATUAN'!$C$7:$C$1507,0),0))</f>
        <v>0</v>
      </c>
      <c r="H227" s="295">
        <f t="shared" si="102"/>
        <v>0</v>
      </c>
      <c r="I227" s="295">
        <f t="shared" si="103"/>
        <v>0</v>
      </c>
      <c r="J227" s="295">
        <f t="shared" si="104"/>
        <v>0</v>
      </c>
      <c r="K227" s="296">
        <f t="shared" si="105"/>
        <v>0</v>
      </c>
      <c r="L227" s="303"/>
      <c r="M227" s="303"/>
      <c r="N227" s="303"/>
      <c r="O227" s="278"/>
      <c r="P227" s="278"/>
      <c r="Q227" s="278"/>
      <c r="R227" s="270"/>
      <c r="S227" s="298"/>
      <c r="T227" s="275"/>
      <c r="U227" s="275"/>
      <c r="V227" s="275"/>
    </row>
    <row r="228" spans="1:22" s="304" customFormat="1" ht="15" hidden="1" customHeight="1">
      <c r="A228" s="270"/>
      <c r="B228" s="495"/>
      <c r="C228" s="496"/>
      <c r="D228" s="292"/>
      <c r="E228" s="293" t="str">
        <f ca="1">IF(B228="+","Unit",IF(ISERROR(OFFSET('HARGA SATUAN'!$E$6,MATCH(RAB!C228,'HARGA SATUAN'!$C$7:$C$1507,0),0)),"",OFFSET('HARGA SATUAN'!$E$6,MATCH(RAB!C228,'HARGA SATUAN'!$C$7:$C$1507,0),0)))</f>
        <v/>
      </c>
      <c r="F228" s="424"/>
      <c r="G228" s="294">
        <f ca="1">IF(ISERROR(OFFSET('HARGA SATUAN'!$I$6,MATCH(RAB!C228,'HARGA SATUAN'!$C$7:$C$1507,0),0)),0,OFFSET('HARGA SATUAN'!$I$6,MATCH(RAB!C228,'HARGA SATUAN'!$C$7:$C$1507,0),0))</f>
        <v>0</v>
      </c>
      <c r="H228" s="295">
        <f t="shared" si="102"/>
        <v>0</v>
      </c>
      <c r="I228" s="295">
        <f t="shared" si="103"/>
        <v>0</v>
      </c>
      <c r="J228" s="295">
        <f t="shared" si="104"/>
        <v>0</v>
      </c>
      <c r="K228" s="296">
        <f t="shared" si="105"/>
        <v>0</v>
      </c>
      <c r="L228" s="276"/>
      <c r="M228" s="303"/>
      <c r="N228" s="303"/>
      <c r="O228" s="278"/>
      <c r="P228" s="278"/>
      <c r="Q228" s="278"/>
      <c r="R228" s="278"/>
      <c r="S228" s="278"/>
    </row>
    <row r="229" spans="1:22" s="304" customFormat="1" hidden="1">
      <c r="A229" s="270" t="e">
        <f>IF(AND(#REF!=0,#REF!=0,#REF!=0),"BLANKS",1)</f>
        <v>#REF!</v>
      </c>
      <c r="B229" s="495"/>
      <c r="C229" s="496"/>
      <c r="D229" s="292"/>
      <c r="E229" s="293" t="str">
        <f ca="1">IF(B229="+","Unit",IF(ISERROR(OFFSET('HARGA SATUAN'!$E$6,MATCH(RAB!C229,'HARGA SATUAN'!$C$7:$C$1507,0),0)),"",OFFSET('HARGA SATUAN'!$E$6,MATCH(RAB!C229,'HARGA SATUAN'!$C$7:$C$1507,0),0)))</f>
        <v/>
      </c>
      <c r="F229" s="424"/>
      <c r="G229" s="294">
        <f ca="1">IF(ISERROR(OFFSET('HARGA SATUAN'!$I$6,MATCH(RAB!C229,'HARGA SATUAN'!$C$7:$C$1507,0),0)),0,OFFSET('HARGA SATUAN'!$I$6,MATCH(RAB!C229,'HARGA SATUAN'!$C$7:$C$1507,0),0))</f>
        <v>0</v>
      </c>
      <c r="H229" s="295">
        <f t="shared" ref="H229:H232" si="106">IF(OR(D229="MDU",D229="MDU-KD"),(IF($O$3="RAB NON MDU","PLN KD",G229*F229)),0)</f>
        <v>0</v>
      </c>
      <c r="I229" s="295">
        <f t="shared" ref="I229:I232" si="107">IF(D229="HDW",G229*F229,0)</f>
        <v>0</v>
      </c>
      <c r="J229" s="295">
        <f t="shared" ref="J229:J232" si="108">IF(D229="JASA",G229*F229,0)</f>
        <v>0</v>
      </c>
      <c r="K229" s="296">
        <f t="shared" ref="K229:K232" si="109">SUM(H229:J229)</f>
        <v>0</v>
      </c>
      <c r="L229" s="303"/>
      <c r="M229" s="303"/>
      <c r="N229" s="303"/>
      <c r="O229" s="297"/>
      <c r="P229" s="297"/>
      <c r="Q229" s="278"/>
      <c r="R229" s="270"/>
      <c r="S229" s="298"/>
      <c r="T229" s="275"/>
      <c r="U229" s="275"/>
      <c r="V229" s="275"/>
    </row>
    <row r="230" spans="1:22" s="304" customFormat="1" hidden="1">
      <c r="A230" s="270"/>
      <c r="B230" s="495"/>
      <c r="C230" s="496"/>
      <c r="D230" s="292"/>
      <c r="E230" s="293" t="str">
        <f ca="1">IF(B230="+","Unit",IF(ISERROR(OFFSET('HARGA SATUAN'!$E$6,MATCH(RAB!C230,'HARGA SATUAN'!$C$7:$C$1507,0),0)),"",OFFSET('HARGA SATUAN'!$E$6,MATCH(RAB!C230,'HARGA SATUAN'!$C$7:$C$1507,0),0)))</f>
        <v/>
      </c>
      <c r="F230" s="424"/>
      <c r="G230" s="294">
        <f ca="1">IF(ISERROR(OFFSET('HARGA SATUAN'!$I$6,MATCH(RAB!C230,'HARGA SATUAN'!$C$7:$C$1507,0),0)),0,OFFSET('HARGA SATUAN'!$I$6,MATCH(RAB!C230,'HARGA SATUAN'!$C$7:$C$1507,0),0))</f>
        <v>0</v>
      </c>
      <c r="H230" s="295">
        <f t="shared" si="106"/>
        <v>0</v>
      </c>
      <c r="I230" s="295">
        <f t="shared" si="107"/>
        <v>0</v>
      </c>
      <c r="J230" s="295">
        <f t="shared" si="108"/>
        <v>0</v>
      </c>
      <c r="K230" s="296">
        <f t="shared" si="109"/>
        <v>0</v>
      </c>
      <c r="L230" s="303"/>
      <c r="M230" s="303"/>
      <c r="N230" s="303"/>
      <c r="O230" s="297"/>
      <c r="P230" s="297"/>
      <c r="Q230" s="278"/>
      <c r="R230" s="270"/>
      <c r="S230" s="298"/>
      <c r="T230" s="275"/>
      <c r="U230" s="275"/>
      <c r="V230" s="275"/>
    </row>
    <row r="231" spans="1:22" s="304" customFormat="1" hidden="1">
      <c r="A231" s="270" t="str">
        <f>IF(AND(C321=0,C322=0,C323=0),"BLANKS",1)</f>
        <v>BLANKS</v>
      </c>
      <c r="B231" s="495"/>
      <c r="C231" s="496"/>
      <c r="D231" s="292"/>
      <c r="E231" s="293" t="str">
        <f ca="1">IF(B231="+","Unit",IF(ISERROR(OFFSET('HARGA SATUAN'!$E$6,MATCH(RAB!C231,'HARGA SATUAN'!$C$7:$C$1507,0),0)),"",OFFSET('HARGA SATUAN'!$E$6,MATCH(RAB!C231,'HARGA SATUAN'!$C$7:$C$1507,0),0)))</f>
        <v/>
      </c>
      <c r="F231" s="424"/>
      <c r="G231" s="294">
        <f ca="1">IF(ISERROR(OFFSET('HARGA SATUAN'!$I$6,MATCH(RAB!C231,'HARGA SATUAN'!$C$7:$C$1507,0),0)),0,OFFSET('HARGA SATUAN'!$I$6,MATCH(RAB!C231,'HARGA SATUAN'!$C$7:$C$1507,0),0))</f>
        <v>0</v>
      </c>
      <c r="H231" s="295">
        <f t="shared" si="106"/>
        <v>0</v>
      </c>
      <c r="I231" s="295">
        <f t="shared" si="107"/>
        <v>0</v>
      </c>
      <c r="J231" s="295">
        <f t="shared" si="108"/>
        <v>0</v>
      </c>
      <c r="K231" s="296">
        <f t="shared" si="109"/>
        <v>0</v>
      </c>
      <c r="L231" s="303"/>
      <c r="M231" s="303"/>
      <c r="N231" s="303"/>
      <c r="O231" s="278"/>
      <c r="P231" s="278"/>
      <c r="Q231" s="278"/>
      <c r="R231" s="270"/>
      <c r="S231" s="298"/>
      <c r="T231" s="275"/>
      <c r="U231" s="275"/>
      <c r="V231" s="275"/>
    </row>
    <row r="232" spans="1:22" s="304" customFormat="1" hidden="1">
      <c r="A232" s="270" t="str">
        <f>IF(AND(C322=0,C323=0,C324=0),"BLANKS",1)</f>
        <v>BLANKS</v>
      </c>
      <c r="B232" s="495"/>
      <c r="C232" s="496"/>
      <c r="D232" s="292"/>
      <c r="E232" s="293" t="str">
        <f ca="1">IF(B232="+","Unit",IF(ISERROR(OFFSET('HARGA SATUAN'!$E$6,MATCH(RAB!C232,'HARGA SATUAN'!$C$7:$C$1507,0),0)),"",OFFSET('HARGA SATUAN'!$E$6,MATCH(RAB!C232,'HARGA SATUAN'!$C$7:$C$1507,0),0)))</f>
        <v/>
      </c>
      <c r="F232" s="424"/>
      <c r="G232" s="294">
        <f ca="1">IF(ISERROR(OFFSET('HARGA SATUAN'!$I$6,MATCH(RAB!C232,'HARGA SATUAN'!$C$7:$C$1507,0),0)),0,OFFSET('HARGA SATUAN'!$I$6,MATCH(RAB!C232,'HARGA SATUAN'!$C$7:$C$1507,0),0))</f>
        <v>0</v>
      </c>
      <c r="H232" s="295">
        <f t="shared" si="106"/>
        <v>0</v>
      </c>
      <c r="I232" s="295">
        <f t="shared" si="107"/>
        <v>0</v>
      </c>
      <c r="J232" s="295">
        <f t="shared" si="108"/>
        <v>0</v>
      </c>
      <c r="K232" s="296">
        <f t="shared" si="109"/>
        <v>0</v>
      </c>
      <c r="L232" s="303"/>
      <c r="M232" s="303"/>
      <c r="N232" s="303"/>
      <c r="O232" s="278"/>
      <c r="P232" s="278"/>
      <c r="Q232" s="278"/>
      <c r="R232" s="270"/>
      <c r="S232" s="298"/>
      <c r="T232" s="275"/>
      <c r="U232" s="275"/>
      <c r="V232" s="275"/>
    </row>
    <row r="233" spans="1:22" s="304" customFormat="1" hidden="1">
      <c r="A233" s="270" t="e">
        <f>IF(AND(#REF!=0,#REF!=0,#REF!=0),"BLANKS",1)</f>
        <v>#REF!</v>
      </c>
      <c r="B233" s="495"/>
      <c r="C233" s="496"/>
      <c r="D233" s="292"/>
      <c r="E233" s="293" t="str">
        <f ca="1">IF(B233="+","Unit",IF(ISERROR(OFFSET('HARGA SATUAN'!$E$6,MATCH(RAB!C233,'HARGA SATUAN'!$C$7:$C$1507,0),0)),"",OFFSET('HARGA SATUAN'!$E$6,MATCH(RAB!C233,'HARGA SATUAN'!$C$7:$C$1507,0),0)))</f>
        <v/>
      </c>
      <c r="F233" s="424"/>
      <c r="G233" s="294">
        <f ca="1">IF(ISERROR(OFFSET('HARGA SATUAN'!$I$6,MATCH(RAB!C233,'HARGA SATUAN'!$C$7:$C$1507,0),0)),0,OFFSET('HARGA SATUAN'!$I$6,MATCH(RAB!C233,'HARGA SATUAN'!$C$7:$C$1507,0),0))</f>
        <v>0</v>
      </c>
      <c r="H233" s="295">
        <f t="shared" ref="H233:H234" si="110">IF(OR(D233="MDU",D233="MDU-KD"),(IF($O$3="RAB NON MDU","PLN KD",G233*F233)),0)</f>
        <v>0</v>
      </c>
      <c r="I233" s="295">
        <f t="shared" ref="I233:I234" si="111">IF(D233="HDW",G233*F233,0)</f>
        <v>0</v>
      </c>
      <c r="J233" s="295">
        <f t="shared" ref="J233:J234" si="112">IF(D233="JASA",G233*F233,0)</f>
        <v>0</v>
      </c>
      <c r="K233" s="296">
        <f t="shared" ref="K233:K234" si="113">SUM(H233:J233)</f>
        <v>0</v>
      </c>
      <c r="L233" s="303"/>
      <c r="M233" s="303"/>
      <c r="N233" s="303"/>
      <c r="O233" s="297"/>
      <c r="P233" s="297"/>
      <c r="Q233" s="278"/>
      <c r="R233" s="270"/>
      <c r="S233" s="298"/>
      <c r="T233" s="275"/>
      <c r="U233" s="275"/>
      <c r="V233" s="275"/>
    </row>
    <row r="234" spans="1:22" s="304" customFormat="1" hidden="1">
      <c r="A234" s="270"/>
      <c r="B234" s="495"/>
      <c r="C234" s="496"/>
      <c r="D234" s="292"/>
      <c r="E234" s="293" t="str">
        <f ca="1">IF(B234="+","Unit",IF(ISERROR(OFFSET('HARGA SATUAN'!$E$6,MATCH(RAB!C234,'HARGA SATUAN'!$C$7:$C$1507,0),0)),"",OFFSET('HARGA SATUAN'!$E$6,MATCH(RAB!C234,'HARGA SATUAN'!$C$7:$C$1507,0),0)))</f>
        <v/>
      </c>
      <c r="F234" s="424"/>
      <c r="G234" s="294">
        <f ca="1">IF(ISERROR(OFFSET('HARGA SATUAN'!$I$6,MATCH(RAB!C234,'HARGA SATUAN'!$C$7:$C$1507,0),0)),0,OFFSET('HARGA SATUAN'!$I$6,MATCH(RAB!C234,'HARGA SATUAN'!$C$7:$C$1507,0),0))</f>
        <v>0</v>
      </c>
      <c r="H234" s="295">
        <f t="shared" si="110"/>
        <v>0</v>
      </c>
      <c r="I234" s="295">
        <f t="shared" si="111"/>
        <v>0</v>
      </c>
      <c r="J234" s="295">
        <f t="shared" si="112"/>
        <v>0</v>
      </c>
      <c r="K234" s="296">
        <f t="shared" si="113"/>
        <v>0</v>
      </c>
      <c r="L234" s="303"/>
      <c r="M234" s="303"/>
      <c r="N234" s="303"/>
      <c r="O234" s="297"/>
      <c r="P234" s="297"/>
      <c r="Q234" s="278"/>
      <c r="R234" s="270"/>
      <c r="S234" s="298"/>
      <c r="T234" s="275"/>
      <c r="U234" s="275"/>
      <c r="V234" s="275"/>
    </row>
    <row r="235" spans="1:22" s="304" customFormat="1" ht="15" customHeight="1">
      <c r="A235" s="270"/>
      <c r="B235" s="495"/>
      <c r="C235" s="496"/>
      <c r="D235" s="292"/>
      <c r="E235" s="293" t="str">
        <f ca="1">IF(B235="+","Unit",IF(ISERROR(OFFSET('HARGA SATUAN'!$E$6,MATCH(RAB!C235,'HARGA SATUAN'!$C$7:$C$1507,0),0)),"",OFFSET('HARGA SATUAN'!$E$6,MATCH(RAB!C235,'HARGA SATUAN'!$C$7:$C$1507,0),0)))</f>
        <v/>
      </c>
      <c r="F235" s="424"/>
      <c r="G235" s="294">
        <f ca="1">IF(ISERROR(OFFSET('HARGA SATUAN'!$I$6,MATCH(RAB!C235,'HARGA SATUAN'!$C$7:$C$1507,0),0)),0,OFFSET('HARGA SATUAN'!$I$6,MATCH(RAB!C235,'HARGA SATUAN'!$C$7:$C$1507,0),0))</f>
        <v>0</v>
      </c>
      <c r="H235" s="295">
        <f t="shared" ref="H235" si="114">IF(OR(D235="MDU",D235="MDU-KD"),(IF($O$3="RAB NON MDU","PLN KD",G235*F235)),0)</f>
        <v>0</v>
      </c>
      <c r="I235" s="295">
        <f t="shared" ref="I235" si="115">IF(D235="HDW",G235*F235,0)</f>
        <v>0</v>
      </c>
      <c r="J235" s="295">
        <f t="shared" ref="J235" si="116">IF(D235="JASA",G235*F235,0)</f>
        <v>0</v>
      </c>
      <c r="K235" s="296">
        <f t="shared" ref="K235" si="117">SUM(H235:J235)</f>
        <v>0</v>
      </c>
      <c r="L235" s="276"/>
      <c r="M235" s="303"/>
      <c r="N235" s="303"/>
      <c r="O235" s="278"/>
      <c r="P235" s="278"/>
      <c r="Q235" s="278"/>
      <c r="R235" s="278"/>
      <c r="S235" s="278"/>
    </row>
    <row r="236" spans="1:22" s="299" customFormat="1">
      <c r="A236" s="270"/>
      <c r="B236" s="314" t="s">
        <v>1558</v>
      </c>
      <c r="C236" s="315" t="s">
        <v>1561</v>
      </c>
      <c r="D236" s="292"/>
      <c r="E236" s="293" t="str">
        <f ca="1">IF(B236="+","Unit",IF(ISERROR(OFFSET('HARGA SATUAN'!$E$6,MATCH(RAB!C236,'HARGA SATUAN'!$C$7:$C$1507,0),0)),"",OFFSET('HARGA SATUAN'!$E$6,MATCH(RAB!C236,'HARGA SATUAN'!$C$7:$C$1507,0),0)))</f>
        <v/>
      </c>
      <c r="F236" s="424"/>
      <c r="G236" s="294">
        <f ca="1">IF(ISERROR(OFFSET('HARGA SATUAN'!$I$6,MATCH(RAB!C236,'HARGA SATUAN'!$C$7:$C$1507,0),0)),0,OFFSET('HARGA SATUAN'!$I$6,MATCH(RAB!C236,'HARGA SATUAN'!$C$7:$C$1507,0),0))</f>
        <v>0</v>
      </c>
      <c r="H236" s="295">
        <f t="shared" ref="H236:H244" si="118">IF(OR(D236="MDU",D236="MDU-KD"),(IF($O$3="RAB NON MDU","PLN KD",G236*F236)),0)</f>
        <v>0</v>
      </c>
      <c r="I236" s="295">
        <f t="shared" ref="I236:I244" si="119">IF(D236="HDW",G236*F236,0)</f>
        <v>0</v>
      </c>
      <c r="J236" s="295">
        <f t="shared" ref="J236:J244" si="120">IF(D236="JASA",G236*F236,0)</f>
        <v>0</v>
      </c>
      <c r="K236" s="296">
        <f t="shared" ref="K236:K244" si="121">SUM(H236:J236)</f>
        <v>0</v>
      </c>
      <c r="L236" s="276"/>
      <c r="M236" s="276"/>
      <c r="N236" s="303"/>
      <c r="O236" s="278"/>
      <c r="P236" s="278"/>
      <c r="Q236" s="340"/>
      <c r="R236" s="278"/>
      <c r="S236" s="340"/>
      <c r="T236" s="341"/>
      <c r="U236" s="341"/>
      <c r="V236" s="341"/>
    </row>
    <row r="237" spans="1:22" s="299" customFormat="1" ht="19.5" customHeight="1">
      <c r="A237" s="270"/>
      <c r="B237" s="313">
        <v>1</v>
      </c>
      <c r="C237" s="109" t="s">
        <v>69</v>
      </c>
      <c r="D237" s="292" t="s">
        <v>46</v>
      </c>
      <c r="E237" s="293" t="str">
        <f ca="1">IF(B237="+","Unit",IF(ISERROR(OFFSET('HARGA SATUAN'!$E$6,MATCH(RAB!C237,'HARGA SATUAN'!$C$7:$C$1507,0),0)),"",OFFSET('HARGA SATUAN'!$E$6,MATCH(RAB!C237,'HARGA SATUAN'!$C$7:$C$1507,0),0)))</f>
        <v>Mtr</v>
      </c>
      <c r="F237" s="424">
        <f>('GAMBAR '!Y34*3)*1.06</f>
        <v>556.5</v>
      </c>
      <c r="G237" s="294">
        <f ca="1">IF(ISERROR(OFFSET('HARGA SATUAN'!$I$6,MATCH(RAB!C237,'HARGA SATUAN'!$C$7:$C$1507,0),0)),0,OFFSET('HARGA SATUAN'!$I$6,MATCH(RAB!C237,'HARGA SATUAN'!$C$7:$C$1507,0),0))</f>
        <v>36900</v>
      </c>
      <c r="H237" s="295">
        <f t="shared" ref="H237:H238" ca="1" si="122">IF(OR(D237="MDU",D237="MDU-KD"),(IF($O$3="RAB NON MDU","PLN KD",G237*F237)),0)</f>
        <v>20534850</v>
      </c>
      <c r="I237" s="295">
        <f t="shared" ref="I237:I238" si="123">IF(D237="HDW",G237*F237,0)</f>
        <v>0</v>
      </c>
      <c r="J237" s="295">
        <f t="shared" ref="J237:J238" si="124">IF(D237="JASA",G237*F237,0)</f>
        <v>0</v>
      </c>
      <c r="K237" s="296">
        <f t="shared" ref="K237:K238" ca="1" si="125">SUM(H237:J237)</f>
        <v>20534850</v>
      </c>
      <c r="L237" s="276"/>
      <c r="M237" s="276"/>
      <c r="N237" s="303"/>
      <c r="O237" s="278"/>
      <c r="P237" s="278"/>
      <c r="Q237" s="278"/>
      <c r="R237" s="278"/>
      <c r="S237" s="278"/>
      <c r="T237" s="345"/>
      <c r="U237" s="345"/>
      <c r="V237" s="345"/>
    </row>
    <row r="238" spans="1:22" s="299" customFormat="1">
      <c r="A238" s="270"/>
      <c r="B238" s="310">
        <v>2</v>
      </c>
      <c r="C238" s="109" t="s">
        <v>776</v>
      </c>
      <c r="D238" s="292" t="s">
        <v>49</v>
      </c>
      <c r="E238" s="293" t="str">
        <f ca="1">IF(B238="+","Unit",IF(ISERROR(OFFSET('HARGA SATUAN'!$E$6,MATCH(RAB!C238,'HARGA SATUAN'!$C$7:$C$1507,0),0)),"",OFFSET('HARGA SATUAN'!$E$6,MATCH(RAB!C238,'HARGA SATUAN'!$C$7:$C$1507,0),0)))</f>
        <v>Per 50 m</v>
      </c>
      <c r="F238" s="312">
        <f>F237/50</f>
        <v>11.13</v>
      </c>
      <c r="G238" s="294">
        <f ca="1">IF(ISERROR(OFFSET('HARGA SATUAN'!$I$6,MATCH(RAB!C238,'HARGA SATUAN'!$C$7:$C$1507,0),0)),0,OFFSET('HARGA SATUAN'!$I$6,MATCH(RAB!C238,'HARGA SATUAN'!$C$7:$C$1507,0),0))</f>
        <v>136485.10978061482</v>
      </c>
      <c r="H238" s="295">
        <f t="shared" si="122"/>
        <v>0</v>
      </c>
      <c r="I238" s="295">
        <f t="shared" si="123"/>
        <v>0</v>
      </c>
      <c r="J238" s="295">
        <f t="shared" ca="1" si="124"/>
        <v>1519079.271858243</v>
      </c>
      <c r="K238" s="296">
        <f t="shared" ca="1" si="125"/>
        <v>1519079.271858243</v>
      </c>
      <c r="L238" s="276"/>
      <c r="M238" s="276"/>
      <c r="N238" s="303"/>
      <c r="O238" s="278"/>
      <c r="P238" s="278"/>
      <c r="Q238" s="278"/>
      <c r="R238" s="278"/>
      <c r="S238" s="278"/>
      <c r="T238" s="341"/>
      <c r="U238" s="341"/>
      <c r="V238" s="341"/>
    </row>
    <row r="239" spans="1:22" s="299" customFormat="1" hidden="1">
      <c r="A239" s="270"/>
      <c r="B239" s="313"/>
      <c r="C239" s="109"/>
      <c r="D239" s="292"/>
      <c r="E239" s="293" t="str">
        <f ca="1">IF(B239="+","Unit",IF(ISERROR(OFFSET('HARGA SATUAN'!$E$6,MATCH(RAB!C239,'HARGA SATUAN'!$C$7:$C$1507,0),0)),"",OFFSET('HARGA SATUAN'!$E$6,MATCH(RAB!C239,'HARGA SATUAN'!$C$7:$C$1507,0),0)))</f>
        <v/>
      </c>
      <c r="F239" s="424"/>
      <c r="G239" s="294">
        <f ca="1">IF(ISERROR(OFFSET('HARGA SATUAN'!$I$6,MATCH(RAB!C239,'HARGA SATUAN'!$C$7:$C$1507,0),0)),0,OFFSET('HARGA SATUAN'!$I$6,MATCH(RAB!C239,'HARGA SATUAN'!$C$7:$C$1507,0),0))</f>
        <v>0</v>
      </c>
      <c r="H239" s="295">
        <f t="shared" ref="H239:H240" si="126">IF(OR(D239="MDU",D239="MDU-KD"),(IF($O$3="RAB NON MDU","PLN KD",G239*F239)),0)</f>
        <v>0</v>
      </c>
      <c r="I239" s="295">
        <f t="shared" ref="I239:I240" si="127">IF(D239="HDW",G239*F239,0)</f>
        <v>0</v>
      </c>
      <c r="J239" s="295">
        <f t="shared" ref="J239:J240" si="128">IF(D239="JASA",G239*F239,0)</f>
        <v>0</v>
      </c>
      <c r="K239" s="296">
        <f t="shared" ref="K239:K240" si="129">SUM(H239:J239)</f>
        <v>0</v>
      </c>
      <c r="L239" s="276"/>
      <c r="M239" s="276"/>
      <c r="N239" s="303"/>
      <c r="O239" s="278"/>
      <c r="P239" s="278"/>
      <c r="Q239" s="278"/>
      <c r="R239" s="278"/>
      <c r="S239" s="278"/>
      <c r="T239" s="345"/>
      <c r="U239" s="345"/>
      <c r="V239" s="345"/>
    </row>
    <row r="240" spans="1:22" s="299" customFormat="1" hidden="1">
      <c r="A240" s="270"/>
      <c r="B240" s="310"/>
      <c r="C240" s="109"/>
      <c r="D240" s="292"/>
      <c r="E240" s="293" t="str">
        <f ca="1">IF(B240="+","Unit",IF(ISERROR(OFFSET('HARGA SATUAN'!$E$6,MATCH(RAB!C240,'HARGA SATUAN'!$C$7:$C$1507,0),0)),"",OFFSET('HARGA SATUAN'!$E$6,MATCH(RAB!C240,'HARGA SATUAN'!$C$7:$C$1507,0),0)))</f>
        <v/>
      </c>
      <c r="F240" s="312"/>
      <c r="G240" s="294">
        <f ca="1">IF(ISERROR(OFFSET('HARGA SATUAN'!$I$6,MATCH(RAB!C240,'HARGA SATUAN'!$C$7:$C$1507,0),0)),0,OFFSET('HARGA SATUAN'!$I$6,MATCH(RAB!C240,'HARGA SATUAN'!$C$7:$C$1507,0),0))</f>
        <v>0</v>
      </c>
      <c r="H240" s="295">
        <f t="shared" si="126"/>
        <v>0</v>
      </c>
      <c r="I240" s="295">
        <f t="shared" si="127"/>
        <v>0</v>
      </c>
      <c r="J240" s="295">
        <f t="shared" si="128"/>
        <v>0</v>
      </c>
      <c r="K240" s="296">
        <f t="shared" si="129"/>
        <v>0</v>
      </c>
      <c r="L240" s="276"/>
      <c r="M240" s="276"/>
      <c r="N240" s="303"/>
      <c r="O240" s="278"/>
      <c r="P240" s="278"/>
      <c r="Q240" s="278"/>
      <c r="R240" s="278"/>
      <c r="S240" s="278"/>
      <c r="T240" s="341"/>
      <c r="U240" s="341"/>
      <c r="V240" s="341"/>
    </row>
    <row r="241" spans="1:22" s="299" customFormat="1" hidden="1">
      <c r="A241" s="270"/>
      <c r="B241" s="313"/>
      <c r="C241" s="311"/>
      <c r="D241" s="292"/>
      <c r="E241" s="293" t="str">
        <f ca="1">IF(B241="+","Unit",IF(ISERROR(OFFSET('HARGA SATUAN'!$E$6,MATCH(RAB!C241,'HARGA SATUAN'!$C$7:$C$1507,0),0)),"",OFFSET('HARGA SATUAN'!$E$6,MATCH(RAB!C241,'HARGA SATUAN'!$C$7:$C$1507,0),0)))</f>
        <v/>
      </c>
      <c r="F241" s="424"/>
      <c r="G241" s="294">
        <f ca="1">IF(ISERROR(OFFSET('HARGA SATUAN'!$I$6,MATCH(RAB!C241,'HARGA SATUAN'!$C$7:$C$1507,0),0)),0,OFFSET('HARGA SATUAN'!$I$6,MATCH(RAB!C241,'HARGA SATUAN'!$C$7:$C$1507,0),0))</f>
        <v>0</v>
      </c>
      <c r="H241" s="295">
        <f t="shared" si="118"/>
        <v>0</v>
      </c>
      <c r="I241" s="295">
        <f t="shared" si="119"/>
        <v>0</v>
      </c>
      <c r="J241" s="295">
        <f t="shared" si="120"/>
        <v>0</v>
      </c>
      <c r="K241" s="296">
        <f t="shared" si="121"/>
        <v>0</v>
      </c>
      <c r="L241" s="276"/>
      <c r="M241" s="276"/>
      <c r="N241" s="303"/>
      <c r="O241" s="278"/>
      <c r="P241" s="278"/>
      <c r="Q241" s="278"/>
      <c r="R241" s="278"/>
      <c r="S241" s="278"/>
      <c r="T241" s="345"/>
      <c r="U241" s="345"/>
      <c r="V241" s="345"/>
    </row>
    <row r="242" spans="1:22" s="299" customFormat="1" hidden="1">
      <c r="A242" s="270"/>
      <c r="B242" s="310"/>
      <c r="C242" s="311"/>
      <c r="D242" s="292"/>
      <c r="E242" s="293" t="str">
        <f ca="1">IF(B242="+","Unit",IF(ISERROR(OFFSET('HARGA SATUAN'!$E$6,MATCH(RAB!C242,'HARGA SATUAN'!$C$7:$C$1507,0),0)),"",OFFSET('HARGA SATUAN'!$E$6,MATCH(RAB!C242,'HARGA SATUAN'!$C$7:$C$1507,0),0)))</f>
        <v/>
      </c>
      <c r="F242" s="514"/>
      <c r="G242" s="294">
        <f ca="1">IF(ISERROR(OFFSET('HARGA SATUAN'!$I$6,MATCH(RAB!C242,'HARGA SATUAN'!$C$7:$C$1507,0),0)),0,OFFSET('HARGA SATUAN'!$I$6,MATCH(RAB!C242,'HARGA SATUAN'!$C$7:$C$1507,0),0))</f>
        <v>0</v>
      </c>
      <c r="H242" s="295">
        <f t="shared" si="118"/>
        <v>0</v>
      </c>
      <c r="I242" s="295">
        <f t="shared" si="119"/>
        <v>0</v>
      </c>
      <c r="J242" s="295">
        <f t="shared" si="120"/>
        <v>0</v>
      </c>
      <c r="K242" s="296">
        <f t="shared" si="121"/>
        <v>0</v>
      </c>
      <c r="L242" s="276"/>
      <c r="M242" s="276"/>
      <c r="N242" s="303"/>
      <c r="O242" s="278"/>
      <c r="P242" s="278"/>
      <c r="Q242" s="278"/>
      <c r="R242" s="278"/>
      <c r="S242" s="278"/>
      <c r="T242" s="341"/>
      <c r="U242" s="341"/>
      <c r="V242" s="341"/>
    </row>
    <row r="243" spans="1:22" s="299" customFormat="1" ht="19.5" customHeight="1">
      <c r="A243" s="270"/>
      <c r="B243" s="313">
        <v>3</v>
      </c>
      <c r="C243" s="109" t="s">
        <v>68</v>
      </c>
      <c r="D243" s="292" t="s">
        <v>46</v>
      </c>
      <c r="E243" s="293" t="str">
        <f ca="1">IF(B243="+","Unit",IF(ISERROR(OFFSET('HARGA SATUAN'!$E$6,MATCH(RAB!C243,'HARGA SATUAN'!$C$7:$C$1507,0),0)),"",OFFSET('HARGA SATUAN'!$E$6,MATCH(RAB!C243,'HARGA SATUAN'!$C$7:$C$1507,0),0)))</f>
        <v>Mtr</v>
      </c>
      <c r="F243" s="424">
        <f>'GAMBAR '!Y34*1.06</f>
        <v>185.5</v>
      </c>
      <c r="G243" s="294">
        <f ca="1">IF(ISERROR(OFFSET('HARGA SATUAN'!$I$6,MATCH(RAB!C243,'HARGA SATUAN'!$C$7:$C$1507,0),0)),0,OFFSET('HARGA SATUAN'!$I$6,MATCH(RAB!C243,'HARGA SATUAN'!$C$7:$C$1507,0),0))</f>
        <v>25300</v>
      </c>
      <c r="H243" s="295">
        <f t="shared" ca="1" si="118"/>
        <v>4693150</v>
      </c>
      <c r="I243" s="295">
        <f t="shared" si="119"/>
        <v>0</v>
      </c>
      <c r="J243" s="295">
        <f t="shared" si="120"/>
        <v>0</v>
      </c>
      <c r="K243" s="296">
        <f t="shared" ca="1" si="121"/>
        <v>4693150</v>
      </c>
      <c r="L243" s="276"/>
      <c r="M243" s="276"/>
      <c r="N243" s="303"/>
      <c r="O243" s="278"/>
      <c r="P243" s="278"/>
      <c r="Q243" s="278"/>
      <c r="R243" s="278"/>
      <c r="S243" s="278"/>
      <c r="T243" s="345"/>
      <c r="U243" s="345"/>
      <c r="V243" s="345"/>
    </row>
    <row r="244" spans="1:22" s="299" customFormat="1">
      <c r="A244" s="270"/>
      <c r="B244" s="310">
        <v>4</v>
      </c>
      <c r="C244" s="109" t="s">
        <v>777</v>
      </c>
      <c r="D244" s="292" t="s">
        <v>49</v>
      </c>
      <c r="E244" s="293" t="str">
        <f ca="1">IF(B244="+","Unit",IF(ISERROR(OFFSET('HARGA SATUAN'!$E$6,MATCH(RAB!C244,'HARGA SATUAN'!$C$7:$C$1507,0),0)),"",OFFSET('HARGA SATUAN'!$E$6,MATCH(RAB!C244,'HARGA SATUAN'!$C$7:$C$1507,0),0)))</f>
        <v>Per 50 m</v>
      </c>
      <c r="F244" s="312">
        <f>F243/50</f>
        <v>3.71</v>
      </c>
      <c r="G244" s="294">
        <f ca="1">IF(ISERROR(OFFSET('HARGA SATUAN'!$I$6,MATCH(RAB!C244,'HARGA SATUAN'!$C$7:$C$1507,0),0)),0,OFFSET('HARGA SATUAN'!$I$6,MATCH(RAB!C244,'HARGA SATUAN'!$C$7:$C$1507,0),0))</f>
        <v>125481.16630030893</v>
      </c>
      <c r="H244" s="295">
        <f t="shared" si="118"/>
        <v>0</v>
      </c>
      <c r="I244" s="295">
        <f t="shared" si="119"/>
        <v>0</v>
      </c>
      <c r="J244" s="295">
        <f t="shared" ca="1" si="120"/>
        <v>465535.12697414611</v>
      </c>
      <c r="K244" s="296">
        <f t="shared" ca="1" si="121"/>
        <v>465535.12697414611</v>
      </c>
      <c r="L244" s="276"/>
      <c r="M244" s="276"/>
      <c r="N244" s="303"/>
      <c r="O244" s="278"/>
      <c r="P244" s="278"/>
      <c r="Q244" s="278"/>
      <c r="R244" s="278"/>
      <c r="S244" s="278"/>
      <c r="T244" s="341"/>
      <c r="U244" s="341"/>
      <c r="V244" s="341"/>
    </row>
    <row r="245" spans="1:22" s="299" customFormat="1">
      <c r="A245" s="270"/>
      <c r="B245" s="310">
        <v>5</v>
      </c>
      <c r="C245" s="109" t="s">
        <v>1406</v>
      </c>
      <c r="D245" s="292" t="s">
        <v>46</v>
      </c>
      <c r="E245" s="293" t="str">
        <f ca="1">IF(B245="+","Unit",IF(ISERROR(OFFSET('HARGA SATUAN'!$E$6,MATCH(RAB!C245,'HARGA SATUAN'!$C$7:$C$1507,0),0)),"",OFFSET('HARGA SATUAN'!$E$6,MATCH(RAB!C245,'HARGA SATUAN'!$C$7:$C$1507,0),0)))</f>
        <v>Mtr</v>
      </c>
      <c r="F245" s="312">
        <f>'GAMBAR '!Y36*1.05</f>
        <v>236.25</v>
      </c>
      <c r="G245" s="294">
        <f ca="1">IF(ISERROR(OFFSET('HARGA SATUAN'!$I$6,MATCH(RAB!C245,'HARGA SATUAN'!$C$7:$C$1507,0),0)),0,OFFSET('HARGA SATUAN'!$I$6,MATCH(RAB!C245,'HARGA SATUAN'!$C$7:$C$1507,0),0))</f>
        <v>53300</v>
      </c>
      <c r="H245" s="295">
        <f t="shared" ref="H245" ca="1" si="130">IF(OR(D245="MDU",D245="MDU-KD"),(IF($O$3="RAB NON MDU","PLN KD",G245*F245)),0)</f>
        <v>12592125</v>
      </c>
      <c r="I245" s="295">
        <f t="shared" ref="I245" si="131">IF(D245="HDW",G245*F245,0)</f>
        <v>0</v>
      </c>
      <c r="J245" s="295">
        <f t="shared" ref="J245" si="132">IF(D245="JASA",G245*F245,0)</f>
        <v>0</v>
      </c>
      <c r="K245" s="296">
        <f t="shared" ref="K245" ca="1" si="133">SUM(H245:J245)</f>
        <v>12592125</v>
      </c>
      <c r="L245" s="276"/>
      <c r="M245" s="276"/>
      <c r="N245" s="303"/>
      <c r="O245" s="278"/>
      <c r="P245" s="278"/>
      <c r="Q245" s="278"/>
      <c r="R245" s="278"/>
      <c r="S245" s="278"/>
      <c r="T245" s="341"/>
      <c r="U245" s="341"/>
      <c r="V245" s="341"/>
    </row>
    <row r="246" spans="1:22" s="299" customFormat="1">
      <c r="A246" s="270"/>
      <c r="B246" s="310">
        <v>6</v>
      </c>
      <c r="C246" s="109" t="s">
        <v>345</v>
      </c>
      <c r="D246" s="292" t="s">
        <v>49</v>
      </c>
      <c r="E246" s="293" t="str">
        <f ca="1">IF(B246="+","Unit",IF(ISERROR(OFFSET('HARGA SATUAN'!$E$6,MATCH(RAB!C246,'HARGA SATUAN'!$C$7:$C$1507,0),0)),"",OFFSET('HARGA SATUAN'!$E$6,MATCH(RAB!C246,'HARGA SATUAN'!$C$7:$C$1507,0),0)))</f>
        <v>Per 50 m</v>
      </c>
      <c r="F246" s="312">
        <f>F245/50</f>
        <v>4.7249999999999996</v>
      </c>
      <c r="G246" s="294">
        <f ca="1">IF(ISERROR(OFFSET('HARGA SATUAN'!$I$6,MATCH(RAB!C246,'HARGA SATUAN'!$C$7:$C$1507,0),0)),0,OFFSET('HARGA SATUAN'!$I$6,MATCH(RAB!C246,'HARGA SATUAN'!$C$7:$C$1507,0),0))</f>
        <v>240000</v>
      </c>
      <c r="H246" s="295">
        <f t="shared" ref="H246" si="134">IF(OR(D246="MDU",D246="MDU-KD"),(IF($O$3="RAB NON MDU","PLN KD",G246*F246)),0)</f>
        <v>0</v>
      </c>
      <c r="I246" s="295">
        <f t="shared" ref="I246" si="135">IF(D246="HDW",G246*F246,0)</f>
        <v>0</v>
      </c>
      <c r="J246" s="295">
        <f t="shared" ref="J246" ca="1" si="136">IF(D246="JASA",G246*F246,0)</f>
        <v>1134000</v>
      </c>
      <c r="K246" s="296">
        <f t="shared" ref="K246" ca="1" si="137">SUM(H246:J246)</f>
        <v>1134000</v>
      </c>
      <c r="L246" s="276"/>
      <c r="M246" s="276"/>
      <c r="N246" s="303"/>
      <c r="O246" s="278"/>
      <c r="P246" s="278"/>
      <c r="Q246" s="278"/>
      <c r="R246" s="278"/>
      <c r="S246" s="278"/>
      <c r="T246" s="341"/>
      <c r="U246" s="341"/>
      <c r="V246" s="341"/>
    </row>
    <row r="247" spans="1:22" s="299" customFormat="1">
      <c r="A247" s="270"/>
      <c r="B247" s="310"/>
      <c r="C247" s="317"/>
      <c r="D247" s="292"/>
      <c r="E247" s="293" t="str">
        <f ca="1">IF(B247="+","Unit",IF(ISERROR(OFFSET('HARGA SATUAN'!$E$6,MATCH(RAB!C247,'HARGA SATUAN'!$C$7:$C$1507,0),0)),"",OFFSET('HARGA SATUAN'!$E$6,MATCH(RAB!C247,'HARGA SATUAN'!$C$7:$C$1507,0),0)))</f>
        <v/>
      </c>
      <c r="F247" s="312"/>
      <c r="G247" s="294"/>
      <c r="H247" s="295"/>
      <c r="I247" s="295"/>
      <c r="J247" s="295"/>
      <c r="K247" s="296"/>
      <c r="L247" s="348"/>
      <c r="M247" s="348"/>
      <c r="N247" s="303"/>
      <c r="O247" s="278"/>
      <c r="P247" s="278"/>
      <c r="Q247" s="278"/>
    </row>
    <row r="248" spans="1:22" s="299" customFormat="1">
      <c r="A248" s="270"/>
      <c r="B248" s="443" t="s">
        <v>533</v>
      </c>
      <c r="C248" s="444" t="s">
        <v>1627</v>
      </c>
      <c r="D248" s="292"/>
      <c r="E248" s="293" t="str">
        <f ca="1">IF(B248="+","Unit",IF(ISERROR(OFFSET('HARGA SATUAN'!$E$6,MATCH(RAB!C248,'HARGA SATUAN'!$C$7:$C$1507,0),0)),"",OFFSET('HARGA SATUAN'!$E$6,MATCH(RAB!C248,'HARGA SATUAN'!$C$7:$C$1507,0),0)))</f>
        <v/>
      </c>
      <c r="F248" s="424"/>
      <c r="G248" s="294">
        <f ca="1">IF(ISERROR(OFFSET('HARGA SATUAN'!$I$6,MATCH(RAB!C248,'HARGA SATUAN'!$C$7:$C$1507,0),0)),0,OFFSET('HARGA SATUAN'!$I$6,MATCH(RAB!C248,'HARGA SATUAN'!$C$7:$C$1507,0),0))</f>
        <v>0</v>
      </c>
      <c r="H248" s="295">
        <f t="shared" si="102"/>
        <v>0</v>
      </c>
      <c r="I248" s="295">
        <f t="shared" si="103"/>
        <v>0</v>
      </c>
      <c r="J248" s="295">
        <f t="shared" si="104"/>
        <v>0</v>
      </c>
      <c r="K248" s="296">
        <f t="shared" si="105"/>
        <v>0</v>
      </c>
      <c r="L248" s="276"/>
      <c r="M248" s="276"/>
      <c r="N248" s="303"/>
      <c r="O248" s="278"/>
      <c r="P248" s="278"/>
      <c r="Q248" s="340"/>
      <c r="R248" s="278"/>
      <c r="S248" s="340"/>
      <c r="T248" s="341"/>
      <c r="U248" s="341"/>
      <c r="V248" s="341"/>
    </row>
    <row r="249" spans="1:22" s="299" customFormat="1">
      <c r="A249" s="270"/>
      <c r="B249" s="445" t="s">
        <v>1039</v>
      </c>
      <c r="C249" s="446" t="s">
        <v>1628</v>
      </c>
      <c r="D249" s="292"/>
      <c r="E249" s="293" t="str">
        <f ca="1">IF(B249="+","Unit",IF(ISERROR(OFFSET('HARGA SATUAN'!$E$6,MATCH(RAB!C249,'HARGA SATUAN'!$C$7:$C$1507,0),0)),"",OFFSET('HARGA SATUAN'!$E$6,MATCH(RAB!C249,'HARGA SATUAN'!$C$7:$C$1507,0),0)))</f>
        <v>Unit</v>
      </c>
      <c r="F249" s="438">
        <v>1</v>
      </c>
      <c r="G249" s="294">
        <f ca="1">IF(ISERROR(OFFSET('HARGA SATUAN'!$I$6,MATCH(RAB!C249,'HARGA SATUAN'!$C$7:$C$1507,0),0)),0,OFFSET('HARGA SATUAN'!$I$6,MATCH(RAB!C249,'HARGA SATUAN'!$C$7:$C$1507,0),0))</f>
        <v>0</v>
      </c>
      <c r="H249" s="295">
        <f t="shared" si="102"/>
        <v>0</v>
      </c>
      <c r="I249" s="295">
        <f t="shared" si="103"/>
        <v>0</v>
      </c>
      <c r="J249" s="295">
        <f t="shared" si="104"/>
        <v>0</v>
      </c>
      <c r="K249" s="296">
        <f t="shared" si="105"/>
        <v>0</v>
      </c>
      <c r="L249" s="276"/>
      <c r="M249" s="276"/>
      <c r="N249" s="303"/>
      <c r="O249" s="278"/>
      <c r="P249" s="278"/>
      <c r="Q249" s="278"/>
      <c r="R249" s="278"/>
      <c r="S249" s="278"/>
      <c r="T249" s="345"/>
      <c r="U249" s="345"/>
      <c r="V249" s="345"/>
    </row>
    <row r="250" spans="1:22" s="299" customFormat="1" ht="30">
      <c r="A250" s="270"/>
      <c r="B250" s="447">
        <v>1</v>
      </c>
      <c r="C250" s="109" t="s">
        <v>1202</v>
      </c>
      <c r="D250" s="292" t="s">
        <v>46</v>
      </c>
      <c r="E250" s="293" t="str">
        <f ca="1">IF(B250="+","Unit",IF(ISERROR(OFFSET('HARGA SATUAN'!$E$6,MATCH(RAB!C250,'HARGA SATUAN'!$C$7:$C$1507,0),0)),"",OFFSET('HARGA SATUAN'!$E$6,MATCH(RAB!C250,'HARGA SATUAN'!$C$7:$C$1507,0),0)))</f>
        <v>Bh</v>
      </c>
      <c r="F250" s="438">
        <f>F249*1</f>
        <v>1</v>
      </c>
      <c r="G250" s="294">
        <f ca="1">IF(ISERROR(OFFSET('HARGA SATUAN'!$I$6,MATCH(RAB!C250,'HARGA SATUAN'!$C$7:$C$1507,0),0)),0,OFFSET('HARGA SATUAN'!$I$6,MATCH(RAB!C250,'HARGA SATUAN'!$C$7:$C$1507,0),0))</f>
        <v>1497600</v>
      </c>
      <c r="H250" s="295">
        <f t="shared" ca="1" si="102"/>
        <v>1497600</v>
      </c>
      <c r="I250" s="295">
        <f t="shared" si="103"/>
        <v>0</v>
      </c>
      <c r="J250" s="295">
        <f t="shared" si="104"/>
        <v>0</v>
      </c>
      <c r="K250" s="296">
        <f t="shared" ca="1" si="105"/>
        <v>1497600</v>
      </c>
      <c r="L250" s="276"/>
      <c r="M250" s="276"/>
      <c r="N250" s="303"/>
      <c r="O250" s="278"/>
      <c r="P250" s="278"/>
      <c r="Q250" s="278"/>
      <c r="R250" s="278"/>
      <c r="S250" s="278"/>
      <c r="T250" s="341"/>
      <c r="U250" s="341"/>
      <c r="V250" s="341"/>
    </row>
    <row r="251" spans="1:22" s="299" customFormat="1">
      <c r="A251" s="270"/>
      <c r="B251" s="447">
        <v>2</v>
      </c>
      <c r="C251" s="448" t="s">
        <v>526</v>
      </c>
      <c r="D251" s="292" t="s">
        <v>46</v>
      </c>
      <c r="E251" s="293" t="str">
        <f ca="1">IF(B251="+","Unit",IF(ISERROR(OFFSET('HARGA SATUAN'!$E$6,MATCH(RAB!C251,'HARGA SATUAN'!$C$7:$C$1507,0),0)),"",OFFSET('HARGA SATUAN'!$E$6,MATCH(RAB!C251,'HARGA SATUAN'!$C$7:$C$1507,0),0)))</f>
        <v>Unit</v>
      </c>
      <c r="F251" s="438">
        <f>F249*1</f>
        <v>1</v>
      </c>
      <c r="G251" s="294">
        <f ca="1">IF(ISERROR(OFFSET('HARGA SATUAN'!$I$6,MATCH(RAB!C251,'HARGA SATUAN'!$C$7:$C$1507,0),0)),0,OFFSET('HARGA SATUAN'!$I$6,MATCH(RAB!C251,'HARGA SATUAN'!$C$7:$C$1507,0),0))</f>
        <v>3050000</v>
      </c>
      <c r="H251" s="295">
        <f t="shared" ca="1" si="102"/>
        <v>3050000</v>
      </c>
      <c r="I251" s="295">
        <f t="shared" si="103"/>
        <v>0</v>
      </c>
      <c r="J251" s="295">
        <f t="shared" si="104"/>
        <v>0</v>
      </c>
      <c r="K251" s="296">
        <f t="shared" ca="1" si="105"/>
        <v>3050000</v>
      </c>
      <c r="L251" s="276"/>
      <c r="M251" s="276"/>
      <c r="N251" s="303"/>
      <c r="O251" s="278"/>
      <c r="P251" s="278"/>
      <c r="Q251" s="278"/>
      <c r="R251" s="278"/>
      <c r="S251" s="278"/>
      <c r="T251" s="345"/>
      <c r="U251" s="345"/>
      <c r="V251" s="345"/>
    </row>
    <row r="252" spans="1:22" s="299" customFormat="1">
      <c r="A252" s="270"/>
      <c r="B252" s="447">
        <v>3</v>
      </c>
      <c r="C252" s="448" t="s">
        <v>1146</v>
      </c>
      <c r="D252" s="292" t="s">
        <v>47</v>
      </c>
      <c r="E252" s="293" t="str">
        <f ca="1">IF(B252="+","Unit",IF(ISERROR(OFFSET('HARGA SATUAN'!$E$6,MATCH(RAB!C252,'HARGA SATUAN'!$C$7:$C$1507,0),0)),"",OFFSET('HARGA SATUAN'!$E$6,MATCH(RAB!C252,'HARGA SATUAN'!$C$7:$C$1507,0),0)))</f>
        <v>Unit</v>
      </c>
      <c r="F252" s="438">
        <f>F249*1</f>
        <v>1</v>
      </c>
      <c r="G252" s="294">
        <f ca="1">IF(ISERROR(OFFSET('HARGA SATUAN'!$I$6,MATCH(RAB!C252,'HARGA SATUAN'!$C$7:$C$1507,0),0)),0,OFFSET('HARGA SATUAN'!$I$6,MATCH(RAB!C252,'HARGA SATUAN'!$C$7:$C$1507,0),0))</f>
        <v>1113900</v>
      </c>
      <c r="H252" s="295">
        <f t="shared" si="102"/>
        <v>0</v>
      </c>
      <c r="I252" s="295">
        <f t="shared" ca="1" si="103"/>
        <v>1113900</v>
      </c>
      <c r="J252" s="295">
        <f t="shared" si="104"/>
        <v>0</v>
      </c>
      <c r="K252" s="296">
        <f t="shared" ca="1" si="105"/>
        <v>1113900</v>
      </c>
      <c r="L252" s="276"/>
      <c r="M252" s="348"/>
      <c r="N252" s="303"/>
      <c r="O252" s="278"/>
      <c r="P252" s="278"/>
      <c r="Q252" s="278"/>
    </row>
    <row r="253" spans="1:22" s="299" customFormat="1">
      <c r="A253" s="270"/>
      <c r="B253" s="447">
        <v>4</v>
      </c>
      <c r="C253" s="448" t="s">
        <v>166</v>
      </c>
      <c r="D253" s="292" t="s">
        <v>47</v>
      </c>
      <c r="E253" s="293" t="str">
        <f ca="1">IF(B253="+","Unit",IF(ISERROR(OFFSET('HARGA SATUAN'!$E$6,MATCH(RAB!C253,'HARGA SATUAN'!$C$7:$C$1507,0),0)),"",OFFSET('HARGA SATUAN'!$E$6,MATCH(RAB!C253,'HARGA SATUAN'!$C$7:$C$1507,0),0)))</f>
        <v>Bh</v>
      </c>
      <c r="F253" s="438">
        <f>F249*4</f>
        <v>4</v>
      </c>
      <c r="G253" s="294">
        <f ca="1">IF(ISERROR(OFFSET('HARGA SATUAN'!$I$6,MATCH(RAB!C253,'HARGA SATUAN'!$C$7:$C$1507,0),0)),0,OFFSET('HARGA SATUAN'!$I$6,MATCH(RAB!C253,'HARGA SATUAN'!$C$7:$C$1507,0),0))</f>
        <v>7938</v>
      </c>
      <c r="H253" s="295">
        <f t="shared" si="102"/>
        <v>0</v>
      </c>
      <c r="I253" s="295">
        <f t="shared" ca="1" si="103"/>
        <v>31752</v>
      </c>
      <c r="J253" s="295">
        <f t="shared" si="104"/>
        <v>0</v>
      </c>
      <c r="K253" s="296">
        <f t="shared" ca="1" si="105"/>
        <v>31752</v>
      </c>
      <c r="L253" s="276"/>
      <c r="M253" s="276"/>
      <c r="N253" s="303"/>
      <c r="O253" s="278"/>
      <c r="P253" s="340"/>
      <c r="Q253" s="278"/>
    </row>
    <row r="254" spans="1:22" s="299" customFormat="1">
      <c r="A254" s="270"/>
      <c r="B254" s="447">
        <v>5</v>
      </c>
      <c r="C254" s="448" t="s">
        <v>597</v>
      </c>
      <c r="D254" s="292" t="s">
        <v>47</v>
      </c>
      <c r="E254" s="293" t="str">
        <f ca="1">IF(B254="+","Unit",IF(ISERROR(OFFSET('HARGA SATUAN'!$E$6,MATCH(RAB!C254,'HARGA SATUAN'!$C$7:$C$1507,0),0)),"",OFFSET('HARGA SATUAN'!$E$6,MATCH(RAB!C254,'HARGA SATUAN'!$C$7:$C$1507,0),0)))</f>
        <v>Bh</v>
      </c>
      <c r="F254" s="424">
        <f>F249*1</f>
        <v>1</v>
      </c>
      <c r="G254" s="294">
        <f ca="1">IF(ISERROR(OFFSET('HARGA SATUAN'!$I$6,MATCH(RAB!C254,'HARGA SATUAN'!$C$7:$C$1507,0),0)),0,OFFSET('HARGA SATUAN'!$I$6,MATCH(RAB!C254,'HARGA SATUAN'!$C$7:$C$1507,0),0))</f>
        <v>380500</v>
      </c>
      <c r="H254" s="295">
        <f t="shared" si="102"/>
        <v>0</v>
      </c>
      <c r="I254" s="295">
        <f t="shared" ca="1" si="103"/>
        <v>380500</v>
      </c>
      <c r="J254" s="295">
        <f t="shared" si="104"/>
        <v>0</v>
      </c>
      <c r="K254" s="296">
        <f t="shared" ca="1" si="105"/>
        <v>380500</v>
      </c>
      <c r="L254" s="276"/>
      <c r="M254" s="276"/>
      <c r="N254" s="303"/>
      <c r="O254" s="278"/>
      <c r="P254" s="278"/>
      <c r="Q254" s="278"/>
    </row>
    <row r="255" spans="1:22" s="299" customFormat="1">
      <c r="A255" s="270"/>
      <c r="B255" s="447">
        <v>6</v>
      </c>
      <c r="C255" s="448" t="s">
        <v>251</v>
      </c>
      <c r="D255" s="292" t="s">
        <v>47</v>
      </c>
      <c r="E255" s="293" t="str">
        <f ca="1">IF(B255="+","Unit",IF(ISERROR(OFFSET('HARGA SATUAN'!$E$6,MATCH(RAB!C255,'HARGA SATUAN'!$C$7:$C$1507,0),0)),"",OFFSET('HARGA SATUAN'!$E$6,MATCH(RAB!C255,'HARGA SATUAN'!$C$7:$C$1507,0),0)))</f>
        <v>Bh</v>
      </c>
      <c r="F255" s="424">
        <f>F249*2</f>
        <v>2</v>
      </c>
      <c r="G255" s="294">
        <f ca="1">IF(ISERROR(OFFSET('HARGA SATUAN'!$I$6,MATCH(RAB!C255,'HARGA SATUAN'!$C$7:$C$1507,0),0)),0,OFFSET('HARGA SATUAN'!$I$6,MATCH(RAB!C255,'HARGA SATUAN'!$C$7:$C$1507,0),0))</f>
        <v>60300</v>
      </c>
      <c r="H255" s="295">
        <f t="shared" si="102"/>
        <v>0</v>
      </c>
      <c r="I255" s="295">
        <f t="shared" ca="1" si="103"/>
        <v>120600</v>
      </c>
      <c r="J255" s="295">
        <f t="shared" si="104"/>
        <v>0</v>
      </c>
      <c r="K255" s="296">
        <f t="shared" ca="1" si="105"/>
        <v>120600</v>
      </c>
      <c r="L255" s="276"/>
      <c r="M255" s="276"/>
      <c r="N255" s="303"/>
      <c r="O255" s="278"/>
      <c r="P255" s="278"/>
      <c r="Q255" s="278"/>
    </row>
    <row r="256" spans="1:22" s="299" customFormat="1" ht="30">
      <c r="A256" s="270"/>
      <c r="B256" s="447">
        <v>7</v>
      </c>
      <c r="C256" s="448" t="s">
        <v>487</v>
      </c>
      <c r="D256" s="292" t="s">
        <v>46</v>
      </c>
      <c r="E256" s="293" t="str">
        <f ca="1">IF(B256="+","Unit",IF(ISERROR(OFFSET('HARGA SATUAN'!$E$6,MATCH(RAB!C256,'HARGA SATUAN'!$C$7:$C$1507,0),0)),"",OFFSET('HARGA SATUAN'!$E$6,MATCH(RAB!C256,'HARGA SATUAN'!$C$7:$C$1507,0),0)))</f>
        <v>Bh</v>
      </c>
      <c r="F256" s="438">
        <f>F249*1</f>
        <v>1</v>
      </c>
      <c r="G256" s="294">
        <f ca="1">IF(ISERROR(OFFSET('HARGA SATUAN'!$I$6,MATCH(RAB!C256,'HARGA SATUAN'!$C$7:$C$1507,0),0)),0,OFFSET('HARGA SATUAN'!$I$6,MATCH(RAB!C256,'HARGA SATUAN'!$C$7:$C$1507,0),0))</f>
        <v>168200</v>
      </c>
      <c r="H256" s="295">
        <f t="shared" ref="H256:H269" ca="1" si="138">IF(OR(D256="MDU",D256="MDU-KD"),(IF($O$3="RAB NON MDU","PLN KD",G256*F256)),0)</f>
        <v>168200</v>
      </c>
      <c r="I256" s="295">
        <f t="shared" ref="I256:I269" si="139">IF(D256="HDW",G256*F256,0)</f>
        <v>0</v>
      </c>
      <c r="J256" s="295">
        <f t="shared" ref="J256:J269" si="140">IF(D256="JASA",G256*F256,0)</f>
        <v>0</v>
      </c>
      <c r="K256" s="296">
        <f t="shared" ref="K256:K269" ca="1" si="141">SUM(H256:J256)</f>
        <v>168200</v>
      </c>
      <c r="L256" s="276"/>
      <c r="M256" s="276"/>
      <c r="N256" s="303"/>
      <c r="O256" s="278"/>
      <c r="P256" s="278"/>
      <c r="Q256" s="278"/>
      <c r="R256" s="278"/>
      <c r="S256" s="278"/>
      <c r="T256" s="345"/>
      <c r="U256" s="345"/>
      <c r="V256" s="345"/>
    </row>
    <row r="257" spans="1:22" s="299" customFormat="1">
      <c r="A257" s="270"/>
      <c r="B257" s="447">
        <v>8</v>
      </c>
      <c r="C257" s="448" t="s">
        <v>491</v>
      </c>
      <c r="D257" s="292" t="s">
        <v>46</v>
      </c>
      <c r="E257" s="293" t="str">
        <f ca="1">IF(B257="+","Unit",IF(ISERROR(OFFSET('HARGA SATUAN'!$E$6,MATCH(RAB!C257,'HARGA SATUAN'!$C$7:$C$1507,0),0)),"",OFFSET('HARGA SATUAN'!$E$6,MATCH(RAB!C257,'HARGA SATUAN'!$C$7:$C$1507,0),0)))</f>
        <v>Bh</v>
      </c>
      <c r="F257" s="438">
        <f>F249*1</f>
        <v>1</v>
      </c>
      <c r="G257" s="294">
        <f ca="1">IF(ISERROR(OFFSET('HARGA SATUAN'!$I$6,MATCH(RAB!C257,'HARGA SATUAN'!$C$7:$C$1507,0),0)),0,OFFSET('HARGA SATUAN'!$I$6,MATCH(RAB!C257,'HARGA SATUAN'!$C$7:$C$1507,0),0))</f>
        <v>39000</v>
      </c>
      <c r="H257" s="295">
        <f t="shared" ca="1" si="138"/>
        <v>39000</v>
      </c>
      <c r="I257" s="295">
        <f t="shared" si="139"/>
        <v>0</v>
      </c>
      <c r="J257" s="295">
        <f t="shared" si="140"/>
        <v>0</v>
      </c>
      <c r="K257" s="296">
        <f t="shared" ca="1" si="141"/>
        <v>39000</v>
      </c>
      <c r="L257" s="276"/>
      <c r="M257" s="276"/>
      <c r="N257" s="303"/>
      <c r="O257" s="278"/>
      <c r="P257" s="278"/>
      <c r="Q257" s="278"/>
      <c r="R257" s="278"/>
      <c r="S257" s="278"/>
      <c r="T257" s="341"/>
      <c r="U257" s="341"/>
      <c r="V257" s="341"/>
    </row>
    <row r="258" spans="1:22" s="299" customFormat="1">
      <c r="A258" s="270"/>
      <c r="B258" s="447">
        <v>9</v>
      </c>
      <c r="C258" s="448" t="s">
        <v>76</v>
      </c>
      <c r="D258" s="292" t="s">
        <v>46</v>
      </c>
      <c r="E258" s="293" t="str">
        <f ca="1">IF(B258="+","Unit",IF(ISERROR(OFFSET('HARGA SATUAN'!$E$6,MATCH(RAB!C258,'HARGA SATUAN'!$C$7:$C$1507,0),0)),"",OFFSET('HARGA SATUAN'!$E$6,MATCH(RAB!C258,'HARGA SATUAN'!$C$7:$C$1507,0),0)))</f>
        <v>Mtr</v>
      </c>
      <c r="F258" s="438">
        <f>F249*35</f>
        <v>35</v>
      </c>
      <c r="G258" s="294">
        <f ca="1">IF(ISERROR(OFFSET('HARGA SATUAN'!$I$6,MATCH(RAB!C258,'HARGA SATUAN'!$C$7:$C$1507,0),0)),0,OFFSET('HARGA SATUAN'!$I$6,MATCH(RAB!C258,'HARGA SATUAN'!$C$7:$C$1507,0),0))</f>
        <v>4300</v>
      </c>
      <c r="H258" s="295">
        <f t="shared" ca="1" si="138"/>
        <v>150500</v>
      </c>
      <c r="I258" s="295">
        <f t="shared" si="139"/>
        <v>0</v>
      </c>
      <c r="J258" s="295">
        <f t="shared" si="140"/>
        <v>0</v>
      </c>
      <c r="K258" s="296">
        <f t="shared" ca="1" si="141"/>
        <v>150500</v>
      </c>
      <c r="L258" s="276"/>
      <c r="M258" s="276"/>
      <c r="N258" s="303"/>
      <c r="O258" s="278"/>
      <c r="P258" s="278"/>
      <c r="Q258" s="278"/>
      <c r="R258" s="278"/>
      <c r="S258" s="278"/>
      <c r="T258" s="345"/>
      <c r="U258" s="345"/>
      <c r="V258" s="345"/>
    </row>
    <row r="259" spans="1:22" s="299" customFormat="1">
      <c r="A259" s="270"/>
      <c r="B259" s="447">
        <v>10</v>
      </c>
      <c r="C259" s="448" t="s">
        <v>804</v>
      </c>
      <c r="D259" s="292" t="s">
        <v>49</v>
      </c>
      <c r="E259" s="293" t="str">
        <f ca="1">IF(B259="+","Unit",IF(ISERROR(OFFSET('HARGA SATUAN'!$E$6,MATCH(RAB!C259,'HARGA SATUAN'!$C$7:$C$1507,0),0)),"",OFFSET('HARGA SATUAN'!$E$6,MATCH(RAB!C259,'HARGA SATUAN'!$C$7:$C$1507,0),0)))</f>
        <v>Unit</v>
      </c>
      <c r="F259" s="438">
        <f>F249*1</f>
        <v>1</v>
      </c>
      <c r="G259" s="294">
        <f ca="1">IF(ISERROR(OFFSET('HARGA SATUAN'!$I$6,MATCH(RAB!C259,'HARGA SATUAN'!$C$7:$C$1507,0),0)),0,OFFSET('HARGA SATUAN'!$I$6,MATCH(RAB!C259,'HARGA SATUAN'!$C$7:$C$1507,0),0))</f>
        <v>798700</v>
      </c>
      <c r="H259" s="295">
        <f t="shared" si="138"/>
        <v>0</v>
      </c>
      <c r="I259" s="295">
        <f t="shared" si="139"/>
        <v>0</v>
      </c>
      <c r="J259" s="295">
        <f t="shared" ca="1" si="140"/>
        <v>798700</v>
      </c>
      <c r="K259" s="296">
        <f t="shared" ca="1" si="141"/>
        <v>798700</v>
      </c>
      <c r="L259" s="276"/>
      <c r="M259" s="348"/>
      <c r="N259" s="303"/>
      <c r="O259" s="278"/>
      <c r="P259" s="278"/>
      <c r="Q259" s="278"/>
    </row>
    <row r="260" spans="1:22" s="299" customFormat="1">
      <c r="A260" s="270"/>
      <c r="B260" s="447"/>
      <c r="C260" s="448"/>
      <c r="D260" s="292" t="s">
        <v>50</v>
      </c>
      <c r="E260" s="293" t="str">
        <f ca="1">IF(B260="+","Unit",IF(ISERROR(OFFSET('HARGA SATUAN'!$E$6,MATCH(RAB!C260,'HARGA SATUAN'!$C$7:$C$1507,0),0)),"",OFFSET('HARGA SATUAN'!$E$6,MATCH(RAB!C260,'HARGA SATUAN'!$C$7:$C$1507,0),0)))</f>
        <v/>
      </c>
      <c r="F260" s="424"/>
      <c r="G260" s="294">
        <f ca="1">IF(ISERROR(OFFSET('HARGA SATUAN'!$I$6,MATCH(RAB!C260,'HARGA SATUAN'!$C$7:$C$1507,0),0)),0,OFFSET('HARGA SATUAN'!$I$6,MATCH(RAB!C260,'HARGA SATUAN'!$C$7:$C$1507,0),0))</f>
        <v>0</v>
      </c>
      <c r="H260" s="295">
        <f t="shared" si="138"/>
        <v>0</v>
      </c>
      <c r="I260" s="295">
        <f t="shared" si="139"/>
        <v>0</v>
      </c>
      <c r="J260" s="295">
        <f t="shared" si="140"/>
        <v>0</v>
      </c>
      <c r="K260" s="296">
        <f t="shared" si="141"/>
        <v>0</v>
      </c>
      <c r="L260" s="276"/>
      <c r="M260" s="276"/>
      <c r="N260" s="303"/>
      <c r="O260" s="278"/>
      <c r="P260" s="340"/>
      <c r="Q260" s="278"/>
    </row>
    <row r="261" spans="1:22" s="299" customFormat="1">
      <c r="A261" s="270"/>
      <c r="B261" s="445" t="s">
        <v>1039</v>
      </c>
      <c r="C261" s="446" t="s">
        <v>1629</v>
      </c>
      <c r="D261" s="292" t="s">
        <v>50</v>
      </c>
      <c r="E261" s="293" t="str">
        <f ca="1">IF(B261="+","Unit",IF(ISERROR(OFFSET('HARGA SATUAN'!$E$6,MATCH(RAB!C261,'HARGA SATUAN'!$C$7:$C$1507,0),0)),"",OFFSET('HARGA SATUAN'!$E$6,MATCH(RAB!C261,'HARGA SATUAN'!$C$7:$C$1507,0),0)))</f>
        <v>Unit</v>
      </c>
      <c r="F261" s="424">
        <f>F249</f>
        <v>1</v>
      </c>
      <c r="G261" s="294">
        <f ca="1">IF(ISERROR(OFFSET('HARGA SATUAN'!$I$6,MATCH(RAB!C261,'HARGA SATUAN'!$C$7:$C$1507,0),0)),0,OFFSET('HARGA SATUAN'!$I$6,MATCH(RAB!C261,'HARGA SATUAN'!$C$7:$C$1507,0),0))</f>
        <v>0</v>
      </c>
      <c r="H261" s="295">
        <f t="shared" si="138"/>
        <v>0</v>
      </c>
      <c r="I261" s="295">
        <f t="shared" si="139"/>
        <v>0</v>
      </c>
      <c r="J261" s="295">
        <f t="shared" si="140"/>
        <v>0</v>
      </c>
      <c r="K261" s="296">
        <f t="shared" si="141"/>
        <v>0</v>
      </c>
      <c r="L261" s="276"/>
      <c r="M261" s="276"/>
      <c r="N261" s="303"/>
      <c r="O261" s="278"/>
      <c r="P261" s="278"/>
      <c r="Q261" s="278"/>
    </row>
    <row r="262" spans="1:22" s="299" customFormat="1">
      <c r="A262" s="270"/>
      <c r="B262" s="447">
        <v>1</v>
      </c>
      <c r="C262" s="448" t="s">
        <v>1018</v>
      </c>
      <c r="D262" s="292" t="s">
        <v>46</v>
      </c>
      <c r="E262" s="293" t="str">
        <f ca="1">IF(B262="+","Unit",IF(ISERROR(OFFSET('HARGA SATUAN'!$E$6,MATCH(RAB!C262,'HARGA SATUAN'!$C$7:$C$1507,0),0)),"",OFFSET('HARGA SATUAN'!$E$6,MATCH(RAB!C262,'HARGA SATUAN'!$C$7:$C$1507,0),0)))</f>
        <v>Cell</v>
      </c>
      <c r="F262" s="424">
        <f>F249*1</f>
        <v>1</v>
      </c>
      <c r="G262" s="294">
        <f ca="1">IF(ISERROR(OFFSET('HARGA SATUAN'!$I$6,MATCH(RAB!C262,'HARGA SATUAN'!$C$7:$C$1507,0),0)),0,OFFSET('HARGA SATUAN'!$I$6,MATCH(RAB!C262,'HARGA SATUAN'!$C$7:$C$1507,0),0))</f>
        <v>34969900</v>
      </c>
      <c r="H262" s="295">
        <f t="shared" ca="1" si="138"/>
        <v>34969900</v>
      </c>
      <c r="I262" s="295">
        <f t="shared" si="139"/>
        <v>0</v>
      </c>
      <c r="J262" s="295">
        <f t="shared" si="140"/>
        <v>0</v>
      </c>
      <c r="K262" s="296">
        <f t="shared" ca="1" si="141"/>
        <v>34969900</v>
      </c>
      <c r="L262" s="276"/>
      <c r="M262" s="276"/>
      <c r="N262" s="303"/>
      <c r="O262" s="278"/>
      <c r="P262" s="278"/>
      <c r="Q262" s="278"/>
    </row>
    <row r="263" spans="1:22" s="299" customFormat="1" ht="30">
      <c r="A263" s="270"/>
      <c r="B263" s="447">
        <v>2</v>
      </c>
      <c r="C263" s="448" t="s">
        <v>1019</v>
      </c>
      <c r="D263" s="292" t="s">
        <v>46</v>
      </c>
      <c r="E263" s="293" t="str">
        <f ca="1">IF(B263="+","Unit",IF(ISERROR(OFFSET('HARGA SATUAN'!$E$6,MATCH(RAB!C263,'HARGA SATUAN'!$C$7:$C$1507,0),0)),"",OFFSET('HARGA SATUAN'!$E$6,MATCH(RAB!C263,'HARGA SATUAN'!$C$7:$C$1507,0),0)))</f>
        <v>Cell</v>
      </c>
      <c r="F263" s="424">
        <f>F261*1</f>
        <v>1</v>
      </c>
      <c r="G263" s="294">
        <f ca="1">IF(ISERROR(OFFSET('HARGA SATUAN'!$I$6,MATCH(RAB!C263,'HARGA SATUAN'!$C$7:$C$1507,0),0)),0,OFFSET('HARGA SATUAN'!$I$6,MATCH(RAB!C263,'HARGA SATUAN'!$C$7:$C$1507,0),0))</f>
        <v>145312800</v>
      </c>
      <c r="H263" s="295">
        <f t="shared" ca="1" si="138"/>
        <v>145312800</v>
      </c>
      <c r="I263" s="295">
        <f t="shared" si="139"/>
        <v>0</v>
      </c>
      <c r="J263" s="295">
        <f t="shared" si="140"/>
        <v>0</v>
      </c>
      <c r="K263" s="296">
        <f t="shared" ca="1" si="141"/>
        <v>145312800</v>
      </c>
      <c r="L263" s="276"/>
      <c r="M263" s="276"/>
      <c r="N263" s="303"/>
      <c r="O263" s="278"/>
      <c r="P263" s="278"/>
      <c r="Q263" s="278"/>
      <c r="R263" s="278"/>
      <c r="S263" s="278"/>
      <c r="T263" s="345"/>
      <c r="U263" s="345"/>
      <c r="V263" s="345"/>
    </row>
    <row r="264" spans="1:22" s="299" customFormat="1">
      <c r="A264" s="270"/>
      <c r="B264" s="447">
        <v>3</v>
      </c>
      <c r="C264" s="448" t="s">
        <v>1171</v>
      </c>
      <c r="D264" s="292" t="s">
        <v>49</v>
      </c>
      <c r="E264" s="293" t="str">
        <f ca="1">IF(B264="+","Unit",IF(ISERROR(OFFSET('HARGA SATUAN'!$E$6,MATCH(RAB!C264,'HARGA SATUAN'!$C$7:$C$1507,0),0)),"",OFFSET('HARGA SATUAN'!$E$6,MATCH(RAB!C264,'HARGA SATUAN'!$C$7:$C$1507,0),0)))</f>
        <v>Unit</v>
      </c>
      <c r="F264" s="424">
        <f>F261*1</f>
        <v>1</v>
      </c>
      <c r="G264" s="294">
        <f ca="1">IF(ISERROR(OFFSET('HARGA SATUAN'!$I$6,MATCH(RAB!C264,'HARGA SATUAN'!$C$7:$C$1507,0),0)),0,OFFSET('HARGA SATUAN'!$I$6,MATCH(RAB!C264,'HARGA SATUAN'!$C$7:$C$1507,0),0))</f>
        <v>1641700</v>
      </c>
      <c r="H264" s="295">
        <f t="shared" si="138"/>
        <v>0</v>
      </c>
      <c r="I264" s="295">
        <f t="shared" si="139"/>
        <v>0</v>
      </c>
      <c r="J264" s="295">
        <f t="shared" ca="1" si="140"/>
        <v>1641700</v>
      </c>
      <c r="K264" s="296">
        <f t="shared" ca="1" si="141"/>
        <v>1641700</v>
      </c>
      <c r="L264" s="276"/>
      <c r="M264" s="276"/>
      <c r="N264" s="303"/>
      <c r="O264" s="278"/>
      <c r="P264" s="278"/>
      <c r="Q264" s="278"/>
      <c r="R264" s="278"/>
      <c r="S264" s="278"/>
      <c r="T264" s="341"/>
      <c r="U264" s="341"/>
      <c r="V264" s="341"/>
    </row>
    <row r="265" spans="1:22" s="299" customFormat="1">
      <c r="A265" s="270"/>
      <c r="B265" s="447"/>
      <c r="C265" s="448"/>
      <c r="D265" s="292" t="s">
        <v>50</v>
      </c>
      <c r="E265" s="293" t="str">
        <f ca="1">IF(B265="+","Unit",IF(ISERROR(OFFSET('HARGA SATUAN'!$E$6,MATCH(RAB!C265,'HARGA SATUAN'!$C$7:$C$1507,0),0)),"",OFFSET('HARGA SATUAN'!$E$6,MATCH(RAB!C265,'HARGA SATUAN'!$C$7:$C$1507,0),0)))</f>
        <v/>
      </c>
      <c r="F265" s="424"/>
      <c r="G265" s="294">
        <f ca="1">IF(ISERROR(OFFSET('HARGA SATUAN'!$I$6,MATCH(RAB!C265,'HARGA SATUAN'!$C$7:$C$1507,0),0)),0,OFFSET('HARGA SATUAN'!$I$6,MATCH(RAB!C265,'HARGA SATUAN'!$C$7:$C$1507,0),0))</f>
        <v>0</v>
      </c>
      <c r="H265" s="295">
        <f t="shared" si="138"/>
        <v>0</v>
      </c>
      <c r="I265" s="295">
        <f t="shared" si="139"/>
        <v>0</v>
      </c>
      <c r="J265" s="295">
        <f t="shared" si="140"/>
        <v>0</v>
      </c>
      <c r="K265" s="296">
        <f t="shared" si="141"/>
        <v>0</v>
      </c>
      <c r="L265" s="276"/>
      <c r="M265" s="276"/>
      <c r="N265" s="303"/>
      <c r="O265" s="278"/>
      <c r="P265" s="278"/>
      <c r="Q265" s="278"/>
      <c r="R265" s="278"/>
      <c r="S265" s="278"/>
      <c r="T265" s="345"/>
      <c r="U265" s="345"/>
      <c r="V265" s="345"/>
    </row>
    <row r="266" spans="1:22" s="299" customFormat="1">
      <c r="A266" s="270"/>
      <c r="B266" s="445" t="s">
        <v>1039</v>
      </c>
      <c r="C266" s="446" t="s">
        <v>1630</v>
      </c>
      <c r="D266" s="292" t="s">
        <v>50</v>
      </c>
      <c r="E266" s="293" t="str">
        <f ca="1">IF(B266="+","Unit",IF(ISERROR(OFFSET('HARGA SATUAN'!$E$6,MATCH(RAB!C266,'HARGA SATUAN'!$C$7:$C$1507,0),0)),"",OFFSET('HARGA SATUAN'!$E$6,MATCH(RAB!C266,'HARGA SATUAN'!$C$7:$C$1507,0),0)))</f>
        <v>Unit</v>
      </c>
      <c r="F266" s="424">
        <f>F249</f>
        <v>1</v>
      </c>
      <c r="G266" s="294">
        <f ca="1">IF(ISERROR(OFFSET('HARGA SATUAN'!$I$6,MATCH(RAB!C266,'HARGA SATUAN'!$C$7:$C$1507,0),0)),0,OFFSET('HARGA SATUAN'!$I$6,MATCH(RAB!C266,'HARGA SATUAN'!$C$7:$C$1507,0),0))</f>
        <v>0</v>
      </c>
      <c r="H266" s="295">
        <f t="shared" si="138"/>
        <v>0</v>
      </c>
      <c r="I266" s="295">
        <f t="shared" si="139"/>
        <v>0</v>
      </c>
      <c r="J266" s="295">
        <f t="shared" si="140"/>
        <v>0</v>
      </c>
      <c r="K266" s="296">
        <f t="shared" si="141"/>
        <v>0</v>
      </c>
      <c r="L266" s="276"/>
      <c r="M266" s="348"/>
      <c r="N266" s="303"/>
      <c r="O266" s="278"/>
      <c r="P266" s="278"/>
      <c r="Q266" s="278"/>
    </row>
    <row r="267" spans="1:22" s="299" customFormat="1">
      <c r="A267" s="270"/>
      <c r="B267" s="447">
        <v>1</v>
      </c>
      <c r="C267" s="448" t="s">
        <v>1631</v>
      </c>
      <c r="D267" s="292" t="s">
        <v>47</v>
      </c>
      <c r="E267" s="293" t="str">
        <f ca="1">IF(B267="+","Unit",IF(ISERROR(OFFSET('HARGA SATUAN'!$E$6,MATCH(RAB!C267,'HARGA SATUAN'!$C$7:$C$1507,0),0)),"",OFFSET('HARGA SATUAN'!$E$6,MATCH(RAB!C267,'HARGA SATUAN'!$C$7:$C$1507,0),0)))</f>
        <v>Set</v>
      </c>
      <c r="F267" s="424">
        <f>F266*1</f>
        <v>1</v>
      </c>
      <c r="G267" s="294">
        <f ca="1">IF(ISERROR(OFFSET('HARGA SATUAN'!$I$6,MATCH(RAB!C267,'HARGA SATUAN'!$C$7:$C$1507,0),0)),0,OFFSET('HARGA SATUAN'!$I$6,MATCH(RAB!C267,'HARGA SATUAN'!$C$7:$C$1507,0),0))</f>
        <v>8703800</v>
      </c>
      <c r="H267" s="295">
        <f t="shared" si="138"/>
        <v>0</v>
      </c>
      <c r="I267" s="295">
        <f t="shared" ca="1" si="139"/>
        <v>8703800</v>
      </c>
      <c r="J267" s="295">
        <f t="shared" si="140"/>
        <v>0</v>
      </c>
      <c r="K267" s="296">
        <f t="shared" ca="1" si="141"/>
        <v>8703800</v>
      </c>
      <c r="L267" s="276"/>
      <c r="M267" s="276"/>
      <c r="N267" s="303"/>
      <c r="O267" s="278"/>
      <c r="P267" s="340"/>
      <c r="Q267" s="278"/>
    </row>
    <row r="268" spans="1:22" s="299" customFormat="1">
      <c r="A268" s="270"/>
      <c r="B268" s="447">
        <v>2</v>
      </c>
      <c r="C268" s="448" t="s">
        <v>597</v>
      </c>
      <c r="D268" s="292" t="s">
        <v>47</v>
      </c>
      <c r="E268" s="293" t="str">
        <f ca="1">IF(B268="+","Unit",IF(ISERROR(OFFSET('HARGA SATUAN'!$E$6,MATCH(RAB!C268,'HARGA SATUAN'!$C$7:$C$1507,0),0)),"",OFFSET('HARGA SATUAN'!$E$6,MATCH(RAB!C268,'HARGA SATUAN'!$C$7:$C$1507,0),0)))</f>
        <v>Bh</v>
      </c>
      <c r="F268" s="424">
        <f>F266*2</f>
        <v>2</v>
      </c>
      <c r="G268" s="294">
        <f ca="1">IF(ISERROR(OFFSET('HARGA SATUAN'!$I$6,MATCH(RAB!C268,'HARGA SATUAN'!$C$7:$C$1507,0),0)),0,OFFSET('HARGA SATUAN'!$I$6,MATCH(RAB!C268,'HARGA SATUAN'!$C$7:$C$1507,0),0))</f>
        <v>380500</v>
      </c>
      <c r="H268" s="295">
        <f t="shared" si="138"/>
        <v>0</v>
      </c>
      <c r="I268" s="295">
        <f t="shared" ca="1" si="139"/>
        <v>761000</v>
      </c>
      <c r="J268" s="295">
        <f t="shared" si="140"/>
        <v>0</v>
      </c>
      <c r="K268" s="296">
        <f t="shared" ca="1" si="141"/>
        <v>761000</v>
      </c>
      <c r="L268" s="276"/>
      <c r="M268" s="276"/>
      <c r="N268" s="303"/>
      <c r="O268" s="278"/>
      <c r="P268" s="278"/>
      <c r="Q268" s="278"/>
    </row>
    <row r="269" spans="1:22" s="299" customFormat="1">
      <c r="A269" s="270"/>
      <c r="B269" s="447">
        <v>3</v>
      </c>
      <c r="C269" s="448" t="s">
        <v>176</v>
      </c>
      <c r="D269" s="292" t="s">
        <v>47</v>
      </c>
      <c r="E269" s="293" t="str">
        <f ca="1">IF(B269="+","Unit",IF(ISERROR(OFFSET('HARGA SATUAN'!$E$6,MATCH(RAB!C269,'HARGA SATUAN'!$C$7:$C$1507,0),0)),"",OFFSET('HARGA SATUAN'!$E$6,MATCH(RAB!C269,'HARGA SATUAN'!$C$7:$C$1507,0),0)))</f>
        <v>Bh</v>
      </c>
      <c r="F269" s="424">
        <f>F266*4</f>
        <v>4</v>
      </c>
      <c r="G269" s="294">
        <f ca="1">IF(ISERROR(OFFSET('HARGA SATUAN'!$I$6,MATCH(RAB!C269,'HARGA SATUAN'!$C$7:$C$1507,0),0)),0,OFFSET('HARGA SATUAN'!$I$6,MATCH(RAB!C269,'HARGA SATUAN'!$C$7:$C$1507,0),0))</f>
        <v>45000</v>
      </c>
      <c r="H269" s="295">
        <f t="shared" si="138"/>
        <v>0</v>
      </c>
      <c r="I269" s="295">
        <f t="shared" ca="1" si="139"/>
        <v>180000</v>
      </c>
      <c r="J269" s="295">
        <f t="shared" si="140"/>
        <v>0</v>
      </c>
      <c r="K269" s="296">
        <f t="shared" ca="1" si="141"/>
        <v>180000</v>
      </c>
      <c r="L269" s="276"/>
      <c r="M269" s="276"/>
      <c r="N269" s="303"/>
      <c r="O269" s="278"/>
      <c r="P269" s="278"/>
      <c r="Q269" s="278"/>
    </row>
    <row r="270" spans="1:22" s="299" customFormat="1">
      <c r="A270" s="270"/>
      <c r="B270" s="447">
        <v>4</v>
      </c>
      <c r="C270" s="448" t="s">
        <v>160</v>
      </c>
      <c r="D270" s="292" t="s">
        <v>47</v>
      </c>
      <c r="E270" s="293" t="str">
        <f ca="1">IF(B270="+","Unit",IF(ISERROR(OFFSET('HARGA SATUAN'!$E$6,MATCH(RAB!C270,'HARGA SATUAN'!$C$7:$C$1507,0),0)),"",OFFSET('HARGA SATUAN'!$E$6,MATCH(RAB!C270,'HARGA SATUAN'!$C$7:$C$1507,0),0)))</f>
        <v>Bh</v>
      </c>
      <c r="F270" s="424">
        <f>F266*2</f>
        <v>2</v>
      </c>
      <c r="G270" s="294">
        <f ca="1">IF(ISERROR(OFFSET('HARGA SATUAN'!$I$6,MATCH(RAB!C270,'HARGA SATUAN'!$C$7:$C$1507,0),0)),0,OFFSET('HARGA SATUAN'!$I$6,MATCH(RAB!C270,'HARGA SATUAN'!$C$7:$C$1507,0),0))</f>
        <v>40000</v>
      </c>
      <c r="H270" s="295">
        <f t="shared" ref="H270:H281" si="142">IF(OR(D270="MDU",D270="MDU-KD"),(IF($O$3="RAB NON MDU","PLN KD",G270*F270)),0)</f>
        <v>0</v>
      </c>
      <c r="I270" s="295">
        <f t="shared" ref="I270:I281" ca="1" si="143">IF(D270="HDW",G270*F270,0)</f>
        <v>80000</v>
      </c>
      <c r="J270" s="295">
        <f t="shared" ref="J270:J281" si="144">IF(D270="JASA",G270*F270,0)</f>
        <v>0</v>
      </c>
      <c r="K270" s="296">
        <f t="shared" ref="K270:K281" ca="1" si="145">SUM(H270:J270)</f>
        <v>80000</v>
      </c>
      <c r="L270" s="276"/>
      <c r="M270" s="276"/>
      <c r="N270" s="303"/>
      <c r="O270" s="278"/>
      <c r="P270" s="278"/>
      <c r="Q270" s="278"/>
      <c r="R270" s="278"/>
      <c r="S270" s="278"/>
      <c r="T270" s="345"/>
      <c r="U270" s="345"/>
      <c r="V270" s="345"/>
    </row>
    <row r="271" spans="1:22" s="299" customFormat="1">
      <c r="A271" s="270"/>
      <c r="B271" s="447">
        <v>5</v>
      </c>
      <c r="C271" s="109" t="s">
        <v>1176</v>
      </c>
      <c r="D271" s="292" t="s">
        <v>49</v>
      </c>
      <c r="E271" s="293" t="str">
        <f ca="1">IF(B271="+","Unit",IF(ISERROR(OFFSET('HARGA SATUAN'!$E$6,MATCH(RAB!C271,'HARGA SATUAN'!$C$7:$C$1507,0),0)),"",OFFSET('HARGA SATUAN'!$E$6,MATCH(RAB!C271,'HARGA SATUAN'!$C$7:$C$1507,0),0)))</f>
        <v>Unit</v>
      </c>
      <c r="F271" s="424">
        <f>F266*1</f>
        <v>1</v>
      </c>
      <c r="G271" s="294">
        <f ca="1">IF(ISERROR(OFFSET('HARGA SATUAN'!$I$6,MATCH(RAB!C271,'HARGA SATUAN'!$C$7:$C$1507,0),0)),0,OFFSET('HARGA SATUAN'!$I$6,MATCH(RAB!C271,'HARGA SATUAN'!$C$7:$C$1507,0),0))</f>
        <v>1515700</v>
      </c>
      <c r="H271" s="295">
        <f t="shared" si="142"/>
        <v>0</v>
      </c>
      <c r="I271" s="295">
        <f t="shared" si="143"/>
        <v>0</v>
      </c>
      <c r="J271" s="295">
        <f t="shared" ca="1" si="144"/>
        <v>1515700</v>
      </c>
      <c r="K271" s="296">
        <f t="shared" ca="1" si="145"/>
        <v>1515700</v>
      </c>
      <c r="L271" s="276"/>
      <c r="M271" s="276"/>
      <c r="N271" s="303"/>
      <c r="O271" s="278"/>
      <c r="P271" s="278"/>
      <c r="Q271" s="278"/>
      <c r="R271" s="278"/>
      <c r="S271" s="278"/>
      <c r="T271" s="341"/>
      <c r="U271" s="341"/>
      <c r="V271" s="341"/>
    </row>
    <row r="272" spans="1:22" s="299" customFormat="1">
      <c r="A272" s="270"/>
      <c r="B272" s="447"/>
      <c r="C272" s="448"/>
      <c r="D272" s="292" t="s">
        <v>50</v>
      </c>
      <c r="E272" s="293" t="str">
        <f ca="1">IF(B272="+","Unit",IF(ISERROR(OFFSET('HARGA SATUAN'!$E$6,MATCH(RAB!C272,'HARGA SATUAN'!$C$7:$C$1507,0),0)),"",OFFSET('HARGA SATUAN'!$E$6,MATCH(RAB!C272,'HARGA SATUAN'!$C$7:$C$1507,0),0)))</f>
        <v/>
      </c>
      <c r="F272" s="424"/>
      <c r="G272" s="294">
        <f ca="1">IF(ISERROR(OFFSET('HARGA SATUAN'!$I$6,MATCH(RAB!C272,'HARGA SATUAN'!$C$7:$C$1507,0),0)),0,OFFSET('HARGA SATUAN'!$I$6,MATCH(RAB!C272,'HARGA SATUAN'!$C$7:$C$1507,0),0))</f>
        <v>0</v>
      </c>
      <c r="H272" s="295">
        <f t="shared" si="142"/>
        <v>0</v>
      </c>
      <c r="I272" s="295">
        <f t="shared" si="143"/>
        <v>0</v>
      </c>
      <c r="J272" s="295">
        <f t="shared" si="144"/>
        <v>0</v>
      </c>
      <c r="K272" s="296">
        <f t="shared" si="145"/>
        <v>0</v>
      </c>
      <c r="L272" s="276"/>
      <c r="M272" s="276"/>
      <c r="N272" s="303"/>
      <c r="O272" s="278"/>
      <c r="P272" s="278"/>
      <c r="Q272" s="278"/>
      <c r="R272" s="278"/>
      <c r="S272" s="278"/>
      <c r="T272" s="345"/>
      <c r="U272" s="345"/>
      <c r="V272" s="345"/>
    </row>
    <row r="273" spans="1:22" s="299" customFormat="1">
      <c r="A273" s="270"/>
      <c r="B273" s="445" t="s">
        <v>1039</v>
      </c>
      <c r="C273" s="446" t="s">
        <v>1632</v>
      </c>
      <c r="D273" s="292" t="s">
        <v>50</v>
      </c>
      <c r="E273" s="293" t="str">
        <f ca="1">IF(B273="+","Unit",IF(ISERROR(OFFSET('HARGA SATUAN'!$E$6,MATCH(RAB!C273,'HARGA SATUAN'!$C$7:$C$1507,0),0)),"",OFFSET('HARGA SATUAN'!$E$6,MATCH(RAB!C273,'HARGA SATUAN'!$C$7:$C$1507,0),0)))</f>
        <v>Unit</v>
      </c>
      <c r="F273" s="449">
        <f>F266</f>
        <v>1</v>
      </c>
      <c r="G273" s="294">
        <f ca="1">IF(ISERROR(OFFSET('HARGA SATUAN'!$I$6,MATCH(RAB!C273,'HARGA SATUAN'!$C$7:$C$1507,0),0)),0,OFFSET('HARGA SATUAN'!$I$6,MATCH(RAB!C273,'HARGA SATUAN'!$C$7:$C$1507,0),0))</f>
        <v>0</v>
      </c>
      <c r="H273" s="295">
        <f t="shared" si="142"/>
        <v>0</v>
      </c>
      <c r="I273" s="295">
        <f t="shared" si="143"/>
        <v>0</v>
      </c>
      <c r="J273" s="295">
        <f t="shared" si="144"/>
        <v>0</v>
      </c>
      <c r="K273" s="296">
        <f t="shared" si="145"/>
        <v>0</v>
      </c>
      <c r="L273" s="276"/>
      <c r="M273" s="348"/>
      <c r="N273" s="303"/>
      <c r="O273" s="278"/>
      <c r="P273" s="278"/>
      <c r="Q273" s="278"/>
    </row>
    <row r="274" spans="1:22" s="299" customFormat="1">
      <c r="A274" s="270"/>
      <c r="B274" s="447">
        <v>1</v>
      </c>
      <c r="C274" s="109" t="s">
        <v>562</v>
      </c>
      <c r="D274" s="292" t="s">
        <v>46</v>
      </c>
      <c r="E274" s="293" t="str">
        <f ca="1">IF(B274="+","Unit",IF(ISERROR(OFFSET('HARGA SATUAN'!$E$6,MATCH(RAB!C274,'HARGA SATUAN'!$C$7:$C$1507,0),0)),"",OFFSET('HARGA SATUAN'!$E$6,MATCH(RAB!C274,'HARGA SATUAN'!$C$7:$C$1507,0),0)))</f>
        <v>Bh</v>
      </c>
      <c r="F274" s="425">
        <f>F273*3</f>
        <v>3</v>
      </c>
      <c r="G274" s="294">
        <f ca="1">IF(ISERROR(OFFSET('HARGA SATUAN'!$I$6,MATCH(RAB!C274,'HARGA SATUAN'!$C$7:$C$1507,0),0)),0,OFFSET('HARGA SATUAN'!$I$6,MATCH(RAB!C274,'HARGA SATUAN'!$C$7:$C$1507,0),0))</f>
        <v>725900</v>
      </c>
      <c r="H274" s="295">
        <f t="shared" ca="1" si="142"/>
        <v>2177700</v>
      </c>
      <c r="I274" s="295">
        <f t="shared" si="143"/>
        <v>0</v>
      </c>
      <c r="J274" s="295">
        <f t="shared" si="144"/>
        <v>0</v>
      </c>
      <c r="K274" s="296">
        <f t="shared" ca="1" si="145"/>
        <v>2177700</v>
      </c>
      <c r="L274" s="276"/>
      <c r="M274" s="276"/>
      <c r="N274" s="303"/>
      <c r="O274" s="278"/>
      <c r="P274" s="340"/>
      <c r="Q274" s="278"/>
    </row>
    <row r="275" spans="1:22" s="299" customFormat="1">
      <c r="A275" s="270"/>
      <c r="B275" s="447">
        <v>2</v>
      </c>
      <c r="C275" s="448" t="s">
        <v>183</v>
      </c>
      <c r="D275" s="292" t="s">
        <v>47</v>
      </c>
      <c r="E275" s="293" t="str">
        <f ca="1">IF(B275="+","Unit",IF(ISERROR(OFFSET('HARGA SATUAN'!$E$6,MATCH(RAB!C275,'HARGA SATUAN'!$C$7:$C$1507,0),0)),"",OFFSET('HARGA SATUAN'!$E$6,MATCH(RAB!C275,'HARGA SATUAN'!$C$7:$C$1507,0),0)))</f>
        <v>Bh</v>
      </c>
      <c r="F275" s="425">
        <f>F273*3</f>
        <v>3</v>
      </c>
      <c r="G275" s="294">
        <f ca="1">IF(ISERROR(OFFSET('HARGA SATUAN'!$I$6,MATCH(RAB!C275,'HARGA SATUAN'!$C$7:$C$1507,0),0)),0,OFFSET('HARGA SATUAN'!$I$6,MATCH(RAB!C275,'HARGA SATUAN'!$C$7:$C$1507,0),0))</f>
        <v>37700</v>
      </c>
      <c r="H275" s="295">
        <f t="shared" si="142"/>
        <v>0</v>
      </c>
      <c r="I275" s="295">
        <f t="shared" ca="1" si="143"/>
        <v>113100</v>
      </c>
      <c r="J275" s="295">
        <f t="shared" si="144"/>
        <v>0</v>
      </c>
      <c r="K275" s="296">
        <f t="shared" ca="1" si="145"/>
        <v>113100</v>
      </c>
      <c r="L275" s="276"/>
      <c r="M275" s="276"/>
      <c r="N275" s="303"/>
      <c r="O275" s="278"/>
      <c r="P275" s="278"/>
      <c r="Q275" s="278"/>
    </row>
    <row r="276" spans="1:22" s="299" customFormat="1">
      <c r="A276" s="270"/>
      <c r="B276" s="447">
        <v>3</v>
      </c>
      <c r="C276" s="448" t="s">
        <v>187</v>
      </c>
      <c r="D276" s="292" t="s">
        <v>47</v>
      </c>
      <c r="E276" s="293" t="str">
        <f ca="1">IF(B276="+","Unit",IF(ISERROR(OFFSET('HARGA SATUAN'!$E$6,MATCH(RAB!C276,'HARGA SATUAN'!$C$7:$C$1507,0),0)),"",OFFSET('HARGA SATUAN'!$E$6,MATCH(RAB!C276,'HARGA SATUAN'!$C$7:$C$1507,0),0)))</f>
        <v>Bh</v>
      </c>
      <c r="F276" s="425">
        <f>F273*1</f>
        <v>1</v>
      </c>
      <c r="G276" s="294">
        <f ca="1">IF(ISERROR(OFFSET('HARGA SATUAN'!$I$6,MATCH(RAB!C276,'HARGA SATUAN'!$C$7:$C$1507,0),0)),0,OFFSET('HARGA SATUAN'!$I$6,MATCH(RAB!C276,'HARGA SATUAN'!$C$7:$C$1507,0),0))</f>
        <v>15900</v>
      </c>
      <c r="H276" s="295">
        <f t="shared" si="142"/>
        <v>0</v>
      </c>
      <c r="I276" s="295">
        <f t="shared" ca="1" si="143"/>
        <v>15900</v>
      </c>
      <c r="J276" s="295">
        <f t="shared" si="144"/>
        <v>0</v>
      </c>
      <c r="K276" s="296">
        <f t="shared" ca="1" si="145"/>
        <v>15900</v>
      </c>
      <c r="L276" s="276"/>
      <c r="M276" s="276"/>
      <c r="N276" s="303"/>
      <c r="O276" s="278"/>
      <c r="P276" s="278"/>
      <c r="Q276" s="278"/>
    </row>
    <row r="277" spans="1:22" s="299" customFormat="1">
      <c r="A277" s="270"/>
      <c r="B277" s="447">
        <v>4</v>
      </c>
      <c r="C277" s="448" t="s">
        <v>1633</v>
      </c>
      <c r="D277" s="292" t="s">
        <v>47</v>
      </c>
      <c r="E277" s="293" t="str">
        <f ca="1">IF(B277="+","Unit",IF(ISERROR(OFFSET('HARGA SATUAN'!$E$6,MATCH(RAB!C277,'HARGA SATUAN'!$C$7:$C$1507,0),0)),"",OFFSET('HARGA SATUAN'!$E$6,MATCH(RAB!C277,'HARGA SATUAN'!$C$7:$C$1507,0),0)))</f>
        <v>Bh</v>
      </c>
      <c r="F277" s="425">
        <f>F273*6</f>
        <v>6</v>
      </c>
      <c r="G277" s="294">
        <f ca="1">IF(ISERROR(OFFSET('HARGA SATUAN'!$I$6,MATCH(RAB!C277,'HARGA SATUAN'!$C$7:$C$1507,0),0)),0,OFFSET('HARGA SATUAN'!$I$6,MATCH(RAB!C277,'HARGA SATUAN'!$C$7:$C$1507,0),0))</f>
        <v>26200</v>
      </c>
      <c r="H277" s="295">
        <f t="shared" si="142"/>
        <v>0</v>
      </c>
      <c r="I277" s="295">
        <f t="shared" ca="1" si="143"/>
        <v>157200</v>
      </c>
      <c r="J277" s="295">
        <f t="shared" si="144"/>
        <v>0</v>
      </c>
      <c r="K277" s="296">
        <f t="shared" ca="1" si="145"/>
        <v>157200</v>
      </c>
      <c r="L277" s="276"/>
      <c r="M277" s="276"/>
      <c r="N277" s="303"/>
      <c r="O277" s="278"/>
      <c r="P277" s="278"/>
      <c r="Q277" s="278"/>
      <c r="R277" s="278"/>
      <c r="S277" s="278"/>
      <c r="T277" s="345"/>
      <c r="U277" s="345"/>
      <c r="V277" s="345"/>
    </row>
    <row r="278" spans="1:22" s="299" customFormat="1">
      <c r="A278" s="270"/>
      <c r="B278" s="447">
        <v>5</v>
      </c>
      <c r="C278" s="448" t="s">
        <v>67</v>
      </c>
      <c r="D278" s="292" t="s">
        <v>46</v>
      </c>
      <c r="E278" s="293" t="str">
        <f ca="1">IF(B278="+","Unit",IF(ISERROR(OFFSET('HARGA SATUAN'!$E$6,MATCH(RAB!C278,'HARGA SATUAN'!$C$7:$C$1507,0),0)),"",OFFSET('HARGA SATUAN'!$E$6,MATCH(RAB!C278,'HARGA SATUAN'!$C$7:$C$1507,0),0)))</f>
        <v>Mtr</v>
      </c>
      <c r="F278" s="425">
        <f>F273*4</f>
        <v>4</v>
      </c>
      <c r="G278" s="294">
        <f ca="1">IF(ISERROR(OFFSET('HARGA SATUAN'!$I$6,MATCH(RAB!C278,'HARGA SATUAN'!$C$7:$C$1507,0),0)),0,OFFSET('HARGA SATUAN'!$I$6,MATCH(RAB!C278,'HARGA SATUAN'!$C$7:$C$1507,0),0))</f>
        <v>14200</v>
      </c>
      <c r="H278" s="295">
        <f t="shared" ca="1" si="142"/>
        <v>56800</v>
      </c>
      <c r="I278" s="295">
        <f t="shared" si="143"/>
        <v>0</v>
      </c>
      <c r="J278" s="295">
        <f t="shared" si="144"/>
        <v>0</v>
      </c>
      <c r="K278" s="296">
        <f t="shared" ca="1" si="145"/>
        <v>56800</v>
      </c>
      <c r="L278" s="276"/>
      <c r="M278" s="348"/>
      <c r="N278" s="303"/>
      <c r="O278" s="278"/>
      <c r="P278" s="278"/>
      <c r="Q278" s="278"/>
    </row>
    <row r="279" spans="1:22" s="299" customFormat="1">
      <c r="A279" s="270"/>
      <c r="B279" s="447">
        <v>6</v>
      </c>
      <c r="C279" s="448" t="s">
        <v>749</v>
      </c>
      <c r="D279" s="292" t="s">
        <v>49</v>
      </c>
      <c r="E279" s="293" t="str">
        <f ca="1">IF(B279="+","Unit",IF(ISERROR(OFFSET('HARGA SATUAN'!$E$6,MATCH(RAB!C279,'HARGA SATUAN'!$C$7:$C$1507,0),0)),"",OFFSET('HARGA SATUAN'!$E$6,MATCH(RAB!C279,'HARGA SATUAN'!$C$7:$C$1507,0),0)))</f>
        <v>Unit</v>
      </c>
      <c r="F279" s="425">
        <f>F273*3</f>
        <v>3</v>
      </c>
      <c r="G279" s="294">
        <f ca="1">IF(ISERROR(OFFSET('HARGA SATUAN'!$I$6,MATCH(RAB!C279,'HARGA SATUAN'!$C$7:$C$1507,0),0)),0,OFFSET('HARGA SATUAN'!$I$6,MATCH(RAB!C279,'HARGA SATUAN'!$C$7:$C$1507,0),0))</f>
        <v>58400</v>
      </c>
      <c r="H279" s="295">
        <f t="shared" si="142"/>
        <v>0</v>
      </c>
      <c r="I279" s="295">
        <f t="shared" si="143"/>
        <v>0</v>
      </c>
      <c r="J279" s="295">
        <f t="shared" ca="1" si="144"/>
        <v>175200</v>
      </c>
      <c r="K279" s="296">
        <f t="shared" ca="1" si="145"/>
        <v>175200</v>
      </c>
      <c r="L279" s="276"/>
      <c r="M279" s="276"/>
      <c r="N279" s="303"/>
      <c r="O279" s="278"/>
      <c r="P279" s="340"/>
      <c r="Q279" s="278"/>
    </row>
    <row r="280" spans="1:22" s="299" customFormat="1">
      <c r="A280" s="270"/>
      <c r="B280" s="447"/>
      <c r="C280" s="448"/>
      <c r="D280" s="292" t="s">
        <v>50</v>
      </c>
      <c r="E280" s="293" t="str">
        <f ca="1">IF(B280="+","Unit",IF(ISERROR(OFFSET('HARGA SATUAN'!$E$6,MATCH(RAB!C280,'HARGA SATUAN'!$C$7:$C$1507,0),0)),"",OFFSET('HARGA SATUAN'!$E$6,MATCH(RAB!C280,'HARGA SATUAN'!$C$7:$C$1507,0),0)))</f>
        <v/>
      </c>
      <c r="F280" s="424"/>
      <c r="G280" s="294">
        <f ca="1">IF(ISERROR(OFFSET('HARGA SATUAN'!$I$6,MATCH(RAB!C280,'HARGA SATUAN'!$C$7:$C$1507,0),0)),0,OFFSET('HARGA SATUAN'!$I$6,MATCH(RAB!C280,'HARGA SATUAN'!$C$7:$C$1507,0),0))</f>
        <v>0</v>
      </c>
      <c r="H280" s="295">
        <f t="shared" si="142"/>
        <v>0</v>
      </c>
      <c r="I280" s="295">
        <f t="shared" si="143"/>
        <v>0</v>
      </c>
      <c r="J280" s="295">
        <f t="shared" si="144"/>
        <v>0</v>
      </c>
      <c r="K280" s="296">
        <f t="shared" si="145"/>
        <v>0</v>
      </c>
      <c r="L280" s="276"/>
      <c r="M280" s="276"/>
      <c r="N280" s="303"/>
      <c r="O280" s="278"/>
      <c r="P280" s="278"/>
      <c r="Q280" s="278"/>
    </row>
    <row r="281" spans="1:22" s="299" customFormat="1">
      <c r="A281" s="270"/>
      <c r="B281" s="445" t="s">
        <v>1039</v>
      </c>
      <c r="C281" s="446" t="s">
        <v>1634</v>
      </c>
      <c r="D281" s="292" t="s">
        <v>50</v>
      </c>
      <c r="E281" s="293" t="str">
        <f ca="1">IF(B281="+","Unit",IF(ISERROR(OFFSET('HARGA SATUAN'!$E$6,MATCH(RAB!C281,'HARGA SATUAN'!$C$7:$C$1507,0),0)),"",OFFSET('HARGA SATUAN'!$E$6,MATCH(RAB!C281,'HARGA SATUAN'!$C$7:$C$1507,0),0)))</f>
        <v>Unit</v>
      </c>
      <c r="F281" s="424">
        <f>F273</f>
        <v>1</v>
      </c>
      <c r="G281" s="294">
        <f ca="1">IF(ISERROR(OFFSET('HARGA SATUAN'!$I$6,MATCH(RAB!C281,'HARGA SATUAN'!$C$7:$C$1507,0),0)),0,OFFSET('HARGA SATUAN'!$I$6,MATCH(RAB!C281,'HARGA SATUAN'!$C$7:$C$1507,0),0))</f>
        <v>0</v>
      </c>
      <c r="H281" s="295">
        <f t="shared" si="142"/>
        <v>0</v>
      </c>
      <c r="I281" s="295">
        <f t="shared" si="143"/>
        <v>0</v>
      </c>
      <c r="J281" s="295">
        <f t="shared" si="144"/>
        <v>0</v>
      </c>
      <c r="K281" s="296">
        <f t="shared" si="145"/>
        <v>0</v>
      </c>
      <c r="L281" s="276"/>
      <c r="M281" s="276"/>
      <c r="N281" s="303"/>
      <c r="O281" s="278"/>
      <c r="P281" s="278"/>
      <c r="Q281" s="278"/>
    </row>
    <row r="282" spans="1:22" s="299" customFormat="1">
      <c r="A282" s="270"/>
      <c r="B282" s="447">
        <v>1</v>
      </c>
      <c r="C282" s="448" t="s">
        <v>29</v>
      </c>
      <c r="D282" s="292" t="s">
        <v>47</v>
      </c>
      <c r="E282" s="293" t="str">
        <f ca="1">IF(B282="+","Unit",IF(ISERROR(OFFSET('HARGA SATUAN'!$E$6,MATCH(RAB!C282,'HARGA SATUAN'!$C$7:$C$1507,0),0)),"",OFFSET('HARGA SATUAN'!$E$6,MATCH(RAB!C282,'HARGA SATUAN'!$C$7:$C$1507,0),0)))</f>
        <v>Bh</v>
      </c>
      <c r="F282" s="424">
        <f>F281*1</f>
        <v>1</v>
      </c>
      <c r="G282" s="294">
        <f ca="1">IF(ISERROR(OFFSET('HARGA SATUAN'!$I$6,MATCH(RAB!C282,'HARGA SATUAN'!$C$7:$C$1507,0),0)),0,OFFSET('HARGA SATUAN'!$I$6,MATCH(RAB!C282,'HARGA SATUAN'!$C$7:$C$1507,0),0))</f>
        <v>185200</v>
      </c>
      <c r="H282" s="295">
        <f t="shared" ref="H282:H312" si="146">IF(OR(D282="MDU",D282="MDU-KD"),(IF($O$3="RAB NON MDU","PLN KD",G282*F282)),0)</f>
        <v>0</v>
      </c>
      <c r="I282" s="295">
        <f t="shared" ref="I282:I312" ca="1" si="147">IF(D282="HDW",G282*F282,0)</f>
        <v>185200</v>
      </c>
      <c r="J282" s="295">
        <f t="shared" ref="J282:J312" si="148">IF(D282="JASA",G282*F282,0)</f>
        <v>0</v>
      </c>
      <c r="K282" s="296">
        <f t="shared" ref="K282:K312" ca="1" si="149">SUM(H282:J282)</f>
        <v>185200</v>
      </c>
      <c r="L282" s="276"/>
      <c r="M282" s="276"/>
      <c r="N282" s="303"/>
      <c r="O282" s="278"/>
      <c r="P282" s="278"/>
      <c r="Q282" s="278"/>
      <c r="R282" s="278"/>
      <c r="S282" s="278"/>
      <c r="T282" s="345"/>
      <c r="U282" s="345"/>
      <c r="V282" s="345"/>
    </row>
    <row r="283" spans="1:22" s="299" customFormat="1">
      <c r="A283" s="270"/>
      <c r="B283" s="447">
        <v>2</v>
      </c>
      <c r="C283" s="448" t="s">
        <v>30</v>
      </c>
      <c r="D283" s="292" t="s">
        <v>47</v>
      </c>
      <c r="E283" s="293" t="str">
        <f ca="1">IF(B283="+","Unit",IF(ISERROR(OFFSET('HARGA SATUAN'!$E$6,MATCH(RAB!C283,'HARGA SATUAN'!$C$7:$C$1507,0),0)),"",OFFSET('HARGA SATUAN'!$E$6,MATCH(RAB!C283,'HARGA SATUAN'!$C$7:$C$1507,0),0)))</f>
        <v>Bh</v>
      </c>
      <c r="F283" s="424">
        <f>F281*1</f>
        <v>1</v>
      </c>
      <c r="G283" s="294">
        <f ca="1">IF(ISERROR(OFFSET('HARGA SATUAN'!$I$6,MATCH(RAB!C283,'HARGA SATUAN'!$C$7:$C$1507,0),0)),0,OFFSET('HARGA SATUAN'!$I$6,MATCH(RAB!C283,'HARGA SATUAN'!$C$7:$C$1507,0),0))</f>
        <v>47459</v>
      </c>
      <c r="H283" s="295">
        <f t="shared" si="146"/>
        <v>0</v>
      </c>
      <c r="I283" s="295">
        <f t="shared" ca="1" si="147"/>
        <v>47459</v>
      </c>
      <c r="J283" s="295">
        <f t="shared" si="148"/>
        <v>0</v>
      </c>
      <c r="K283" s="296">
        <f t="shared" ca="1" si="149"/>
        <v>47459</v>
      </c>
      <c r="L283" s="276"/>
      <c r="M283" s="276"/>
      <c r="N283" s="303"/>
      <c r="O283" s="278"/>
      <c r="P283" s="278"/>
      <c r="Q283" s="278"/>
      <c r="R283" s="278"/>
      <c r="S283" s="278"/>
      <c r="T283" s="341"/>
      <c r="U283" s="341"/>
      <c r="V283" s="341"/>
    </row>
    <row r="284" spans="1:22" s="299" customFormat="1">
      <c r="A284" s="270"/>
      <c r="B284" s="447">
        <v>3</v>
      </c>
      <c r="C284" s="448" t="s">
        <v>31</v>
      </c>
      <c r="D284" s="292" t="s">
        <v>47</v>
      </c>
      <c r="E284" s="293" t="str">
        <f ca="1">IF(B284="+","Unit",IF(ISERROR(OFFSET('HARGA SATUAN'!$E$6,MATCH(RAB!C284,'HARGA SATUAN'!$C$7:$C$1507,0),0)),"",OFFSET('HARGA SATUAN'!$E$6,MATCH(RAB!C284,'HARGA SATUAN'!$C$7:$C$1507,0),0)))</f>
        <v>Bh</v>
      </c>
      <c r="F284" s="424">
        <f>F281*1</f>
        <v>1</v>
      </c>
      <c r="G284" s="294">
        <f ca="1">IF(ISERROR(OFFSET('HARGA SATUAN'!$I$6,MATCH(RAB!C284,'HARGA SATUAN'!$C$7:$C$1507,0),0)),0,OFFSET('HARGA SATUAN'!$I$6,MATCH(RAB!C284,'HARGA SATUAN'!$C$7:$C$1507,0),0))</f>
        <v>4880</v>
      </c>
      <c r="H284" s="295">
        <f t="shared" si="146"/>
        <v>0</v>
      </c>
      <c r="I284" s="295">
        <f t="shared" ca="1" si="147"/>
        <v>4880</v>
      </c>
      <c r="J284" s="295">
        <f t="shared" si="148"/>
        <v>0</v>
      </c>
      <c r="K284" s="296">
        <f t="shared" ca="1" si="149"/>
        <v>4880</v>
      </c>
      <c r="L284" s="276"/>
      <c r="M284" s="276"/>
      <c r="N284" s="303"/>
      <c r="O284" s="278"/>
      <c r="P284" s="278"/>
      <c r="Q284" s="278"/>
      <c r="R284" s="278"/>
      <c r="S284" s="278"/>
      <c r="T284" s="345"/>
      <c r="U284" s="345"/>
      <c r="V284" s="345"/>
    </row>
    <row r="285" spans="1:22" s="299" customFormat="1">
      <c r="A285" s="270"/>
      <c r="B285" s="447">
        <v>4</v>
      </c>
      <c r="C285" s="448" t="s">
        <v>32</v>
      </c>
      <c r="D285" s="292" t="s">
        <v>47</v>
      </c>
      <c r="E285" s="293" t="str">
        <f ca="1">IF(B285="+","Unit",IF(ISERROR(OFFSET('HARGA SATUAN'!$E$6,MATCH(RAB!C285,'HARGA SATUAN'!$C$7:$C$1507,0),0)),"",OFFSET('HARGA SATUAN'!$E$6,MATCH(RAB!C285,'HARGA SATUAN'!$C$7:$C$1507,0),0)))</f>
        <v>Mtr</v>
      </c>
      <c r="F285" s="424">
        <f>F281*10</f>
        <v>10</v>
      </c>
      <c r="G285" s="294">
        <f ca="1">IF(ISERROR(OFFSET('HARGA SATUAN'!$I$6,MATCH(RAB!C285,'HARGA SATUAN'!$C$7:$C$1507,0),0)),0,OFFSET('HARGA SATUAN'!$I$6,MATCH(RAB!C285,'HARGA SATUAN'!$C$7:$C$1507,0),0))</f>
        <v>30000</v>
      </c>
      <c r="H285" s="295">
        <f t="shared" si="146"/>
        <v>0</v>
      </c>
      <c r="I285" s="295">
        <f t="shared" ca="1" si="147"/>
        <v>300000</v>
      </c>
      <c r="J285" s="295">
        <f t="shared" si="148"/>
        <v>0</v>
      </c>
      <c r="K285" s="296">
        <f t="shared" ca="1" si="149"/>
        <v>300000</v>
      </c>
      <c r="L285" s="276"/>
      <c r="M285" s="348"/>
      <c r="N285" s="303"/>
      <c r="O285" s="278"/>
      <c r="P285" s="278"/>
      <c r="Q285" s="278"/>
    </row>
    <row r="286" spans="1:22" s="299" customFormat="1">
      <c r="A286" s="270"/>
      <c r="B286" s="447">
        <v>5</v>
      </c>
      <c r="C286" s="448" t="s">
        <v>33</v>
      </c>
      <c r="D286" s="292" t="s">
        <v>47</v>
      </c>
      <c r="E286" s="293" t="str">
        <f ca="1">IF(B286="+","Unit",IF(ISERROR(OFFSET('HARGA SATUAN'!$E$6,MATCH(RAB!C286,'HARGA SATUAN'!$C$7:$C$1507,0),0)),"",OFFSET('HARGA SATUAN'!$E$6,MATCH(RAB!C286,'HARGA SATUAN'!$C$7:$C$1507,0),0)))</f>
        <v>Bh</v>
      </c>
      <c r="F286" s="424">
        <f>F281*2</f>
        <v>2</v>
      </c>
      <c r="G286" s="294">
        <f ca="1">IF(ISERROR(OFFSET('HARGA SATUAN'!$I$6,MATCH(RAB!C286,'HARGA SATUAN'!$C$7:$C$1507,0),0)),0,OFFSET('HARGA SATUAN'!$I$6,MATCH(RAB!C286,'HARGA SATUAN'!$C$7:$C$1507,0),0))</f>
        <v>9500</v>
      </c>
      <c r="H286" s="295">
        <f t="shared" si="146"/>
        <v>0</v>
      </c>
      <c r="I286" s="295">
        <f t="shared" ca="1" si="147"/>
        <v>19000</v>
      </c>
      <c r="J286" s="295">
        <f t="shared" si="148"/>
        <v>0</v>
      </c>
      <c r="K286" s="296">
        <f t="shared" ca="1" si="149"/>
        <v>19000</v>
      </c>
      <c r="L286" s="276"/>
      <c r="M286" s="276"/>
      <c r="N286" s="303"/>
      <c r="O286" s="278"/>
      <c r="P286" s="340"/>
      <c r="Q286" s="278"/>
    </row>
    <row r="287" spans="1:22" s="299" customFormat="1">
      <c r="A287" s="270"/>
      <c r="B287" s="447">
        <v>6</v>
      </c>
      <c r="C287" s="448" t="s">
        <v>34</v>
      </c>
      <c r="D287" s="292" t="s">
        <v>47</v>
      </c>
      <c r="E287" s="293" t="str">
        <f ca="1">IF(B287="+","Unit",IF(ISERROR(OFFSET('HARGA SATUAN'!$E$6,MATCH(RAB!C287,'HARGA SATUAN'!$C$7:$C$1507,0),0)),"",OFFSET('HARGA SATUAN'!$E$6,MATCH(RAB!C287,'HARGA SATUAN'!$C$7:$C$1507,0),0)))</f>
        <v>Bh</v>
      </c>
      <c r="F287" s="424">
        <f>F281*5.5</f>
        <v>5.5</v>
      </c>
      <c r="G287" s="294">
        <f ca="1">IF(ISERROR(OFFSET('HARGA SATUAN'!$I$6,MATCH(RAB!C287,'HARGA SATUAN'!$C$7:$C$1507,0),0)),0,OFFSET('HARGA SATUAN'!$I$6,MATCH(RAB!C287,'HARGA SATUAN'!$C$7:$C$1507,0),0))</f>
        <v>6100</v>
      </c>
      <c r="H287" s="295">
        <f t="shared" si="146"/>
        <v>0</v>
      </c>
      <c r="I287" s="295">
        <f t="shared" ca="1" si="147"/>
        <v>33550</v>
      </c>
      <c r="J287" s="295">
        <f t="shared" si="148"/>
        <v>0</v>
      </c>
      <c r="K287" s="296">
        <f t="shared" ca="1" si="149"/>
        <v>33550</v>
      </c>
      <c r="L287" s="276"/>
      <c r="M287" s="276"/>
      <c r="N287" s="303"/>
      <c r="O287" s="278"/>
      <c r="P287" s="278"/>
      <c r="Q287" s="278"/>
    </row>
    <row r="288" spans="1:22" s="299" customFormat="1">
      <c r="A288" s="270"/>
      <c r="B288" s="447">
        <v>7</v>
      </c>
      <c r="C288" s="448" t="s">
        <v>35</v>
      </c>
      <c r="D288" s="292" t="s">
        <v>47</v>
      </c>
      <c r="E288" s="293" t="str">
        <f ca="1">IF(B288="+","Unit",IF(ISERROR(OFFSET('HARGA SATUAN'!$E$6,MATCH(RAB!C288,'HARGA SATUAN'!$C$7:$C$1507,0),0)),"",OFFSET('HARGA SATUAN'!$E$6,MATCH(RAB!C288,'HARGA SATUAN'!$C$7:$C$1507,0),0)))</f>
        <v>Bh</v>
      </c>
      <c r="F288" s="424">
        <f>F281*6</f>
        <v>6</v>
      </c>
      <c r="G288" s="294">
        <f ca="1">IF(ISERROR(OFFSET('HARGA SATUAN'!$I$6,MATCH(RAB!C288,'HARGA SATUAN'!$C$7:$C$1507,0),0)),0,OFFSET('HARGA SATUAN'!$I$6,MATCH(RAB!C288,'HARGA SATUAN'!$C$7:$C$1507,0),0))</f>
        <v>2300</v>
      </c>
      <c r="H288" s="295">
        <f t="shared" si="146"/>
        <v>0</v>
      </c>
      <c r="I288" s="295">
        <f t="shared" ca="1" si="147"/>
        <v>13800</v>
      </c>
      <c r="J288" s="295">
        <f t="shared" si="148"/>
        <v>0</v>
      </c>
      <c r="K288" s="296">
        <f t="shared" ca="1" si="149"/>
        <v>13800</v>
      </c>
      <c r="L288" s="276"/>
      <c r="M288" s="276"/>
      <c r="N288" s="303"/>
      <c r="O288" s="278"/>
      <c r="P288" s="278"/>
      <c r="Q288" s="278"/>
    </row>
    <row r="289" spans="1:22" s="299" customFormat="1">
      <c r="A289" s="270"/>
      <c r="B289" s="447">
        <v>8</v>
      </c>
      <c r="C289" s="448" t="s">
        <v>1556</v>
      </c>
      <c r="D289" s="292" t="s">
        <v>47</v>
      </c>
      <c r="E289" s="293" t="str">
        <f ca="1">IF(B289="+","Unit",IF(ISERROR(OFFSET('HARGA SATUAN'!$E$6,MATCH(RAB!C289,'HARGA SATUAN'!$C$7:$C$1507,0),0)),"",OFFSET('HARGA SATUAN'!$E$6,MATCH(RAB!C289,'HARGA SATUAN'!$C$7:$C$1507,0),0)))</f>
        <v>Mtr</v>
      </c>
      <c r="F289" s="424">
        <f>F281*4.8</f>
        <v>4.8</v>
      </c>
      <c r="G289" s="294">
        <f ca="1">IF(ISERROR(OFFSET('HARGA SATUAN'!$I$6,MATCH(RAB!C289,'HARGA SATUAN'!$C$7:$C$1507,0),0)),0,OFFSET('HARGA SATUAN'!$I$6,MATCH(RAB!C289,'HARGA SATUAN'!$C$7:$C$1507,0),0))</f>
        <v>23310</v>
      </c>
      <c r="H289" s="295">
        <f t="shared" si="146"/>
        <v>0</v>
      </c>
      <c r="I289" s="295">
        <f t="shared" ca="1" si="147"/>
        <v>111888</v>
      </c>
      <c r="J289" s="295">
        <f t="shared" si="148"/>
        <v>0</v>
      </c>
      <c r="K289" s="296">
        <f t="shared" ca="1" si="149"/>
        <v>111888</v>
      </c>
      <c r="L289" s="276"/>
      <c r="M289" s="276"/>
      <c r="N289" s="303"/>
      <c r="O289" s="278"/>
      <c r="P289" s="278"/>
      <c r="Q289" s="278"/>
      <c r="R289" s="278"/>
      <c r="S289" s="278"/>
      <c r="T289" s="345"/>
      <c r="U289" s="345"/>
      <c r="V289" s="345"/>
    </row>
    <row r="290" spans="1:22" s="299" customFormat="1">
      <c r="A290" s="270"/>
      <c r="B290" s="447">
        <v>9</v>
      </c>
      <c r="C290" s="448" t="s">
        <v>740</v>
      </c>
      <c r="D290" s="292" t="s">
        <v>49</v>
      </c>
      <c r="E290" s="293" t="str">
        <f ca="1">IF(B290="+","Unit",IF(ISERROR(OFFSET('HARGA SATUAN'!$E$6,MATCH(RAB!C290,'HARGA SATUAN'!$C$7:$C$1507,0),0)),"",OFFSET('HARGA SATUAN'!$E$6,MATCH(RAB!C290,'HARGA SATUAN'!$C$7:$C$1507,0),0)))</f>
        <v>Unit</v>
      </c>
      <c r="F290" s="424">
        <f>F281*1</f>
        <v>1</v>
      </c>
      <c r="G290" s="294">
        <f ca="1">IF(ISERROR(OFFSET('HARGA SATUAN'!$I$6,MATCH(RAB!C290,'HARGA SATUAN'!$C$7:$C$1507,0),0)),0,OFFSET('HARGA SATUAN'!$I$6,MATCH(RAB!C290,'HARGA SATUAN'!$C$7:$C$1507,0),0))</f>
        <v>65400</v>
      </c>
      <c r="H290" s="295">
        <f t="shared" si="146"/>
        <v>0</v>
      </c>
      <c r="I290" s="295">
        <f t="shared" si="147"/>
        <v>0</v>
      </c>
      <c r="J290" s="295">
        <f t="shared" ca="1" si="148"/>
        <v>65400</v>
      </c>
      <c r="K290" s="296">
        <f t="shared" ca="1" si="149"/>
        <v>65400</v>
      </c>
      <c r="L290" s="276"/>
      <c r="M290" s="276"/>
      <c r="N290" s="303"/>
      <c r="O290" s="278"/>
      <c r="P290" s="278"/>
      <c r="Q290" s="278"/>
      <c r="R290" s="278"/>
      <c r="S290" s="278"/>
      <c r="T290" s="341"/>
      <c r="U290" s="341"/>
      <c r="V290" s="341"/>
    </row>
    <row r="291" spans="1:22" s="299" customFormat="1">
      <c r="A291" s="270"/>
      <c r="B291" s="447"/>
      <c r="C291" s="448"/>
      <c r="D291" s="292" t="s">
        <v>50</v>
      </c>
      <c r="E291" s="293" t="str">
        <f ca="1">IF(B291="+","Unit",IF(ISERROR(OFFSET('HARGA SATUAN'!$E$6,MATCH(RAB!C291,'HARGA SATUAN'!$C$7:$C$1507,0),0)),"",OFFSET('HARGA SATUAN'!$E$6,MATCH(RAB!C291,'HARGA SATUAN'!$C$7:$C$1507,0),0)))</f>
        <v/>
      </c>
      <c r="F291" s="424"/>
      <c r="G291" s="294">
        <f ca="1">IF(ISERROR(OFFSET('HARGA SATUAN'!$I$6,MATCH(RAB!C291,'HARGA SATUAN'!$C$7:$C$1507,0),0)),0,OFFSET('HARGA SATUAN'!$I$6,MATCH(RAB!C291,'HARGA SATUAN'!$C$7:$C$1507,0),0))</f>
        <v>0</v>
      </c>
      <c r="H291" s="295">
        <f t="shared" si="146"/>
        <v>0</v>
      </c>
      <c r="I291" s="295">
        <f t="shared" si="147"/>
        <v>0</v>
      </c>
      <c r="J291" s="295">
        <f t="shared" si="148"/>
        <v>0</v>
      </c>
      <c r="K291" s="296">
        <f t="shared" si="149"/>
        <v>0</v>
      </c>
      <c r="L291" s="276"/>
      <c r="M291" s="276"/>
      <c r="N291" s="303"/>
      <c r="O291" s="278"/>
      <c r="P291" s="278"/>
      <c r="Q291" s="278"/>
      <c r="R291" s="278"/>
      <c r="S291" s="278"/>
      <c r="T291" s="345"/>
      <c r="U291" s="345"/>
      <c r="V291" s="345"/>
    </row>
    <row r="292" spans="1:22" s="299" customFormat="1">
      <c r="A292" s="270"/>
      <c r="B292" s="445" t="s">
        <v>1039</v>
      </c>
      <c r="C292" s="446" t="s">
        <v>1635</v>
      </c>
      <c r="D292" s="292" t="s">
        <v>50</v>
      </c>
      <c r="E292" s="293" t="str">
        <f ca="1">IF(B292="+","Unit",IF(ISERROR(OFFSET('HARGA SATUAN'!$E$6,MATCH(RAB!C292,'HARGA SATUAN'!$C$7:$C$1507,0),0)),"",OFFSET('HARGA SATUAN'!$E$6,MATCH(RAB!C292,'HARGA SATUAN'!$C$7:$C$1507,0),0)))</f>
        <v>Unit</v>
      </c>
      <c r="F292" s="424">
        <f>'GAMBAR '!Y35</f>
        <v>35</v>
      </c>
      <c r="G292" s="294">
        <f ca="1">IF(ISERROR(OFFSET('HARGA SATUAN'!$I$6,MATCH(RAB!C292,'HARGA SATUAN'!$C$7:$C$1507,0),0)),0,OFFSET('HARGA SATUAN'!$I$6,MATCH(RAB!C292,'HARGA SATUAN'!$C$7:$C$1507,0),0))</f>
        <v>0</v>
      </c>
      <c r="H292" s="295">
        <f t="shared" si="146"/>
        <v>0</v>
      </c>
      <c r="I292" s="295">
        <f t="shared" si="147"/>
        <v>0</v>
      </c>
      <c r="J292" s="295">
        <f t="shared" si="148"/>
        <v>0</v>
      </c>
      <c r="K292" s="296">
        <f t="shared" si="149"/>
        <v>0</v>
      </c>
      <c r="L292" s="276"/>
      <c r="M292" s="348"/>
      <c r="N292" s="303"/>
      <c r="O292" s="278"/>
      <c r="P292" s="278"/>
      <c r="Q292" s="278"/>
    </row>
    <row r="293" spans="1:22" s="299" customFormat="1">
      <c r="A293" s="270"/>
      <c r="B293" s="447">
        <v>1</v>
      </c>
      <c r="C293" s="512" t="s">
        <v>92</v>
      </c>
      <c r="D293" s="292" t="s">
        <v>47</v>
      </c>
      <c r="E293" s="293" t="str">
        <f ca="1">IF(B293="+","Unit",IF(ISERROR(OFFSET('HARGA SATUAN'!$E$6,MATCH(RAB!C293,'HARGA SATUAN'!$C$7:$C$1507,0),0)),"",OFFSET('HARGA SATUAN'!$E$6,MATCH(RAB!C293,'HARGA SATUAN'!$C$7:$C$1507,0),0)))</f>
        <v>Mtr</v>
      </c>
      <c r="F293" s="424">
        <f>F292</f>
        <v>35</v>
      </c>
      <c r="G293" s="294">
        <f ca="1">IF(ISERROR(OFFSET('HARGA SATUAN'!$I$6,MATCH(RAB!C293,'HARGA SATUAN'!$C$7:$C$1507,0),0)),0,OFFSET('HARGA SATUAN'!$I$6,MATCH(RAB!C293,'HARGA SATUAN'!$C$7:$C$1507,0),0))</f>
        <v>585500</v>
      </c>
      <c r="H293" s="295">
        <f t="shared" si="146"/>
        <v>0</v>
      </c>
      <c r="I293" s="295">
        <f t="shared" ca="1" si="147"/>
        <v>20492500</v>
      </c>
      <c r="J293" s="295">
        <f t="shared" si="148"/>
        <v>0</v>
      </c>
      <c r="K293" s="296">
        <f t="shared" ca="1" si="149"/>
        <v>20492500</v>
      </c>
      <c r="L293" s="276"/>
      <c r="M293" s="276"/>
      <c r="N293" s="303"/>
      <c r="O293" s="278"/>
      <c r="P293" s="340"/>
      <c r="Q293" s="278"/>
    </row>
    <row r="294" spans="1:22" s="299" customFormat="1">
      <c r="A294" s="270"/>
      <c r="B294" s="447">
        <v>2</v>
      </c>
      <c r="C294" s="516" t="s">
        <v>85</v>
      </c>
      <c r="D294" s="292" t="s">
        <v>46</v>
      </c>
      <c r="E294" s="293" t="str">
        <f ca="1">IF(B294="+","Unit",IF(ISERROR(OFFSET('HARGA SATUAN'!$E$6,MATCH(RAB!C294,'HARGA SATUAN'!$C$7:$C$1507,0),0)),"",OFFSET('HARGA SATUAN'!$E$6,MATCH(RAB!C294,'HARGA SATUAN'!$C$7:$C$1507,0),0)))</f>
        <v>Mtr</v>
      </c>
      <c r="F294" s="424">
        <f>(F249*1)*F292</f>
        <v>35</v>
      </c>
      <c r="G294" s="294">
        <f ca="1">IF(ISERROR(OFFSET('HARGA SATUAN'!$I$6,MATCH(RAB!C294,'HARGA SATUAN'!$C$7:$C$1507,0),0)),0,OFFSET('HARGA SATUAN'!$I$6,MATCH(RAB!C294,'HARGA SATUAN'!$C$7:$C$1507,0),0))</f>
        <v>218600</v>
      </c>
      <c r="H294" s="295">
        <f t="shared" ca="1" si="146"/>
        <v>7651000</v>
      </c>
      <c r="I294" s="295">
        <f t="shared" si="147"/>
        <v>0</v>
      </c>
      <c r="J294" s="295">
        <f t="shared" si="148"/>
        <v>0</v>
      </c>
      <c r="K294" s="296">
        <f t="shared" ca="1" si="149"/>
        <v>7651000</v>
      </c>
      <c r="L294" s="276"/>
      <c r="M294" s="276"/>
      <c r="N294" s="303"/>
      <c r="O294" s="278"/>
      <c r="P294" s="278"/>
      <c r="Q294" s="278"/>
    </row>
    <row r="295" spans="1:22" s="299" customFormat="1">
      <c r="A295" s="270"/>
      <c r="B295" s="447">
        <v>3</v>
      </c>
      <c r="C295" s="448" t="s">
        <v>67</v>
      </c>
      <c r="D295" s="292" t="s">
        <v>46</v>
      </c>
      <c r="E295" s="293" t="str">
        <f ca="1">IF(B295="+","Unit",IF(ISERROR(OFFSET('HARGA SATUAN'!$E$6,MATCH(RAB!C295,'HARGA SATUAN'!$C$7:$C$1507,0),0)),"",OFFSET('HARGA SATUAN'!$E$6,MATCH(RAB!C295,'HARGA SATUAN'!$C$7:$C$1507,0),0)))</f>
        <v>Mtr</v>
      </c>
      <c r="F295" s="425">
        <f>F249*12</f>
        <v>12</v>
      </c>
      <c r="G295" s="294">
        <f ca="1">IF(ISERROR(OFFSET('HARGA SATUAN'!$I$6,MATCH(RAB!C295,'HARGA SATUAN'!$C$7:$C$1507,0),0)),0,OFFSET('HARGA SATUAN'!$I$6,MATCH(RAB!C295,'HARGA SATUAN'!$C$7:$C$1507,0),0))</f>
        <v>14200</v>
      </c>
      <c r="H295" s="295">
        <f t="shared" ca="1" si="146"/>
        <v>170400</v>
      </c>
      <c r="I295" s="295">
        <f t="shared" si="147"/>
        <v>0</v>
      </c>
      <c r="J295" s="295">
        <f t="shared" si="148"/>
        <v>0</v>
      </c>
      <c r="K295" s="296">
        <f t="shared" ca="1" si="149"/>
        <v>170400</v>
      </c>
      <c r="L295" s="276"/>
      <c r="M295" s="276"/>
      <c r="N295" s="303"/>
      <c r="O295" s="278"/>
      <c r="P295" s="278"/>
      <c r="Q295" s="278"/>
    </row>
    <row r="296" spans="1:22" s="299" customFormat="1">
      <c r="A296" s="270"/>
      <c r="B296" s="447">
        <v>4</v>
      </c>
      <c r="C296" s="448" t="s">
        <v>183</v>
      </c>
      <c r="D296" s="292" t="s">
        <v>47</v>
      </c>
      <c r="E296" s="293" t="str">
        <f ca="1">IF(B296="+","Unit",IF(ISERROR(OFFSET('HARGA SATUAN'!$E$6,MATCH(RAB!C296,'HARGA SATUAN'!$C$7:$C$1507,0),0)),"",OFFSET('HARGA SATUAN'!$E$6,MATCH(RAB!C296,'HARGA SATUAN'!$C$7:$C$1507,0),0)))</f>
        <v>Bh</v>
      </c>
      <c r="F296" s="425">
        <f>F249*3</f>
        <v>3</v>
      </c>
      <c r="G296" s="294">
        <f ca="1">IF(ISERROR(OFFSET('HARGA SATUAN'!$I$6,MATCH(RAB!C296,'HARGA SATUAN'!$C$7:$C$1507,0),0)),0,OFFSET('HARGA SATUAN'!$I$6,MATCH(RAB!C296,'HARGA SATUAN'!$C$7:$C$1507,0),0))</f>
        <v>37700</v>
      </c>
      <c r="H296" s="295">
        <f t="shared" si="146"/>
        <v>0</v>
      </c>
      <c r="I296" s="295">
        <f t="shared" ca="1" si="147"/>
        <v>113100</v>
      </c>
      <c r="J296" s="295">
        <f t="shared" si="148"/>
        <v>0</v>
      </c>
      <c r="K296" s="296">
        <f t="shared" ca="1" si="149"/>
        <v>113100</v>
      </c>
      <c r="L296" s="276"/>
      <c r="M296" s="276"/>
      <c r="N296" s="303"/>
      <c r="O296" s="278"/>
      <c r="P296" s="278"/>
      <c r="Q296" s="278"/>
      <c r="R296" s="278"/>
      <c r="S296" s="278"/>
      <c r="T296" s="345"/>
      <c r="U296" s="345"/>
      <c r="V296" s="345"/>
    </row>
    <row r="297" spans="1:22" s="299" customFormat="1" ht="30">
      <c r="A297" s="270"/>
      <c r="B297" s="447">
        <v>5</v>
      </c>
      <c r="C297" s="448" t="s">
        <v>1486</v>
      </c>
      <c r="D297" s="292" t="s">
        <v>47</v>
      </c>
      <c r="E297" s="293" t="str">
        <f ca="1">IF(B297="+","Unit",IF(ISERROR(OFFSET('HARGA SATUAN'!$E$6,MATCH(RAB!C297,'HARGA SATUAN'!$C$7:$C$1507,0),0)),"",OFFSET('HARGA SATUAN'!$E$6,MATCH(RAB!C297,'HARGA SATUAN'!$C$7:$C$1507,0),0)))</f>
        <v>Set</v>
      </c>
      <c r="F297" s="424">
        <f>F249*1</f>
        <v>1</v>
      </c>
      <c r="G297" s="294">
        <f ca="1">IF(ISERROR(OFFSET('HARGA SATUAN'!$I$6,MATCH(RAB!C297,'HARGA SATUAN'!$C$7:$C$1507,0),0)),0,OFFSET('HARGA SATUAN'!$I$6,MATCH(RAB!C297,'HARGA SATUAN'!$C$7:$C$1507,0),0))</f>
        <v>5488400</v>
      </c>
      <c r="H297" s="295">
        <f t="shared" si="146"/>
        <v>0</v>
      </c>
      <c r="I297" s="295">
        <f t="shared" ca="1" si="147"/>
        <v>5488400</v>
      </c>
      <c r="J297" s="295">
        <f t="shared" si="148"/>
        <v>0</v>
      </c>
      <c r="K297" s="296">
        <f t="shared" ca="1" si="149"/>
        <v>5488400</v>
      </c>
      <c r="L297" s="276"/>
      <c r="M297" s="276"/>
      <c r="N297" s="303"/>
      <c r="O297" s="278"/>
      <c r="P297" s="278"/>
      <c r="Q297" s="278"/>
      <c r="R297" s="278"/>
      <c r="S297" s="278"/>
      <c r="T297" s="341"/>
      <c r="U297" s="341"/>
      <c r="V297" s="341"/>
    </row>
    <row r="298" spans="1:22" s="299" customFormat="1" ht="30">
      <c r="A298" s="270"/>
      <c r="B298" s="447">
        <v>6</v>
      </c>
      <c r="C298" s="448" t="s">
        <v>1489</v>
      </c>
      <c r="D298" s="292" t="s">
        <v>47</v>
      </c>
      <c r="E298" s="293" t="str">
        <f ca="1">IF(B298="+","Unit",IF(ISERROR(OFFSET('HARGA SATUAN'!$E$6,MATCH(RAB!C298,'HARGA SATUAN'!$C$7:$C$1507,0),0)),"",OFFSET('HARGA SATUAN'!$E$6,MATCH(RAB!C298,'HARGA SATUAN'!$C$7:$C$1507,0),0)))</f>
        <v>Set</v>
      </c>
      <c r="F298" s="424">
        <f>(F249*1)</f>
        <v>1</v>
      </c>
      <c r="G298" s="294">
        <f ca="1">IF(ISERROR(OFFSET('HARGA SATUAN'!$I$6,MATCH(RAB!C298,'HARGA SATUAN'!$C$7:$C$1507,0),0)),0,OFFSET('HARGA SATUAN'!$I$6,MATCH(RAB!C298,'HARGA SATUAN'!$C$7:$C$1507,0),0))</f>
        <v>6240400</v>
      </c>
      <c r="H298" s="295">
        <f t="shared" si="146"/>
        <v>0</v>
      </c>
      <c r="I298" s="295">
        <f t="shared" ca="1" si="147"/>
        <v>6240400</v>
      </c>
      <c r="J298" s="295">
        <f t="shared" si="148"/>
        <v>0</v>
      </c>
      <c r="K298" s="296">
        <f t="shared" ca="1" si="149"/>
        <v>6240400</v>
      </c>
      <c r="L298" s="276"/>
      <c r="M298" s="276"/>
      <c r="N298" s="303"/>
      <c r="O298" s="278"/>
      <c r="P298" s="278"/>
      <c r="Q298" s="278"/>
      <c r="R298" s="278"/>
      <c r="S298" s="278"/>
      <c r="T298" s="345"/>
      <c r="U298" s="345"/>
      <c r="V298" s="345"/>
    </row>
    <row r="299" spans="1:22" s="299" customFormat="1">
      <c r="A299" s="270"/>
      <c r="B299" s="447">
        <v>7</v>
      </c>
      <c r="C299" s="448" t="s">
        <v>584</v>
      </c>
      <c r="D299" s="292" t="s">
        <v>47</v>
      </c>
      <c r="E299" s="293" t="str">
        <f ca="1">IF(B299="+","Unit",IF(ISERROR(OFFSET('HARGA SATUAN'!$E$6,MATCH(RAB!C299,'HARGA SATUAN'!$C$7:$C$1507,0),0)),"",OFFSET('HARGA SATUAN'!$E$6,MATCH(RAB!C299,'HARGA SATUAN'!$C$7:$C$1507,0),0)))</f>
        <v>Bh</v>
      </c>
      <c r="F299" s="424">
        <f>(F249*3)</f>
        <v>3</v>
      </c>
      <c r="G299" s="294">
        <f ca="1">IF(ISERROR(OFFSET('HARGA SATUAN'!$I$6,MATCH(RAB!C299,'HARGA SATUAN'!$C$7:$C$1507,0),0)),0,OFFSET('HARGA SATUAN'!$I$6,MATCH(RAB!C299,'HARGA SATUAN'!$C$7:$C$1507,0),0))</f>
        <v>49000</v>
      </c>
      <c r="H299" s="295">
        <f t="shared" si="146"/>
        <v>0</v>
      </c>
      <c r="I299" s="295">
        <f t="shared" ca="1" si="147"/>
        <v>147000</v>
      </c>
      <c r="J299" s="295">
        <f t="shared" si="148"/>
        <v>0</v>
      </c>
      <c r="K299" s="296">
        <f t="shared" ca="1" si="149"/>
        <v>147000</v>
      </c>
      <c r="L299" s="276"/>
      <c r="M299" s="348"/>
      <c r="N299" s="303"/>
      <c r="O299" s="278"/>
      <c r="P299" s="278"/>
      <c r="Q299" s="278"/>
    </row>
    <row r="300" spans="1:22" s="299" customFormat="1">
      <c r="A300" s="270"/>
      <c r="B300" s="447">
        <v>8</v>
      </c>
      <c r="C300" s="448" t="s">
        <v>1636</v>
      </c>
      <c r="D300" s="292" t="s">
        <v>47</v>
      </c>
      <c r="E300" s="293" t="str">
        <f ca="1">IF(B300="+","Unit",IF(ISERROR(OFFSET('HARGA SATUAN'!$E$6,MATCH(RAB!C300,'HARGA SATUAN'!$C$7:$C$1507,0),0)),"",OFFSET('HARGA SATUAN'!$E$6,MATCH(RAB!C300,'HARGA SATUAN'!$C$7:$C$1507,0),0)))</f>
        <v>Bh</v>
      </c>
      <c r="F300" s="424">
        <f>(F249*3)*3</f>
        <v>9</v>
      </c>
      <c r="G300" s="294">
        <f ca="1">IF(ISERROR(OFFSET('HARGA SATUAN'!$I$6,MATCH(RAB!C300,'HARGA SATUAN'!$C$7:$C$1507,0),0)),0,OFFSET('HARGA SATUAN'!$I$6,MATCH(RAB!C300,'HARGA SATUAN'!$C$7:$C$1507,0),0))</f>
        <v>77000</v>
      </c>
      <c r="H300" s="295">
        <f t="shared" si="146"/>
        <v>0</v>
      </c>
      <c r="I300" s="295">
        <f t="shared" ca="1" si="147"/>
        <v>693000</v>
      </c>
      <c r="J300" s="295">
        <f t="shared" si="148"/>
        <v>0</v>
      </c>
      <c r="K300" s="296">
        <f t="shared" ca="1" si="149"/>
        <v>693000</v>
      </c>
      <c r="L300" s="276"/>
      <c r="M300" s="276"/>
      <c r="N300" s="303"/>
      <c r="O300" s="278"/>
      <c r="P300" s="340"/>
      <c r="Q300" s="278"/>
    </row>
    <row r="301" spans="1:22" s="299" customFormat="1">
      <c r="A301" s="270"/>
      <c r="B301" s="447">
        <v>9</v>
      </c>
      <c r="C301" s="448" t="s">
        <v>38</v>
      </c>
      <c r="D301" s="292" t="s">
        <v>47</v>
      </c>
      <c r="E301" s="293" t="str">
        <f ca="1">IF(B301="+","Unit",IF(ISERROR(OFFSET('HARGA SATUAN'!$E$6,MATCH(RAB!C301,'HARGA SATUAN'!$C$7:$C$1507,0),0)),"",OFFSET('HARGA SATUAN'!$E$6,MATCH(RAB!C301,'HARGA SATUAN'!$C$7:$C$1507,0),0)))</f>
        <v>Bh</v>
      </c>
      <c r="F301" s="424">
        <f>F249*2</f>
        <v>2</v>
      </c>
      <c r="G301" s="294">
        <f ca="1">IF(ISERROR(OFFSET('HARGA SATUAN'!$I$6,MATCH(RAB!C301,'HARGA SATUAN'!$C$7:$C$1507,0),0)),0,OFFSET('HARGA SATUAN'!$I$6,MATCH(RAB!C301,'HARGA SATUAN'!$C$7:$C$1507,0),0))</f>
        <v>63500</v>
      </c>
      <c r="H301" s="295">
        <f t="shared" si="146"/>
        <v>0</v>
      </c>
      <c r="I301" s="295">
        <f t="shared" ca="1" si="147"/>
        <v>127000</v>
      </c>
      <c r="J301" s="295">
        <f t="shared" si="148"/>
        <v>0</v>
      </c>
      <c r="K301" s="296">
        <f t="shared" ca="1" si="149"/>
        <v>127000</v>
      </c>
      <c r="L301" s="276"/>
      <c r="M301" s="276"/>
      <c r="N301" s="303"/>
      <c r="O301" s="278"/>
      <c r="P301" s="278"/>
      <c r="Q301" s="278"/>
    </row>
    <row r="302" spans="1:22" s="299" customFormat="1">
      <c r="A302" s="270"/>
      <c r="B302" s="447">
        <v>10</v>
      </c>
      <c r="C302" s="448" t="s">
        <v>269</v>
      </c>
      <c r="D302" s="292" t="s">
        <v>47</v>
      </c>
      <c r="E302" s="293" t="str">
        <f ca="1">IF(B302="+","Unit",IF(ISERROR(OFFSET('HARGA SATUAN'!$E$6,MATCH(RAB!C302,'HARGA SATUAN'!$C$7:$C$1507,0),0)),"",OFFSET('HARGA SATUAN'!$E$6,MATCH(RAB!C302,'HARGA SATUAN'!$C$7:$C$1507,0),0)))</f>
        <v>Mtr</v>
      </c>
      <c r="F302" s="424">
        <f>F249*3</f>
        <v>3</v>
      </c>
      <c r="G302" s="294">
        <f ca="1">IF(ISERROR(OFFSET('HARGA SATUAN'!$I$6,MATCH(RAB!C302,'HARGA SATUAN'!$C$7:$C$1507,0),0)),0,OFFSET('HARGA SATUAN'!$I$6,MATCH(RAB!C302,'HARGA SATUAN'!$C$7:$C$1507,0),0))</f>
        <v>23310</v>
      </c>
      <c r="H302" s="295">
        <f t="shared" si="146"/>
        <v>0</v>
      </c>
      <c r="I302" s="295">
        <f t="shared" ca="1" si="147"/>
        <v>69930</v>
      </c>
      <c r="J302" s="295">
        <f t="shared" si="148"/>
        <v>0</v>
      </c>
      <c r="K302" s="296">
        <f t="shared" ca="1" si="149"/>
        <v>69930</v>
      </c>
      <c r="L302" s="276"/>
      <c r="M302" s="276"/>
      <c r="N302" s="303"/>
      <c r="O302" s="278"/>
      <c r="P302" s="278"/>
      <c r="Q302" s="278"/>
    </row>
    <row r="303" spans="1:22" s="299" customFormat="1">
      <c r="A303" s="270"/>
      <c r="B303" s="447">
        <v>11</v>
      </c>
      <c r="C303" s="448" t="s">
        <v>35</v>
      </c>
      <c r="D303" s="292" t="s">
        <v>47</v>
      </c>
      <c r="E303" s="293" t="str">
        <f ca="1">IF(B303="+","Unit",IF(ISERROR(OFFSET('HARGA SATUAN'!$E$6,MATCH(RAB!C303,'HARGA SATUAN'!$C$7:$C$1507,0),0)),"",OFFSET('HARGA SATUAN'!$E$6,MATCH(RAB!C303,'HARGA SATUAN'!$C$7:$C$1507,0),0)))</f>
        <v>Bh</v>
      </c>
      <c r="F303" s="424">
        <f>F249*3</f>
        <v>3</v>
      </c>
      <c r="G303" s="294">
        <f ca="1">IF(ISERROR(OFFSET('HARGA SATUAN'!$I$6,MATCH(RAB!C303,'HARGA SATUAN'!$C$7:$C$1507,0),0)),0,OFFSET('HARGA SATUAN'!$I$6,MATCH(RAB!C303,'HARGA SATUAN'!$C$7:$C$1507,0),0))</f>
        <v>2300</v>
      </c>
      <c r="H303" s="295">
        <f t="shared" si="146"/>
        <v>0</v>
      </c>
      <c r="I303" s="295">
        <f t="shared" ca="1" si="147"/>
        <v>6900</v>
      </c>
      <c r="J303" s="295">
        <f t="shared" si="148"/>
        <v>0</v>
      </c>
      <c r="K303" s="296">
        <f t="shared" ca="1" si="149"/>
        <v>6900</v>
      </c>
      <c r="L303" s="276"/>
      <c r="M303" s="276"/>
      <c r="N303" s="303"/>
      <c r="O303" s="278"/>
      <c r="P303" s="278"/>
      <c r="Q303" s="278"/>
      <c r="R303" s="278"/>
      <c r="S303" s="278"/>
      <c r="T303" s="345"/>
      <c r="U303" s="345"/>
      <c r="V303" s="345"/>
    </row>
    <row r="304" spans="1:22" s="299" customFormat="1">
      <c r="A304" s="270"/>
      <c r="B304" s="447">
        <v>12</v>
      </c>
      <c r="C304" s="448" t="s">
        <v>26</v>
      </c>
      <c r="D304" s="292" t="s">
        <v>47</v>
      </c>
      <c r="E304" s="293" t="str">
        <f ca="1">IF(B304="+","Unit",IF(ISERROR(OFFSET('HARGA SATUAN'!$E$6,MATCH(RAB!C304,'HARGA SATUAN'!$C$7:$C$1507,0),0)),"",OFFSET('HARGA SATUAN'!$E$6,MATCH(RAB!C304,'HARGA SATUAN'!$C$7:$C$1507,0),0)))</f>
        <v>Bh</v>
      </c>
      <c r="F304" s="424">
        <f>F249*4</f>
        <v>4</v>
      </c>
      <c r="G304" s="294">
        <f ca="1">IF(ISERROR(OFFSET('HARGA SATUAN'!$I$6,MATCH(RAB!C304,'HARGA SATUAN'!$C$7:$C$1507,0),0)),0,OFFSET('HARGA SATUAN'!$I$6,MATCH(RAB!C304,'HARGA SATUAN'!$C$7:$C$1507,0),0))</f>
        <v>2500</v>
      </c>
      <c r="H304" s="295">
        <f t="shared" si="146"/>
        <v>0</v>
      </c>
      <c r="I304" s="295">
        <f t="shared" ca="1" si="147"/>
        <v>10000</v>
      </c>
      <c r="J304" s="295">
        <f t="shared" si="148"/>
        <v>0</v>
      </c>
      <c r="K304" s="296">
        <f t="shared" ca="1" si="149"/>
        <v>10000</v>
      </c>
      <c r="L304" s="276"/>
      <c r="M304" s="276"/>
      <c r="N304" s="303"/>
      <c r="O304" s="278"/>
      <c r="P304" s="278"/>
      <c r="Q304" s="278"/>
      <c r="R304" s="278"/>
      <c r="S304" s="278"/>
      <c r="T304" s="341"/>
      <c r="U304" s="341"/>
      <c r="V304" s="341"/>
    </row>
    <row r="305" spans="1:22" s="299" customFormat="1">
      <c r="A305" s="270"/>
      <c r="B305" s="447">
        <v>13</v>
      </c>
      <c r="C305" s="448" t="s">
        <v>475</v>
      </c>
      <c r="D305" s="292" t="s">
        <v>47</v>
      </c>
      <c r="E305" s="293" t="str">
        <f ca="1">IF(B305="+","Unit",IF(ISERROR(OFFSET('HARGA SATUAN'!$E$6,MATCH(RAB!C305,'HARGA SATUAN'!$C$7:$C$1507,0),0)),"",OFFSET('HARGA SATUAN'!$E$6,MATCH(RAB!C305,'HARGA SATUAN'!$C$7:$C$1507,0),0)))</f>
        <v>Bh</v>
      </c>
      <c r="F305" s="424">
        <f>F249*2</f>
        <v>2</v>
      </c>
      <c r="G305" s="294">
        <f ca="1">IF(ISERROR(OFFSET('HARGA SATUAN'!$I$6,MATCH(RAB!C305,'HARGA SATUAN'!$C$7:$C$1507,0),0)),0,OFFSET('HARGA SATUAN'!$I$6,MATCH(RAB!C305,'HARGA SATUAN'!$C$7:$C$1507,0),0))</f>
        <v>680475</v>
      </c>
      <c r="H305" s="295">
        <f t="shared" si="146"/>
        <v>0</v>
      </c>
      <c r="I305" s="295">
        <f t="shared" ca="1" si="147"/>
        <v>1360950</v>
      </c>
      <c r="J305" s="295">
        <f t="shared" si="148"/>
        <v>0</v>
      </c>
      <c r="K305" s="296">
        <f t="shared" ca="1" si="149"/>
        <v>1360950</v>
      </c>
      <c r="L305" s="276"/>
      <c r="M305" s="276"/>
      <c r="N305" s="303"/>
      <c r="O305" s="278"/>
      <c r="P305" s="278"/>
      <c r="Q305" s="278"/>
      <c r="R305" s="278"/>
      <c r="S305" s="278"/>
      <c r="T305" s="345"/>
      <c r="U305" s="345"/>
      <c r="V305" s="345"/>
    </row>
    <row r="306" spans="1:22" s="299" customFormat="1">
      <c r="A306" s="270"/>
      <c r="B306" s="447">
        <v>14</v>
      </c>
      <c r="C306" s="448" t="s">
        <v>1637</v>
      </c>
      <c r="D306" s="292" t="s">
        <v>47</v>
      </c>
      <c r="E306" s="293" t="str">
        <f ca="1">IF(B306="+","Unit",IF(ISERROR(OFFSET('HARGA SATUAN'!$E$6,MATCH(RAB!C306,'HARGA SATUAN'!$C$7:$C$1507,0),0)),"",OFFSET('HARGA SATUAN'!$E$6,MATCH(RAB!C306,'HARGA SATUAN'!$C$7:$C$1507,0),0)))</f>
        <v>Bh</v>
      </c>
      <c r="F306" s="424">
        <f>F249*1</f>
        <v>1</v>
      </c>
      <c r="G306" s="294">
        <f ca="1">IF(ISERROR(OFFSET('HARGA SATUAN'!$I$6,MATCH(RAB!C306,'HARGA SATUAN'!$C$7:$C$1507,0),0)),0,OFFSET('HARGA SATUAN'!$I$6,MATCH(RAB!C306,'HARGA SATUAN'!$C$7:$C$1507,0),0))</f>
        <v>25100</v>
      </c>
      <c r="H306" s="295">
        <f t="shared" si="146"/>
        <v>0</v>
      </c>
      <c r="I306" s="295">
        <f t="shared" ca="1" si="147"/>
        <v>25100</v>
      </c>
      <c r="J306" s="295">
        <f t="shared" si="148"/>
        <v>0</v>
      </c>
      <c r="K306" s="296">
        <f t="shared" ca="1" si="149"/>
        <v>25100</v>
      </c>
      <c r="L306" s="276"/>
      <c r="M306" s="348"/>
      <c r="N306" s="303"/>
      <c r="O306" s="278"/>
      <c r="P306" s="278"/>
      <c r="Q306" s="278"/>
    </row>
    <row r="307" spans="1:22" s="299" customFormat="1">
      <c r="A307" s="270"/>
      <c r="B307" s="447">
        <v>15</v>
      </c>
      <c r="C307" s="448" t="s">
        <v>297</v>
      </c>
      <c r="D307" s="292" t="s">
        <v>47</v>
      </c>
      <c r="E307" s="293" t="str">
        <f ca="1">IF(B307="+","Unit",IF(ISERROR(OFFSET('HARGA SATUAN'!$E$6,MATCH(RAB!C307,'HARGA SATUAN'!$C$7:$C$1507,0),0)),"",OFFSET('HARGA SATUAN'!$E$6,MATCH(RAB!C307,'HARGA SATUAN'!$C$7:$C$1507,0),0)))</f>
        <v>Bh</v>
      </c>
      <c r="F307" s="424">
        <f>F249*4</f>
        <v>4</v>
      </c>
      <c r="G307" s="294">
        <f ca="1">IF(ISERROR(OFFSET('HARGA SATUAN'!$I$6,MATCH(RAB!C307,'HARGA SATUAN'!$C$7:$C$1507,0),0)),0,OFFSET('HARGA SATUAN'!$I$6,MATCH(RAB!C307,'HARGA SATUAN'!$C$7:$C$1507,0),0))</f>
        <v>12500</v>
      </c>
      <c r="H307" s="295">
        <f t="shared" si="146"/>
        <v>0</v>
      </c>
      <c r="I307" s="295">
        <f t="shared" ca="1" si="147"/>
        <v>50000</v>
      </c>
      <c r="J307" s="295">
        <f t="shared" si="148"/>
        <v>0</v>
      </c>
      <c r="K307" s="296">
        <f t="shared" ca="1" si="149"/>
        <v>50000</v>
      </c>
      <c r="L307" s="276"/>
      <c r="M307" s="276"/>
      <c r="N307" s="303"/>
      <c r="O307" s="278"/>
      <c r="P307" s="340"/>
      <c r="Q307" s="278"/>
    </row>
    <row r="308" spans="1:22" s="299" customFormat="1">
      <c r="A308" s="270"/>
      <c r="B308" s="447">
        <v>16</v>
      </c>
      <c r="C308" s="448" t="s">
        <v>619</v>
      </c>
      <c r="D308" s="292" t="s">
        <v>47</v>
      </c>
      <c r="E308" s="293" t="str">
        <f ca="1">IF(B308="+","Unit",IF(ISERROR(OFFSET('HARGA SATUAN'!$E$6,MATCH(RAB!C308,'HARGA SATUAN'!$C$7:$C$1507,0),0)),"",OFFSET('HARGA SATUAN'!$E$6,MATCH(RAB!C308,'HARGA SATUAN'!$C$7:$C$1507,0),0)))</f>
        <v>Bh</v>
      </c>
      <c r="F308" s="424">
        <f>F249*3</f>
        <v>3</v>
      </c>
      <c r="G308" s="294">
        <f ca="1">IF(ISERROR(OFFSET('HARGA SATUAN'!$I$6,MATCH(RAB!C308,'HARGA SATUAN'!$C$7:$C$1507,0),0)),0,OFFSET('HARGA SATUAN'!$I$6,MATCH(RAB!C308,'HARGA SATUAN'!$C$7:$C$1507,0),0))</f>
        <v>8900</v>
      </c>
      <c r="H308" s="295">
        <f t="shared" si="146"/>
        <v>0</v>
      </c>
      <c r="I308" s="295">
        <f t="shared" ca="1" si="147"/>
        <v>26700</v>
      </c>
      <c r="J308" s="295">
        <f t="shared" si="148"/>
        <v>0</v>
      </c>
      <c r="K308" s="296">
        <f t="shared" ca="1" si="149"/>
        <v>26700</v>
      </c>
      <c r="L308" s="276"/>
      <c r="M308" s="276"/>
      <c r="N308" s="303"/>
      <c r="O308" s="278"/>
      <c r="P308" s="278"/>
      <c r="Q308" s="278"/>
    </row>
    <row r="309" spans="1:22" s="299" customFormat="1">
      <c r="A309" s="270"/>
      <c r="B309" s="447">
        <v>17</v>
      </c>
      <c r="C309" s="512" t="s">
        <v>1638</v>
      </c>
      <c r="D309" s="292" t="s">
        <v>49</v>
      </c>
      <c r="E309" s="293" t="str">
        <f ca="1">IF(B309="+","Unit",IF(ISERROR(OFFSET('HARGA SATUAN'!$E$6,MATCH(RAB!C309,'HARGA SATUAN'!$C$7:$C$1507,0),0)),"",OFFSET('HARGA SATUAN'!$E$6,MATCH(RAB!C309,'HARGA SATUAN'!$C$7:$C$1507,0),0)))</f>
        <v>Per 50 m</v>
      </c>
      <c r="F309" s="424">
        <f>F293/50</f>
        <v>0.7</v>
      </c>
      <c r="G309" s="294">
        <f ca="1">IF(ISERROR(OFFSET('HARGA SATUAN'!$I$6,MATCH(RAB!C309,'HARGA SATUAN'!$C$7:$C$1507,0),0)),0,OFFSET('HARGA SATUAN'!$I$6,MATCH(RAB!C309,'HARGA SATUAN'!$C$7:$C$1507,0),0))</f>
        <v>1570000</v>
      </c>
      <c r="H309" s="295">
        <f t="shared" si="146"/>
        <v>0</v>
      </c>
      <c r="I309" s="295">
        <f t="shared" si="147"/>
        <v>0</v>
      </c>
      <c r="J309" s="295">
        <f t="shared" ca="1" si="148"/>
        <v>1099000</v>
      </c>
      <c r="K309" s="296">
        <f t="shared" ca="1" si="149"/>
        <v>1099000</v>
      </c>
      <c r="L309" s="276"/>
      <c r="M309" s="276"/>
      <c r="N309" s="303"/>
      <c r="O309" s="278"/>
      <c r="P309" s="278"/>
      <c r="Q309" s="278"/>
    </row>
    <row r="310" spans="1:22" s="299" customFormat="1">
      <c r="A310" s="270"/>
      <c r="B310" s="447">
        <v>18</v>
      </c>
      <c r="C310" s="448" t="s">
        <v>796</v>
      </c>
      <c r="D310" s="292" t="s">
        <v>49</v>
      </c>
      <c r="E310" s="293" t="str">
        <f ca="1">IF(B310="+","Unit",IF(ISERROR(OFFSET('HARGA SATUAN'!$E$6,MATCH(RAB!C310,'HARGA SATUAN'!$C$7:$C$1507,0),0)),"",OFFSET('HARGA SATUAN'!$E$6,MATCH(RAB!C310,'HARGA SATUAN'!$C$7:$C$1507,0),0)))</f>
        <v>Per 1 m</v>
      </c>
      <c r="F310" s="424">
        <f>F294</f>
        <v>35</v>
      </c>
      <c r="G310" s="294">
        <f ca="1">IF(ISERROR(OFFSET('HARGA SATUAN'!$I$6,MATCH(RAB!C310,'HARGA SATUAN'!$C$7:$C$1507,0),0)),0,OFFSET('HARGA SATUAN'!$I$6,MATCH(RAB!C310,'HARGA SATUAN'!$C$7:$C$1507,0),0))</f>
        <v>1700</v>
      </c>
      <c r="H310" s="295">
        <f t="shared" si="146"/>
        <v>0</v>
      </c>
      <c r="I310" s="295">
        <f t="shared" si="147"/>
        <v>0</v>
      </c>
      <c r="J310" s="295">
        <f t="shared" ca="1" si="148"/>
        <v>59500</v>
      </c>
      <c r="K310" s="296">
        <f t="shared" ca="1" si="149"/>
        <v>59500</v>
      </c>
      <c r="L310" s="276"/>
      <c r="M310" s="276"/>
      <c r="N310" s="303"/>
      <c r="O310" s="278"/>
      <c r="P310" s="278"/>
      <c r="Q310" s="278"/>
      <c r="R310" s="278"/>
      <c r="S310" s="278"/>
      <c r="T310" s="345"/>
      <c r="U310" s="345"/>
      <c r="V310" s="345"/>
    </row>
    <row r="311" spans="1:22" s="299" customFormat="1" hidden="1">
      <c r="A311" s="270"/>
      <c r="B311" s="447">
        <v>19</v>
      </c>
      <c r="C311" s="515"/>
      <c r="D311" s="292"/>
      <c r="E311" s="293" t="str">
        <f ca="1">IF(B311="+","Unit",IF(ISERROR(OFFSET('HARGA SATUAN'!$E$6,MATCH(RAB!C311,'HARGA SATUAN'!$C$7:$C$1507,0),0)),"",OFFSET('HARGA SATUAN'!$E$6,MATCH(RAB!C311,'HARGA SATUAN'!$C$7:$C$1507,0),0)))</f>
        <v/>
      </c>
      <c r="F311" s="424">
        <v>0</v>
      </c>
      <c r="G311" s="294">
        <f ca="1">IF(ISERROR(OFFSET('HARGA SATUAN'!$I$6,MATCH(RAB!C311,'HARGA SATUAN'!$C$7:$C$1507,0),0)),0,OFFSET('HARGA SATUAN'!$I$6,MATCH(RAB!C311,'HARGA SATUAN'!$C$7:$C$1507,0),0))</f>
        <v>0</v>
      </c>
      <c r="H311" s="295">
        <f t="shared" si="146"/>
        <v>0</v>
      </c>
      <c r="I311" s="295">
        <f t="shared" si="147"/>
        <v>0</v>
      </c>
      <c r="J311" s="295">
        <f t="shared" si="148"/>
        <v>0</v>
      </c>
      <c r="K311" s="296">
        <f t="shared" si="149"/>
        <v>0</v>
      </c>
      <c r="L311" s="276"/>
      <c r="M311" s="276"/>
      <c r="N311" s="303"/>
      <c r="O311" s="278"/>
      <c r="P311" s="278"/>
      <c r="Q311" s="278"/>
      <c r="R311" s="278"/>
      <c r="S311" s="278"/>
      <c r="T311" s="341"/>
      <c r="U311" s="341"/>
      <c r="V311" s="341"/>
    </row>
    <row r="312" spans="1:22" s="299" customFormat="1" hidden="1">
      <c r="A312" s="270"/>
      <c r="B312" s="447">
        <v>20</v>
      </c>
      <c r="C312" s="515"/>
      <c r="D312" s="292"/>
      <c r="E312" s="293" t="str">
        <f ca="1">IF(B312="+","Unit",IF(ISERROR(OFFSET('HARGA SATUAN'!$E$6,MATCH(RAB!C312,'HARGA SATUAN'!$C$7:$C$1507,0),0)),"",OFFSET('HARGA SATUAN'!$E$6,MATCH(RAB!C312,'HARGA SATUAN'!$C$7:$C$1507,0),0)))</f>
        <v/>
      </c>
      <c r="F312" s="424">
        <v>0</v>
      </c>
      <c r="G312" s="294">
        <f ca="1">IF(ISERROR(OFFSET('HARGA SATUAN'!$I$6,MATCH(RAB!C312,'HARGA SATUAN'!$C$7:$C$1507,0),0)),0,OFFSET('HARGA SATUAN'!$I$6,MATCH(RAB!C312,'HARGA SATUAN'!$C$7:$C$1507,0),0))</f>
        <v>0</v>
      </c>
      <c r="H312" s="295">
        <f t="shared" si="146"/>
        <v>0</v>
      </c>
      <c r="I312" s="295">
        <f t="shared" si="147"/>
        <v>0</v>
      </c>
      <c r="J312" s="295">
        <f t="shared" si="148"/>
        <v>0</v>
      </c>
      <c r="K312" s="296">
        <f t="shared" si="149"/>
        <v>0</v>
      </c>
      <c r="L312" s="276"/>
      <c r="M312" s="276"/>
      <c r="N312" s="303"/>
      <c r="O312" s="278"/>
      <c r="P312" s="278"/>
      <c r="Q312" s="278"/>
      <c r="R312" s="278"/>
      <c r="S312" s="278"/>
      <c r="T312" s="345"/>
      <c r="U312" s="345"/>
      <c r="V312" s="345"/>
    </row>
    <row r="313" spans="1:22" s="299" customFormat="1">
      <c r="A313" s="270"/>
      <c r="B313" s="310"/>
      <c r="C313" s="317"/>
      <c r="D313" s="292"/>
      <c r="E313" s="293"/>
      <c r="F313" s="312"/>
      <c r="G313" s="294"/>
      <c r="H313" s="295"/>
      <c r="I313" s="295"/>
      <c r="J313" s="295"/>
      <c r="K313" s="296"/>
      <c r="L313" s="348"/>
      <c r="M313" s="348"/>
      <c r="N313" s="303"/>
      <c r="O313" s="278"/>
      <c r="P313" s="278"/>
      <c r="Q313" s="278"/>
    </row>
    <row r="314" spans="1:22">
      <c r="B314" s="318"/>
      <c r="C314" s="319" t="s">
        <v>478</v>
      </c>
      <c r="D314" s="292" t="str">
        <f ca="1">IF(ISERROR(OFFSET('HARGA SATUAN'!$D$6,MATCH(RAB!C314,'HARGA SATUAN'!$C$7:$C$1507,0),0)),"",OFFSET('HARGA SATUAN'!$D$6,MATCH(RAB!C314,'HARGA SATUAN'!$C$7:$C$1507,0),0))</f>
        <v/>
      </c>
      <c r="E314" s="293" t="str">
        <f ca="1">IF(B314="+","Unit",IF(ISERROR(OFFSET('HARGA SATUAN'!$E$6,MATCH(RAB!C314,'HARGA SATUAN'!$C$7:$C$1507,0),0)),"",OFFSET('HARGA SATUAN'!$E$6,MATCH(RAB!C314,'HARGA SATUAN'!$C$7:$C$1507,0),0)))</f>
        <v/>
      </c>
      <c r="F314" s="320"/>
      <c r="G314" s="294">
        <f ca="1">IF(ISERROR(OFFSET('HARGA SATUAN'!$I$6,MATCH(RAB!C314,'HARGA SATUAN'!$C$7:$C$1507,0),0)),0,OFFSET('HARGA SATUAN'!$I$6,MATCH(RAB!C314,'HARGA SATUAN'!$C$7:$C$1507,0),0))</f>
        <v>0</v>
      </c>
      <c r="H314" s="295">
        <f t="shared" ref="H314" ca="1" si="150">IF(OR(D314="MDU",D314="MDU-KD"),(IF($O$3="RAB NON MDU","PLN KD",G314*F314)),0)</f>
        <v>0</v>
      </c>
      <c r="I314" s="295">
        <f ca="1">IF(D314="HDW",G314*F314,0)</f>
        <v>0</v>
      </c>
      <c r="J314" s="295">
        <f ca="1">IF(D314="JASA",G314*F314,0)</f>
        <v>0</v>
      </c>
      <c r="K314" s="296">
        <f ca="1">SUM(H314:J314)</f>
        <v>0</v>
      </c>
    </row>
    <row r="315" spans="1:22">
      <c r="B315" s="321">
        <v>1</v>
      </c>
      <c r="C315" s="322" t="s">
        <v>1095</v>
      </c>
      <c r="D315" s="323" t="str">
        <f ca="1">IF(ISERROR(OFFSET('HARGA SATUAN'!$D$6,MATCH(RAB!C315,'HARGA SATUAN'!$C$7:$C$1507,0),0)),"",OFFSET('HARGA SATUAN'!$D$6,MATCH(RAB!C315,'HARGA SATUAN'!$C$7:$C$1507,0),0))</f>
        <v>JASA</v>
      </c>
      <c r="E315" s="324" t="str">
        <f ca="1">IF(ISERROR(OFFSET('HARGA SATUAN'!$E$6,MATCH(RAB!C315,'HARGA SATUAN'!$C$7:$C$1507,0),0)),"",OFFSET('HARGA SATUAN'!$E$6,MATCH(RAB!C315,'HARGA SATUAN'!$C$7:$C$1507,0),0))</f>
        <v>Lot</v>
      </c>
      <c r="F315" s="325">
        <v>1</v>
      </c>
      <c r="G315" s="326">
        <f ca="1">IF(ISERROR(OFFSET('HARGA SATUAN'!$I$6,MATCH(RAB!C315,'HARGA SATUAN'!$C$7:$C$1507,0),0)),0,OFFSET('HARGA SATUAN'!$I$6,MATCH(RAB!C315,'HARGA SATUAN'!$C$7:$C$1507,0),0))</f>
        <v>2.5000000000000001E-2</v>
      </c>
      <c r="H315" s="327"/>
      <c r="I315" s="327"/>
      <c r="J315" s="327">
        <f ca="1">SUM(K15:K313)*G315</f>
        <v>8417665.8943041433</v>
      </c>
      <c r="K315" s="328">
        <f ca="1">SUM(H315:J315)</f>
        <v>8417665.8943041433</v>
      </c>
    </row>
    <row r="316" spans="1:22" hidden="1">
      <c r="B316" s="329"/>
      <c r="C316" s="330"/>
      <c r="D316" s="292" t="str">
        <f ca="1">IF(ISERROR(OFFSET('HARGA SATUAN'!$D$6,MATCH(RAB!C316,'HARGA SATUAN'!$C$7:$C$1507,0),0)),"",OFFSET('HARGA SATUAN'!$D$6,MATCH(RAB!C316,'HARGA SATUAN'!$C$7:$C$1507,0),0))</f>
        <v/>
      </c>
      <c r="E316" s="293" t="str">
        <f ca="1">IF(ISERROR(OFFSET('HARGA SATUAN'!$E$6,MATCH(RAB!C316,'HARGA SATUAN'!$C$7:$C$1507,0),0)),"",OFFSET('HARGA SATUAN'!$E$6,MATCH(RAB!C316,'HARGA SATUAN'!$C$7:$C$1507,0),0))</f>
        <v/>
      </c>
      <c r="F316" s="320"/>
      <c r="G316" s="294" t="str">
        <f ca="1">IF(ISERROR(OFFSET('HARGA SATUAN'!$I$6,MATCH(RAB!C316,'HARGA SATUAN'!$C$7:$C$1507,0),0)),"",OFFSET('HARGA SATUAN'!$I$6,MATCH(RAB!C316,'HARGA SATUAN'!$C$7:$C$1507,0),0))</f>
        <v/>
      </c>
      <c r="H316" s="295">
        <f ca="1">IF(OR(D316="MDU",D316="MDU-KD"),IF(G316="PLN",0,G316*F316),0)</f>
        <v>0</v>
      </c>
      <c r="I316" s="295">
        <f ca="1">IF(D316="HDW",IF(G316="PLN",0,G316*F316),0)</f>
        <v>0</v>
      </c>
      <c r="J316" s="295">
        <f ca="1">IF(D316="JASA",IF(G316="PLN",0,G316*F316),0)</f>
        <v>0</v>
      </c>
      <c r="K316" s="296">
        <f ca="1">SUM(H316:J316)</f>
        <v>0</v>
      </c>
    </row>
    <row r="317" spans="1:22" ht="15.75" thickBot="1">
      <c r="B317" s="331"/>
      <c r="C317" s="332"/>
      <c r="D317" s="333"/>
      <c r="E317" s="334"/>
      <c r="F317" s="334"/>
      <c r="G317" s="334"/>
      <c r="H317" s="335"/>
      <c r="I317" s="335"/>
      <c r="J317" s="335"/>
      <c r="K317" s="336"/>
    </row>
    <row r="318" spans="1:22">
      <c r="B318" s="337"/>
      <c r="C318" s="617" t="s">
        <v>1012</v>
      </c>
      <c r="D318" s="617"/>
      <c r="E318" s="617"/>
      <c r="F318" s="617"/>
      <c r="G318" s="338" t="s">
        <v>9</v>
      </c>
      <c r="H318" s="339">
        <f ca="1">SUM(H14:H316)</f>
        <v>238061925</v>
      </c>
      <c r="I318" s="339">
        <f ca="1">SUM(I14:I316)</f>
        <v>89356329.706666678</v>
      </c>
      <c r="J318" s="339">
        <f ca="1">SUM(J14:J316)</f>
        <v>17706046.959803201</v>
      </c>
      <c r="K318" s="339">
        <f ca="1">SUM(K14:K316)</f>
        <v>345124301.66646987</v>
      </c>
    </row>
    <row r="319" spans="1:22">
      <c r="B319" s="342"/>
      <c r="C319" s="633" t="s">
        <v>1466</v>
      </c>
      <c r="D319" s="633"/>
      <c r="E319" s="633"/>
      <c r="F319" s="633"/>
      <c r="G319" s="343" t="s">
        <v>9</v>
      </c>
      <c r="H319" s="344">
        <f ca="1">H318*0.11</f>
        <v>26186811.75</v>
      </c>
      <c r="I319" s="344">
        <f ca="1">I318*0.11</f>
        <v>9829196.2677333355</v>
      </c>
      <c r="J319" s="344">
        <f ca="1">J318*0.11</f>
        <v>1947665.1655783521</v>
      </c>
      <c r="K319" s="344">
        <f ca="1">K318*0.11</f>
        <v>37963673.183311686</v>
      </c>
    </row>
    <row r="320" spans="1:22" ht="15.75" thickBot="1">
      <c r="B320" s="342"/>
      <c r="C320" s="631" t="s">
        <v>466</v>
      </c>
      <c r="D320" s="631"/>
      <c r="E320" s="631"/>
      <c r="F320" s="631"/>
      <c r="G320" s="346" t="s">
        <v>9</v>
      </c>
      <c r="H320" s="347">
        <f ca="1">SUM(H318:H319)</f>
        <v>264248736.75</v>
      </c>
      <c r="I320" s="347">
        <f ca="1">SUM(I318:I319)</f>
        <v>99185525.974400014</v>
      </c>
      <c r="J320" s="346">
        <f ca="1">SUM(J318:J319)</f>
        <v>19653712.125381552</v>
      </c>
      <c r="K320" s="346">
        <f ca="1">SUM(K318:K319)</f>
        <v>383087974.84978157</v>
      </c>
      <c r="M320" s="426"/>
    </row>
    <row r="321" spans="2:11">
      <c r="B321" s="634" t="str">
        <f ca="1">"Terbilang : "&amp;PROPER(IF(K320=0,"nol",IF(K320&lt;0,"minus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IF(--MID(TEXT(ABS(K320),"000000000000000"),1,3)=0,"",MID(TEXT(ABS(K320),"000000000000000"),1,1)&amp;" ratus "&amp;MID(TEXT(ABS(K320),"000000000000000"),2,1)&amp;" puluh "&amp;MID(TEXT(ABS(K320),"000000000000000"),3,1)&amp;" trilyun ")&amp; IF(--MID(TEXT(ABS(K320),"000000000000000"),4,3)=0,"",MID(TEXT(ABS(K320),"000000000000000"),4,1)&amp;" ratus "&amp;MID(TEXT(ABS(K320),"000000000000000"),5,1)&amp;" puluh "&amp;MID(TEXT(ABS(K320),"000000000000000"),6,1)&amp;" milyar ")&amp; IF(--MID(TEXT(ABS(K320),"000000000000000"),7,3)=0,"",MID(TEXT(ABS(K320),"000000000000000"),7,1)&amp;" ratus "&amp;MID(TEXT(ABS(K320),"000000000000000"),8,1)&amp;" puluh "&amp;MID(TEXT(ABS(K320),"000000000000000"),9,1)&amp;" juta ")&amp; IF(--MID(TEXT(ABS(K320),"000000000000000"),10,3)=0,"",IF(--MID(TEXT(ABS(K320),"000000000000000"),10,3)=1,"*",MID(TEXT(ABS(K320),"000000000000000"),10,1)&amp;" ratus "&amp;MID(TEXT(ABS(K320),"000000000000000"),11,1)&amp;" puluh ")&amp;MID(TEXT(ABS(K320),"000000000000000"),12,1)&amp;" ribu ")&amp; IF(--MID(TEXT(ABS(K320),"000000000000000"),13,3)=0,"",MID(TEXT(ABS(K320),"000000000000000"),13,1)&amp;" ratus "&amp;MID(TEXT(ABS(K320),"000000000000000"),14,1)&amp;" puluh "&amp;MID(TEXT(ABS(K320),"000000000000000"),15,1)),1,"satu"),2,"dua"),3,"tiga"),4,"empat"),5,"lima"),6,"enam"),7,"tujuh"),8,"delapan"),9,"sembilan"),"0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Delapan Puluh Tiga Juta Delapan Puluh Tujuh Ribu Sembilan Ratus Tujuh Puluh Lima Rupiah</v>
      </c>
      <c r="C321" s="635"/>
      <c r="D321" s="635"/>
      <c r="E321" s="635"/>
      <c r="F321" s="635"/>
      <c r="G321" s="635"/>
      <c r="H321" s="635"/>
      <c r="I321" s="635"/>
      <c r="J321" s="635"/>
      <c r="K321" s="636"/>
    </row>
    <row r="322" spans="2:11">
      <c r="B322" s="637"/>
      <c r="C322" s="638"/>
      <c r="D322" s="638"/>
      <c r="E322" s="638"/>
      <c r="F322" s="638"/>
      <c r="G322" s="638"/>
      <c r="H322" s="638"/>
      <c r="I322" s="638"/>
      <c r="J322" s="638"/>
      <c r="K322" s="639"/>
    </row>
    <row r="323" spans="2:11" ht="15.75" thickBot="1">
      <c r="B323" s="349" t="str">
        <f>"Harga yang dipakai adalah "&amp;'HARGA SATUAN'!I5&amp;""</f>
        <v>Harga yang dipakai adalah RAB HSS 2023</v>
      </c>
      <c r="C323" s="350"/>
      <c r="D323" s="351"/>
      <c r="E323" s="351"/>
      <c r="F323" s="351"/>
      <c r="G323" s="352"/>
      <c r="H323" s="352"/>
      <c r="I323" s="352"/>
      <c r="J323" s="352"/>
      <c r="K323" s="353"/>
    </row>
    <row r="324" spans="2:11">
      <c r="C324" s="354"/>
      <c r="E324" s="356"/>
      <c r="F324" s="356"/>
      <c r="G324" s="356"/>
      <c r="J324" s="518"/>
    </row>
    <row r="325" spans="2:11">
      <c r="C325" s="271"/>
      <c r="E325" s="356"/>
      <c r="F325" s="356"/>
      <c r="G325" s="356"/>
      <c r="H325" s="640"/>
      <c r="I325" s="640"/>
      <c r="J325" s="641"/>
      <c r="K325" s="641"/>
    </row>
    <row r="326" spans="2:11">
      <c r="C326" s="271"/>
      <c r="E326" s="356"/>
      <c r="F326" s="356"/>
      <c r="G326" s="356"/>
      <c r="H326" s="357"/>
      <c r="I326" s="630" t="s">
        <v>1675</v>
      </c>
      <c r="J326" s="630"/>
      <c r="K326" s="630"/>
    </row>
    <row r="327" spans="2:11">
      <c r="C327" s="271"/>
      <c r="E327" s="356"/>
      <c r="F327" s="356"/>
      <c r="G327" s="356"/>
      <c r="H327" s="357"/>
      <c r="I327" s="630" t="s">
        <v>1562</v>
      </c>
      <c r="J327" s="630"/>
      <c r="K327" s="630"/>
    </row>
    <row r="328" spans="2:11">
      <c r="C328" s="271"/>
      <c r="E328" s="356"/>
      <c r="F328" s="356"/>
      <c r="G328" s="356"/>
      <c r="H328" s="358"/>
      <c r="I328" s="359"/>
      <c r="J328" s="359"/>
      <c r="K328" s="359"/>
    </row>
    <row r="329" spans="2:11">
      <c r="C329" s="271"/>
      <c r="E329" s="356"/>
      <c r="F329" s="356"/>
      <c r="G329" s="356"/>
      <c r="H329" s="358"/>
      <c r="I329" s="358"/>
      <c r="J329" s="358"/>
      <c r="K329" s="358"/>
    </row>
    <row r="330" spans="2:11">
      <c r="C330" s="271"/>
      <c r="E330" s="356"/>
      <c r="F330" s="356"/>
      <c r="G330" s="356"/>
      <c r="H330" s="358"/>
      <c r="I330" s="358"/>
      <c r="J330" s="358"/>
      <c r="K330" s="358"/>
    </row>
    <row r="331" spans="2:11">
      <c r="C331" s="271"/>
      <c r="E331" s="356"/>
      <c r="F331" s="356"/>
      <c r="G331" s="356"/>
      <c r="H331" s="358"/>
      <c r="I331" s="358"/>
      <c r="J331" s="358"/>
      <c r="K331" s="358"/>
    </row>
    <row r="332" spans="2:11">
      <c r="C332" s="271"/>
      <c r="E332" s="356"/>
      <c r="F332" s="356"/>
      <c r="G332" s="356"/>
      <c r="H332" s="360"/>
      <c r="I332" s="630" t="s">
        <v>1563</v>
      </c>
      <c r="J332" s="630"/>
      <c r="K332" s="630"/>
    </row>
    <row r="333" spans="2:11">
      <c r="C333" s="354"/>
      <c r="E333" s="356"/>
      <c r="F333" s="356"/>
      <c r="G333" s="356"/>
      <c r="H333" s="358"/>
      <c r="I333" s="358"/>
      <c r="J333" s="358"/>
      <c r="K333" s="358"/>
    </row>
    <row r="334" spans="2:11">
      <c r="C334" s="354"/>
      <c r="E334" s="356"/>
      <c r="F334" s="356"/>
      <c r="G334" s="356"/>
      <c r="H334" s="358"/>
      <c r="I334" s="358"/>
      <c r="J334" s="358"/>
      <c r="K334" s="358"/>
    </row>
    <row r="335" spans="2:11">
      <c r="C335" s="354"/>
      <c r="E335" s="356"/>
      <c r="F335" s="356"/>
      <c r="G335" s="356"/>
      <c r="H335" s="358"/>
      <c r="I335" s="358"/>
      <c r="J335" s="358"/>
      <c r="K335" s="358"/>
    </row>
  </sheetData>
  <sheetProtection sort="0" autoFilter="0"/>
  <protectedRanges>
    <protectedRange sqref="B206 B207:C210 B204 B122:C123 B217:B218 B138:C139 B219:C219 B220 B198:C198 B199 B200:C203 B197 B205:C205 B35:C36 B40:C40 B55:C55 B154:C154 B221:C235" name="Range1_1"/>
    <protectedRange sqref="F217" name="Range1_1_3"/>
    <protectedRange sqref="F15" name="Range1_1_2_2"/>
    <protectedRange sqref="B236:C236 B247:C247 B313:C313 B237:B246" name="Range1_1_1"/>
    <protectedRange sqref="C242" name="Range1_1_4"/>
    <protectedRange sqref="F96 F102 F116 F122 F21:F90" name="Range1_1_3_1"/>
    <protectedRange sqref="F223:F227 F229:F234" name="Range1_1_3_1_1"/>
    <protectedRange sqref="C240" name="Range1_3"/>
    <protectedRange sqref="B288 B276:C279 B268:C268 B267 B270:C274 B269 B275 B312 B263:C266 B255:C255 B254 B257:C261 B256 B310:C311 B307:C307 B306 B262 B248:C253 B302:C305 B294:C294 B293 B296:C300 B295 B301 B289:C292 B281:C281 B280 B283:C287 B282 B308:B309" name="Range1_1_1_1"/>
    <protectedRange sqref="C312" name="Range1_1_2_1"/>
    <protectedRange sqref="F249:F312" name="Range1_1_3_1_2"/>
    <protectedRange sqref="B91:B92 B93:C93 B94 B95:C95" name="Range1_1_2"/>
    <protectedRange sqref="F91" name="Range1_1_3_2"/>
    <protectedRange sqref="B112 B113:C115 B110 B104:C104 B105 B106:C109 B103 B111:C111" name="Range1_1_5"/>
    <protectedRange sqref="B117:C121" name="Range1_1_6"/>
    <protectedRange sqref="F117:F121" name="Range1_1_3_1_1_1"/>
    <protectedRange sqref="C238" name="Range1_1_3_3"/>
    <protectedRange sqref="C244:C246" name="Range1_1_3_4"/>
    <protectedRange sqref="C293" name="Range1_1_3_5"/>
    <protectedRange sqref="C309" name="Range1_1_3_7"/>
  </protectedRanges>
  <mergeCells count="22">
    <mergeCell ref="I327:K327"/>
    <mergeCell ref="I332:K332"/>
    <mergeCell ref="C320:F320"/>
    <mergeCell ref="G6:K6"/>
    <mergeCell ref="I326:K326"/>
    <mergeCell ref="C319:F319"/>
    <mergeCell ref="B321:K322"/>
    <mergeCell ref="H325:K325"/>
    <mergeCell ref="H11:K11"/>
    <mergeCell ref="H12:H13"/>
    <mergeCell ref="J12:J13"/>
    <mergeCell ref="K12:K13"/>
    <mergeCell ref="O3:P4"/>
    <mergeCell ref="B4:K4"/>
    <mergeCell ref="C318:F318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E317:F317 E316:H316 O13 E1:E3 H12:I12 E323:E65782 G316:G320 E314:G315 G314:H314 G1:G13 S226:V227 S14:V15 E5:E15 G14:K14 G17:K18 S17:V18 G178:K178 S178:V178 F15:J15 K15:K16 G323:G65782 F222:K222 F228:K228 G217:K221 G223:K227 H314:K317 G249:K255 G233:K234 F242:K242 E17:E18 E247:E255 F247:K248 F57:F82 E35:E242 S56:V91 G49:K94">
    <cfRule type="cellIs" dxfId="163" priority="1201" stopIfTrue="1" operator="equal">
      <formula>0</formula>
    </cfRule>
  </conditionalFormatting>
  <conditionalFormatting sqref="F14">
    <cfRule type="cellIs" dxfId="162" priority="564" stopIfTrue="1" operator="equal">
      <formula>0</formula>
    </cfRule>
  </conditionalFormatting>
  <conditionalFormatting sqref="C15 C17:C18">
    <cfRule type="cellIs" dxfId="161" priority="621" operator="equal">
      <formula>0</formula>
    </cfRule>
  </conditionalFormatting>
  <conditionalFormatting sqref="S217:V217">
    <cfRule type="cellIs" dxfId="160" priority="479" stopIfTrue="1" operator="equal">
      <formula>0</formula>
    </cfRule>
  </conditionalFormatting>
  <conditionalFormatting sqref="F217">
    <cfRule type="cellIs" dxfId="159" priority="475" stopIfTrue="1" operator="equal">
      <formula>0</formula>
    </cfRule>
  </conditionalFormatting>
  <conditionalFormatting sqref="G19:K20 E19:E20 S19:V20">
    <cfRule type="cellIs" dxfId="158" priority="455" stopIfTrue="1" operator="equal">
      <formula>0</formula>
    </cfRule>
  </conditionalFormatting>
  <conditionalFormatting sqref="F16:F19">
    <cfRule type="cellIs" dxfId="157" priority="442" stopIfTrue="1" operator="equal">
      <formula>0</formula>
    </cfRule>
  </conditionalFormatting>
  <conditionalFormatting sqref="F20">
    <cfRule type="cellIs" dxfId="156" priority="440" stopIfTrue="1" operator="equal">
      <formula>0</formula>
    </cfRule>
  </conditionalFormatting>
  <conditionalFormatting sqref="G16:J16 E16 S16:V16">
    <cfRule type="cellIs" dxfId="155" priority="425" stopIfTrue="1" operator="equal">
      <formula>0</formula>
    </cfRule>
  </conditionalFormatting>
  <conditionalFormatting sqref="C16">
    <cfRule type="cellIs" dxfId="154" priority="424" operator="equal">
      <formula>0</formula>
    </cfRule>
  </conditionalFormatting>
  <conditionalFormatting sqref="S214:V216 G214:K216">
    <cfRule type="cellIs" dxfId="153" priority="422" stopIfTrue="1" operator="equal">
      <formula>0</formula>
    </cfRule>
  </conditionalFormatting>
  <conditionalFormatting sqref="S218:V224">
    <cfRule type="cellIs" dxfId="152" priority="395" stopIfTrue="1" operator="equal">
      <formula>0</formula>
    </cfRule>
  </conditionalFormatting>
  <conditionalFormatting sqref="S225:V225">
    <cfRule type="cellIs" dxfId="151" priority="399" stopIfTrue="1" operator="equal">
      <formula>0</formula>
    </cfRule>
  </conditionalFormatting>
  <conditionalFormatting sqref="G184:K188 S184:V188">
    <cfRule type="cellIs" dxfId="150" priority="384" stopIfTrue="1" operator="equal">
      <formula>0</formula>
    </cfRule>
  </conditionalFormatting>
  <conditionalFormatting sqref="S179:V183 G179:K183">
    <cfRule type="cellIs" dxfId="149" priority="385" stopIfTrue="1" operator="equal">
      <formula>0</formula>
    </cfRule>
  </conditionalFormatting>
  <conditionalFormatting sqref="G194:K196 S194:V196 S211:V213 G211:K213">
    <cfRule type="cellIs" dxfId="148" priority="381" stopIfTrue="1" operator="equal">
      <formula>0</formula>
    </cfRule>
  </conditionalFormatting>
  <conditionalFormatting sqref="S189:V193 G189:K193">
    <cfRule type="cellIs" dxfId="147" priority="382" stopIfTrue="1" operator="equal">
      <formula>0</formula>
    </cfRule>
  </conditionalFormatting>
  <conditionalFormatting sqref="F211">
    <cfRule type="cellIs" dxfId="146" priority="380" stopIfTrue="1" operator="equal">
      <formula>0</formula>
    </cfRule>
  </conditionalFormatting>
  <conditionalFormatting sqref="G170:G175 S170:V175">
    <cfRule type="cellIs" dxfId="145" priority="366" stopIfTrue="1" operator="equal">
      <formula>0</formula>
    </cfRule>
  </conditionalFormatting>
  <conditionalFormatting sqref="S165:V169 G165:K166 G167:G169 H167:K177">
    <cfRule type="cellIs" dxfId="144" priority="367" stopIfTrue="1" operator="equal">
      <formula>0</formula>
    </cfRule>
  </conditionalFormatting>
  <conditionalFormatting sqref="S176:V177 G176:G177">
    <cfRule type="cellIs" dxfId="143" priority="365" stopIfTrue="1" operator="equal">
      <formula>0</formula>
    </cfRule>
  </conditionalFormatting>
  <conditionalFormatting sqref="F178">
    <cfRule type="cellIs" dxfId="142" priority="363" stopIfTrue="1" operator="equal">
      <formula>0</formula>
    </cfRule>
  </conditionalFormatting>
  <conditionalFormatting sqref="E321:E322 G321:G322">
    <cfRule type="cellIs" dxfId="141" priority="335" stopIfTrue="1" operator="equal">
      <formula>0</formula>
    </cfRule>
  </conditionalFormatting>
  <conditionalFormatting sqref="F165">
    <cfRule type="cellIs" dxfId="140" priority="334" stopIfTrue="1" operator="equal">
      <formula>0</formula>
    </cfRule>
  </conditionalFormatting>
  <conditionalFormatting sqref="F166:F177">
    <cfRule type="cellIs" dxfId="139" priority="333" stopIfTrue="1" operator="equal">
      <formula>0</formula>
    </cfRule>
  </conditionalFormatting>
  <conditionalFormatting sqref="F180:F188">
    <cfRule type="cellIs" dxfId="138" priority="332" stopIfTrue="1" operator="equal">
      <formula>0</formula>
    </cfRule>
  </conditionalFormatting>
  <conditionalFormatting sqref="F191:F195">
    <cfRule type="cellIs" dxfId="137" priority="331" stopIfTrue="1" operator="equal">
      <formula>0</formula>
    </cfRule>
  </conditionalFormatting>
  <conditionalFormatting sqref="F212:F215">
    <cfRule type="cellIs" dxfId="136" priority="330" stopIfTrue="1" operator="equal">
      <formula>0</formula>
    </cfRule>
  </conditionalFormatting>
  <conditionalFormatting sqref="F218:F221">
    <cfRule type="cellIs" dxfId="135" priority="327" stopIfTrue="1" operator="equal">
      <formula>0</formula>
    </cfRule>
  </conditionalFormatting>
  <conditionalFormatting sqref="S137:V137">
    <cfRule type="cellIs" dxfId="134" priority="306" stopIfTrue="1" operator="equal">
      <formula>0</formula>
    </cfRule>
  </conditionalFormatting>
  <conditionalFormatting sqref="S139:V139">
    <cfRule type="cellIs" dxfId="133" priority="311" stopIfTrue="1" operator="equal">
      <formula>0</formula>
    </cfRule>
  </conditionalFormatting>
  <conditionalFormatting sqref="F139">
    <cfRule type="cellIs" dxfId="132" priority="310" stopIfTrue="1" operator="equal">
      <formula>0</formula>
    </cfRule>
  </conditionalFormatting>
  <conditionalFormatting sqref="S124:V125 G124:K125">
    <cfRule type="cellIs" dxfId="131" priority="309" stopIfTrue="1" operator="equal">
      <formula>0</formula>
    </cfRule>
  </conditionalFormatting>
  <conditionalFormatting sqref="H197:K203">
    <cfRule type="cellIs" dxfId="130" priority="301" stopIfTrue="1" operator="equal">
      <formula>0</formula>
    </cfRule>
  </conditionalFormatting>
  <conditionalFormatting sqref="G139">
    <cfRule type="cellIs" dxfId="129" priority="312" stopIfTrue="1" operator="equal">
      <formula>0</formula>
    </cfRule>
  </conditionalFormatting>
  <conditionalFormatting sqref="G197:G203">
    <cfRule type="cellIs" dxfId="128" priority="300" stopIfTrue="1" operator="equal">
      <formula>0</formula>
    </cfRule>
  </conditionalFormatting>
  <conditionalFormatting sqref="H139:K139">
    <cfRule type="cellIs" dxfId="127" priority="313" stopIfTrue="1" operator="equal">
      <formula>0</formula>
    </cfRule>
  </conditionalFormatting>
  <conditionalFormatting sqref="S197:V203">
    <cfRule type="cellIs" dxfId="126" priority="299" stopIfTrue="1" operator="equal">
      <formula>0</formula>
    </cfRule>
  </conditionalFormatting>
  <conditionalFormatting sqref="S132:V136 G132:K137">
    <cfRule type="cellIs" dxfId="125" priority="307" stopIfTrue="1" operator="equal">
      <formula>0</formula>
    </cfRule>
  </conditionalFormatting>
  <conditionalFormatting sqref="F116 F122">
    <cfRule type="cellIs" dxfId="124" priority="261" stopIfTrue="1" operator="equal">
      <formula>0</formula>
    </cfRule>
  </conditionalFormatting>
  <conditionalFormatting sqref="H138:K138">
    <cfRule type="cellIs" dxfId="123" priority="305" stopIfTrue="1" operator="equal">
      <formula>0</formula>
    </cfRule>
  </conditionalFormatting>
  <conditionalFormatting sqref="G126:K131 S126:V131">
    <cfRule type="cellIs" dxfId="122" priority="308" stopIfTrue="1" operator="equal">
      <formula>0</formula>
    </cfRule>
  </conditionalFormatting>
  <conditionalFormatting sqref="G138">
    <cfRule type="cellIs" dxfId="121" priority="304" stopIfTrue="1" operator="equal">
      <formula>0</formula>
    </cfRule>
  </conditionalFormatting>
  <conditionalFormatting sqref="E263:E269 G263:K269">
    <cfRule type="cellIs" dxfId="120" priority="250" stopIfTrue="1" operator="equal">
      <formula>0</formula>
    </cfRule>
  </conditionalFormatting>
  <conditionalFormatting sqref="F205:F209">
    <cfRule type="cellIs" dxfId="119" priority="284" stopIfTrue="1" operator="equal">
      <formula>0</formula>
    </cfRule>
  </conditionalFormatting>
  <conditionalFormatting sqref="S138:V138">
    <cfRule type="cellIs" dxfId="118" priority="303" stopIfTrue="1" operator="equal">
      <formula>0</formula>
    </cfRule>
  </conditionalFormatting>
  <conditionalFormatting sqref="F125:F138">
    <cfRule type="cellIs" dxfId="117" priority="302" stopIfTrue="1" operator="equal">
      <formula>0</formula>
    </cfRule>
  </conditionalFormatting>
  <conditionalFormatting sqref="S204:V210">
    <cfRule type="cellIs" dxfId="116" priority="291" stopIfTrue="1" operator="equal">
      <formula>0</formula>
    </cfRule>
  </conditionalFormatting>
  <conditionalFormatting sqref="E256:E262 G256:K262">
    <cfRule type="cellIs" dxfId="115" priority="255" stopIfTrue="1" operator="equal">
      <formula>0</formula>
    </cfRule>
  </conditionalFormatting>
  <conditionalFormatting sqref="F210">
    <cfRule type="cellIs" dxfId="114" priority="289" stopIfTrue="1" operator="equal">
      <formula>0</formula>
    </cfRule>
  </conditionalFormatting>
  <conditionalFormatting sqref="F197:F203">
    <cfRule type="cellIs" dxfId="113" priority="285" stopIfTrue="1" operator="equal">
      <formula>0</formula>
    </cfRule>
  </conditionalFormatting>
  <conditionalFormatting sqref="H204:K210">
    <cfRule type="cellIs" dxfId="112" priority="293" stopIfTrue="1" operator="equal">
      <formula>0</formula>
    </cfRule>
  </conditionalFormatting>
  <conditionalFormatting sqref="G204:G210">
    <cfRule type="cellIs" dxfId="111" priority="292" stopIfTrue="1" operator="equal">
      <formula>0</formula>
    </cfRule>
  </conditionalFormatting>
  <conditionalFormatting sqref="C210">
    <cfRule type="cellIs" dxfId="110" priority="290" operator="equal">
      <formula>0</formula>
    </cfRule>
  </conditionalFormatting>
  <conditionalFormatting sqref="F204">
    <cfRule type="cellIs" dxfId="109" priority="288" stopIfTrue="1" operator="equal">
      <formula>0</formula>
    </cfRule>
  </conditionalFormatting>
  <conditionalFormatting sqref="F236:K236 F241:K241">
    <cfRule type="cellIs" dxfId="108" priority="283" stopIfTrue="1" operator="equal">
      <formula>0</formula>
    </cfRule>
  </conditionalFormatting>
  <conditionalFormatting sqref="H123:K123">
    <cfRule type="cellIs" dxfId="107" priority="280" stopIfTrue="1" operator="equal">
      <formula>0</formula>
    </cfRule>
  </conditionalFormatting>
  <conditionalFormatting sqref="G123">
    <cfRule type="cellIs" dxfId="106" priority="279" stopIfTrue="1" operator="equal">
      <formula>0</formula>
    </cfRule>
  </conditionalFormatting>
  <conditionalFormatting sqref="S123:V123">
    <cfRule type="cellIs" dxfId="105" priority="278" stopIfTrue="1" operator="equal">
      <formula>0</formula>
    </cfRule>
  </conditionalFormatting>
  <conditionalFormatting sqref="F123">
    <cfRule type="cellIs" dxfId="104" priority="277" stopIfTrue="1" operator="equal">
      <formula>0</formula>
    </cfRule>
  </conditionalFormatting>
  <conditionalFormatting sqref="S106:V111">
    <cfRule type="cellIs" dxfId="103" priority="275" stopIfTrue="1" operator="equal">
      <formula>0</formula>
    </cfRule>
  </conditionalFormatting>
  <conditionalFormatting sqref="S104:V105 G104:K122">
    <cfRule type="cellIs" dxfId="102" priority="276" stopIfTrue="1" operator="equal">
      <formula>0</formula>
    </cfRule>
  </conditionalFormatting>
  <conditionalFormatting sqref="S117:V117">
    <cfRule type="cellIs" dxfId="101" priority="273" stopIfTrue="1" operator="equal">
      <formula>0</formula>
    </cfRule>
  </conditionalFormatting>
  <conditionalFormatting sqref="S112:V116">
    <cfRule type="cellIs" dxfId="100" priority="274" stopIfTrue="1" operator="equal">
      <formula>0</formula>
    </cfRule>
  </conditionalFormatting>
  <conditionalFormatting sqref="S118:V118">
    <cfRule type="cellIs" dxfId="99" priority="270" stopIfTrue="1" operator="equal">
      <formula>0</formula>
    </cfRule>
  </conditionalFormatting>
  <conditionalFormatting sqref="S119:V120">
    <cfRule type="cellIs" dxfId="98" priority="267" stopIfTrue="1" operator="equal">
      <formula>0</formula>
    </cfRule>
  </conditionalFormatting>
  <conditionalFormatting sqref="S121:V121">
    <cfRule type="cellIs" dxfId="97" priority="266" stopIfTrue="1" operator="equal">
      <formula>0</formula>
    </cfRule>
  </conditionalFormatting>
  <conditionalFormatting sqref="S122:V122">
    <cfRule type="cellIs" dxfId="96" priority="263" stopIfTrue="1" operator="equal">
      <formula>0</formula>
    </cfRule>
  </conditionalFormatting>
  <conditionalFormatting sqref="G237:K237">
    <cfRule type="cellIs" dxfId="95" priority="258" stopIfTrue="1" operator="equal">
      <formula>0</formula>
    </cfRule>
  </conditionalFormatting>
  <conditionalFormatting sqref="F223:F227">
    <cfRule type="cellIs" dxfId="94" priority="260" stopIfTrue="1" operator="equal">
      <formula>0</formula>
    </cfRule>
  </conditionalFormatting>
  <conditionalFormatting sqref="G238:K238">
    <cfRule type="cellIs" dxfId="93" priority="259" stopIfTrue="1" operator="equal">
      <formula>0</formula>
    </cfRule>
  </conditionalFormatting>
  <conditionalFormatting sqref="E277:E281 G277:K281">
    <cfRule type="cellIs" dxfId="92" priority="240" stopIfTrue="1" operator="equal">
      <formula>0</formula>
    </cfRule>
  </conditionalFormatting>
  <conditionalFormatting sqref="E270:E276 G270:K276">
    <cfRule type="cellIs" dxfId="91" priority="245" stopIfTrue="1" operator="equal">
      <formula>0</formula>
    </cfRule>
  </conditionalFormatting>
  <conditionalFormatting sqref="E289:E295 G289:K295">
    <cfRule type="cellIs" dxfId="90" priority="230" stopIfTrue="1" operator="equal">
      <formula>0</formula>
    </cfRule>
  </conditionalFormatting>
  <conditionalFormatting sqref="E282:E288 G282:K288">
    <cfRule type="cellIs" dxfId="89" priority="235" stopIfTrue="1" operator="equal">
      <formula>0</formula>
    </cfRule>
  </conditionalFormatting>
  <conditionalFormatting sqref="E296:E302 G296:K302">
    <cfRule type="cellIs" dxfId="88" priority="225" stopIfTrue="1" operator="equal">
      <formula>0</formula>
    </cfRule>
  </conditionalFormatting>
  <conditionalFormatting sqref="E303:E309 G303:K309">
    <cfRule type="cellIs" dxfId="87" priority="220" stopIfTrue="1" operator="equal">
      <formula>0</formula>
    </cfRule>
  </conditionalFormatting>
  <conditionalFormatting sqref="F313">
    <cfRule type="cellIs" dxfId="86" priority="211" stopIfTrue="1" operator="equal">
      <formula>0</formula>
    </cfRule>
  </conditionalFormatting>
  <conditionalFormatting sqref="E310:E313 G310:K313">
    <cfRule type="cellIs" dxfId="85" priority="215" stopIfTrue="1" operator="equal">
      <formula>0</formula>
    </cfRule>
  </conditionalFormatting>
  <conditionalFormatting sqref="C248">
    <cfRule type="cellIs" dxfId="84" priority="200" operator="equal">
      <formula>0</formula>
    </cfRule>
  </conditionalFormatting>
  <conditionalFormatting sqref="C250">
    <cfRule type="cellIs" dxfId="83" priority="199" operator="equal">
      <formula>0</formula>
    </cfRule>
  </conditionalFormatting>
  <conditionalFormatting sqref="C271">
    <cfRule type="cellIs" dxfId="82" priority="198" operator="equal">
      <formula>0</formula>
    </cfRule>
  </conditionalFormatting>
  <conditionalFormatting sqref="C274">
    <cfRule type="cellIs" dxfId="81" priority="197" operator="equal">
      <formula>0</formula>
    </cfRule>
  </conditionalFormatting>
  <conditionalFormatting sqref="F249:F291">
    <cfRule type="cellIs" dxfId="80" priority="195" stopIfTrue="1" operator="equal">
      <formula>0</formula>
    </cfRule>
  </conditionalFormatting>
  <conditionalFormatting sqref="F45">
    <cfRule type="cellIs" dxfId="79" priority="162" stopIfTrue="1" operator="equal">
      <formula>0</formula>
    </cfRule>
  </conditionalFormatting>
  <conditionalFormatting sqref="S39:V39">
    <cfRule type="cellIs" dxfId="78" priority="181" stopIfTrue="1" operator="equal">
      <formula>0</formula>
    </cfRule>
  </conditionalFormatting>
  <conditionalFormatting sqref="G23:K28 S23:V28">
    <cfRule type="cellIs" dxfId="77" priority="189" stopIfTrue="1" operator="equal">
      <formula>0</formula>
    </cfRule>
  </conditionalFormatting>
  <conditionalFormatting sqref="S21:V22 G21:K22">
    <cfRule type="cellIs" dxfId="76" priority="190" stopIfTrue="1" operator="equal">
      <formula>0</formula>
    </cfRule>
  </conditionalFormatting>
  <conditionalFormatting sqref="S34:V34">
    <cfRule type="cellIs" dxfId="75" priority="187" stopIfTrue="1" operator="equal">
      <formula>0</formula>
    </cfRule>
  </conditionalFormatting>
  <conditionalFormatting sqref="S29:V33 G29:K44">
    <cfRule type="cellIs" dxfId="74" priority="188" stopIfTrue="1" operator="equal">
      <formula>0</formula>
    </cfRule>
  </conditionalFormatting>
  <conditionalFormatting sqref="S35:V36">
    <cfRule type="cellIs" dxfId="73" priority="184" stopIfTrue="1" operator="equal">
      <formula>0</formula>
    </cfRule>
  </conditionalFormatting>
  <conditionalFormatting sqref="S37:V38">
    <cfRule type="cellIs" dxfId="72" priority="182" stopIfTrue="1" operator="equal">
      <formula>0</formula>
    </cfRule>
  </conditionalFormatting>
  <conditionalFormatting sqref="S40:V40">
    <cfRule type="cellIs" dxfId="71" priority="178" stopIfTrue="1" operator="equal">
      <formula>0</formula>
    </cfRule>
  </conditionalFormatting>
  <conditionalFormatting sqref="S55:V55">
    <cfRule type="cellIs" dxfId="70" priority="169" stopIfTrue="1" operator="equal">
      <formula>0</formula>
    </cfRule>
  </conditionalFormatting>
  <conditionalFormatting sqref="G153:K153 S153:V153">
    <cfRule type="cellIs" dxfId="69" priority="139" stopIfTrue="1" operator="equal">
      <formula>0</formula>
    </cfRule>
  </conditionalFormatting>
  <conditionalFormatting sqref="G45:K48 S43:V48">
    <cfRule type="cellIs" dxfId="68" priority="174" stopIfTrue="1" operator="equal">
      <formula>0</formula>
    </cfRule>
  </conditionalFormatting>
  <conditionalFormatting sqref="S41:V42">
    <cfRule type="cellIs" dxfId="67" priority="175" stopIfTrue="1" operator="equal">
      <formula>0</formula>
    </cfRule>
  </conditionalFormatting>
  <conditionalFormatting sqref="S54:V54">
    <cfRule type="cellIs" dxfId="66" priority="172" stopIfTrue="1" operator="equal">
      <formula>0</formula>
    </cfRule>
  </conditionalFormatting>
  <conditionalFormatting sqref="S49:V53">
    <cfRule type="cellIs" dxfId="65" priority="173" stopIfTrue="1" operator="equal">
      <formula>0</formula>
    </cfRule>
  </conditionalFormatting>
  <conditionalFormatting sqref="S92:V92">
    <cfRule type="cellIs" dxfId="64" priority="166" stopIfTrue="1" operator="equal">
      <formula>0</formula>
    </cfRule>
  </conditionalFormatting>
  <conditionalFormatting sqref="S93:V93">
    <cfRule type="cellIs" dxfId="63" priority="163" stopIfTrue="1" operator="equal">
      <formula>0</formula>
    </cfRule>
  </conditionalFormatting>
  <conditionalFormatting sqref="G95:K96 S94:V96">
    <cfRule type="cellIs" dxfId="62" priority="160" stopIfTrue="1" operator="equal">
      <formula>0</formula>
    </cfRule>
  </conditionalFormatting>
  <conditionalFormatting sqref="S97:V101 G97:K101">
    <cfRule type="cellIs" dxfId="61" priority="159" stopIfTrue="1" operator="equal">
      <formula>0</formula>
    </cfRule>
  </conditionalFormatting>
  <conditionalFormatting sqref="G103">
    <cfRule type="cellIs" dxfId="60" priority="156" stopIfTrue="1" operator="equal">
      <formula>0</formula>
    </cfRule>
  </conditionalFormatting>
  <conditionalFormatting sqref="S103:V103">
    <cfRule type="cellIs" dxfId="59" priority="155" stopIfTrue="1" operator="equal">
      <formula>0</formula>
    </cfRule>
  </conditionalFormatting>
  <conditionalFormatting sqref="G102:K102 S102:V102">
    <cfRule type="cellIs" dxfId="58" priority="158" stopIfTrue="1" operator="equal">
      <formula>0</formula>
    </cfRule>
  </conditionalFormatting>
  <conditionalFormatting sqref="H103:K103">
    <cfRule type="cellIs" dxfId="57" priority="157" stopIfTrue="1" operator="equal">
      <formula>0</formula>
    </cfRule>
  </conditionalFormatting>
  <conditionalFormatting sqref="S140:V141 G140:K141">
    <cfRule type="cellIs" dxfId="56" priority="142" stopIfTrue="1" operator="equal">
      <formula>0</formula>
    </cfRule>
  </conditionalFormatting>
  <conditionalFormatting sqref="G142:K147 S142:V147">
    <cfRule type="cellIs" dxfId="55" priority="141" stopIfTrue="1" operator="equal">
      <formula>0</formula>
    </cfRule>
  </conditionalFormatting>
  <conditionalFormatting sqref="S148:V152 G148:K152">
    <cfRule type="cellIs" dxfId="54" priority="140" stopIfTrue="1" operator="equal">
      <formula>0</formula>
    </cfRule>
  </conditionalFormatting>
  <conditionalFormatting sqref="G154">
    <cfRule type="cellIs" dxfId="53" priority="137" stopIfTrue="1" operator="equal">
      <formula>0</formula>
    </cfRule>
  </conditionalFormatting>
  <conditionalFormatting sqref="F152">
    <cfRule type="cellIs" dxfId="52" priority="135" stopIfTrue="1" operator="equal">
      <formula>0</formula>
    </cfRule>
  </conditionalFormatting>
  <conditionalFormatting sqref="H154:K154">
    <cfRule type="cellIs" dxfId="51" priority="138" stopIfTrue="1" operator="equal">
      <formula>0</formula>
    </cfRule>
  </conditionalFormatting>
  <conditionalFormatting sqref="F46:F50">
    <cfRule type="cellIs" dxfId="50" priority="147" stopIfTrue="1" operator="equal">
      <formula>0</formula>
    </cfRule>
  </conditionalFormatting>
  <conditionalFormatting sqref="F153:F163">
    <cfRule type="cellIs" dxfId="49" priority="124" stopIfTrue="1" operator="equal">
      <formula>0</formula>
    </cfRule>
  </conditionalFormatting>
  <conditionalFormatting sqref="S163:V164 G163:K164">
    <cfRule type="cellIs" dxfId="48" priority="131" stopIfTrue="1" operator="equal">
      <formula>0</formula>
    </cfRule>
  </conditionalFormatting>
  <conditionalFormatting sqref="S154:V154">
    <cfRule type="cellIs" dxfId="47" priority="136" stopIfTrue="1" operator="equal">
      <formula>0</formula>
    </cfRule>
  </conditionalFormatting>
  <conditionalFormatting sqref="F140:F151">
    <cfRule type="cellIs" dxfId="46" priority="125" stopIfTrue="1" operator="equal">
      <formula>0</formula>
    </cfRule>
  </conditionalFormatting>
  <conditionalFormatting sqref="F235:K235">
    <cfRule type="cellIs" dxfId="45" priority="123" stopIfTrue="1" operator="equal">
      <formula>0</formula>
    </cfRule>
  </conditionalFormatting>
  <conditionalFormatting sqref="F164">
    <cfRule type="cellIs" dxfId="44" priority="126" stopIfTrue="1" operator="equal">
      <formula>0</formula>
    </cfRule>
  </conditionalFormatting>
  <conditionalFormatting sqref="S233:V233">
    <cfRule type="cellIs" dxfId="43" priority="117" stopIfTrue="1" operator="equal">
      <formula>0</formula>
    </cfRule>
  </conditionalFormatting>
  <conditionalFormatting sqref="S155:V156 G155:K156">
    <cfRule type="cellIs" dxfId="42" priority="133" stopIfTrue="1" operator="equal">
      <formula>0</formula>
    </cfRule>
  </conditionalFormatting>
  <conditionalFormatting sqref="G157:K162 S157:V162">
    <cfRule type="cellIs" dxfId="41" priority="132" stopIfTrue="1" operator="equal">
      <formula>0</formula>
    </cfRule>
  </conditionalFormatting>
  <conditionalFormatting sqref="S234:V234">
    <cfRule type="cellIs" dxfId="40" priority="118" stopIfTrue="1" operator="equal">
      <formula>0</formula>
    </cfRule>
  </conditionalFormatting>
  <conditionalFormatting sqref="S229:V229">
    <cfRule type="cellIs" dxfId="39" priority="112" stopIfTrue="1" operator="equal">
      <formula>0</formula>
    </cfRule>
  </conditionalFormatting>
  <conditionalFormatting sqref="S231:V232 G229:K232">
    <cfRule type="cellIs" dxfId="38" priority="114" stopIfTrue="1" operator="equal">
      <formula>0</formula>
    </cfRule>
  </conditionalFormatting>
  <conditionalFormatting sqref="S230:V230">
    <cfRule type="cellIs" dxfId="37" priority="113" stopIfTrue="1" operator="equal">
      <formula>0</formula>
    </cfRule>
  </conditionalFormatting>
  <conditionalFormatting sqref="F229:F234">
    <cfRule type="cellIs" dxfId="36" priority="110" stopIfTrue="1" operator="equal">
      <formula>0</formula>
    </cfRule>
  </conditionalFormatting>
  <conditionalFormatting sqref="G239:K239">
    <cfRule type="cellIs" dxfId="35" priority="42" stopIfTrue="1" operator="equal">
      <formula>0</formula>
    </cfRule>
  </conditionalFormatting>
  <conditionalFormatting sqref="G240:K240">
    <cfRule type="cellIs" dxfId="34" priority="43" stopIfTrue="1" operator="equal">
      <formula>0</formula>
    </cfRule>
  </conditionalFormatting>
  <conditionalFormatting sqref="F91">
    <cfRule type="cellIs" dxfId="33" priority="38" stopIfTrue="1" operator="equal">
      <formula>0</formula>
    </cfRule>
  </conditionalFormatting>
  <conditionalFormatting sqref="F92:F95">
    <cfRule type="cellIs" dxfId="32" priority="37" stopIfTrue="1" operator="equal">
      <formula>0</formula>
    </cfRule>
  </conditionalFormatting>
  <conditionalFormatting sqref="F97">
    <cfRule type="cellIs" dxfId="31" priority="34" stopIfTrue="1" operator="equal">
      <formula>0</formula>
    </cfRule>
  </conditionalFormatting>
  <conditionalFormatting sqref="F98:F101">
    <cfRule type="cellIs" dxfId="30" priority="33" stopIfTrue="1" operator="equal">
      <formula>0</formula>
    </cfRule>
  </conditionalFormatting>
  <conditionalFormatting sqref="F111:F115">
    <cfRule type="cellIs" dxfId="29" priority="28" stopIfTrue="1" operator="equal">
      <formula>0</formula>
    </cfRule>
  </conditionalFormatting>
  <conditionalFormatting sqref="F103:F109">
    <cfRule type="cellIs" dxfId="28" priority="29" stopIfTrue="1" operator="equal">
      <formula>0</formula>
    </cfRule>
  </conditionalFormatting>
  <conditionalFormatting sqref="F110">
    <cfRule type="cellIs" dxfId="27" priority="31" stopIfTrue="1" operator="equal">
      <formula>0</formula>
    </cfRule>
  </conditionalFormatting>
  <conditionalFormatting sqref="F117:F121">
    <cfRule type="cellIs" dxfId="26" priority="26" stopIfTrue="1" operator="equal">
      <formula>0</formula>
    </cfRule>
  </conditionalFormatting>
  <conditionalFormatting sqref="F237">
    <cfRule type="cellIs" dxfId="25" priority="24" stopIfTrue="1" operator="equal">
      <formula>0</formula>
    </cfRule>
  </conditionalFormatting>
  <conditionalFormatting sqref="F238">
    <cfRule type="cellIs" dxfId="24" priority="25" stopIfTrue="1" operator="equal">
      <formula>0</formula>
    </cfRule>
  </conditionalFormatting>
  <conditionalFormatting sqref="C237">
    <cfRule type="cellIs" dxfId="23" priority="23" operator="equal">
      <formula>0</formula>
    </cfRule>
  </conditionalFormatting>
  <conditionalFormatting sqref="F239">
    <cfRule type="cellIs" dxfId="22" priority="20" stopIfTrue="1" operator="equal">
      <formula>0</formula>
    </cfRule>
  </conditionalFormatting>
  <conditionalFormatting sqref="F240">
    <cfRule type="cellIs" dxfId="21" priority="21" stopIfTrue="1" operator="equal">
      <formula>0</formula>
    </cfRule>
  </conditionalFormatting>
  <conditionalFormatting sqref="C239">
    <cfRule type="cellIs" dxfId="20" priority="19" operator="equal">
      <formula>0</formula>
    </cfRule>
  </conditionalFormatting>
  <conditionalFormatting sqref="C240">
    <cfRule type="cellIs" dxfId="19" priority="18" operator="equal">
      <formula>0</formula>
    </cfRule>
  </conditionalFormatting>
  <conditionalFormatting sqref="E243:E246">
    <cfRule type="cellIs" dxfId="18" priority="17" stopIfTrue="1" operator="equal">
      <formula>0</formula>
    </cfRule>
  </conditionalFormatting>
  <conditionalFormatting sqref="G243:K243">
    <cfRule type="cellIs" dxfId="17" priority="15" stopIfTrue="1" operator="equal">
      <formula>0</formula>
    </cfRule>
  </conditionalFormatting>
  <conditionalFormatting sqref="G244:K246">
    <cfRule type="cellIs" dxfId="16" priority="16" stopIfTrue="1" operator="equal">
      <formula>0</formula>
    </cfRule>
  </conditionalFormatting>
  <conditionalFormatting sqref="F243">
    <cfRule type="cellIs" dxfId="15" priority="13" stopIfTrue="1" operator="equal">
      <formula>0</formula>
    </cfRule>
  </conditionalFormatting>
  <conditionalFormatting sqref="F244:F246">
    <cfRule type="cellIs" dxfId="14" priority="14" stopIfTrue="1" operator="equal">
      <formula>0</formula>
    </cfRule>
  </conditionalFormatting>
  <conditionalFormatting sqref="C243">
    <cfRule type="cellIs" dxfId="13" priority="12" operator="equal">
      <formula>0</formula>
    </cfRule>
  </conditionalFormatting>
  <conditionalFormatting sqref="C238">
    <cfRule type="cellIs" dxfId="12" priority="10" operator="equal">
      <formula>0</formula>
    </cfRule>
  </conditionalFormatting>
  <conditionalFormatting sqref="C244:C246">
    <cfRule type="cellIs" dxfId="11" priority="9" operator="equal">
      <formula>0</formula>
    </cfRule>
  </conditionalFormatting>
  <conditionalFormatting sqref="F292:F312">
    <cfRule type="cellIs" dxfId="10" priority="8" stopIfTrue="1" operator="equal">
      <formula>0</formula>
    </cfRule>
  </conditionalFormatting>
  <conditionalFormatting sqref="F84:F89">
    <cfRule type="cellIs" dxfId="9" priority="3" stopIfTrue="1" operator="equal">
      <formula>0</formula>
    </cfRule>
  </conditionalFormatting>
  <conditionalFormatting sqref="F21:F35">
    <cfRule type="cellIs" dxfId="8" priority="2" stopIfTrue="1" operator="equal">
      <formula>0</formula>
    </cfRule>
  </conditionalFormatting>
  <conditionalFormatting sqref="E21:E34">
    <cfRule type="cellIs" dxfId="7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12:F215 F180:F188 F191:F195 F197:F203 F209 F205:F207 F123 F241 F248 F243 F281:F290 F273:F279 F46:F48 F50 F125:F177 F218:F237 F117:F121 F239 F16:F35 F92:F95 F98:F101 F103:F109 F115 F111:F113 F295:F296 F60:F64 F66:F82 H14:K317 F84:F8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31496062992125984" bottom="0.59055118110236227" header="0.31496062992125984" footer="0.31496062992125984"/>
  <pageSetup paperSize="9" scale="55" fitToHeight="30" orientation="portrait" horizontalDpi="1200" verticalDpi="12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C6B6-4CA4-48B1-B035-312B5A357CB5}">
  <sheetPr>
    <tabColor rgb="FF92D050"/>
  </sheetPr>
  <dimension ref="B6:G30"/>
  <sheetViews>
    <sheetView topLeftCell="A5" workbookViewId="0">
      <pane ySplit="2" topLeftCell="A10" activePane="bottomLeft" state="frozen"/>
      <selection activeCell="L28" sqref="L28"/>
      <selection pane="bottomLeft" activeCell="C18" sqref="C18"/>
    </sheetView>
  </sheetViews>
  <sheetFormatPr defaultColWidth="9.140625" defaultRowHeight="12.75"/>
  <cols>
    <col min="1" max="1" width="9.140625" style="460"/>
    <col min="2" max="2" width="17.5703125" style="460" customWidth="1"/>
    <col min="3" max="5" width="9.140625" style="464"/>
    <col min="6" max="6" width="1.7109375" style="460" customWidth="1"/>
    <col min="7" max="7" width="9.140625" style="464"/>
    <col min="8" max="16384" width="9.140625" style="460"/>
  </cols>
  <sheetData>
    <row r="6" spans="2:7">
      <c r="C6" s="461" t="s">
        <v>1644</v>
      </c>
      <c r="D6" s="461" t="s">
        <v>1645</v>
      </c>
      <c r="E6" s="461" t="s">
        <v>1646</v>
      </c>
      <c r="F6" s="462"/>
      <c r="G6" s="463" t="s">
        <v>4</v>
      </c>
    </row>
    <row r="7" spans="2:7">
      <c r="C7" s="462"/>
      <c r="D7" s="462"/>
      <c r="E7" s="462"/>
      <c r="F7" s="462"/>
    </row>
    <row r="8" spans="2:7">
      <c r="B8" s="460" t="s">
        <v>1647</v>
      </c>
      <c r="C8" s="464">
        <v>2</v>
      </c>
      <c r="D8" s="464">
        <v>2</v>
      </c>
      <c r="G8" s="463">
        <f>SUM(C8:F8)</f>
        <v>4</v>
      </c>
    </row>
    <row r="9" spans="2:7">
      <c r="B9" s="460" t="s">
        <v>1657</v>
      </c>
      <c r="E9" s="464">
        <v>1</v>
      </c>
      <c r="G9" s="463">
        <f>SUM(C9:F9)</f>
        <v>1</v>
      </c>
    </row>
    <row r="10" spans="2:7">
      <c r="G10" s="463"/>
    </row>
    <row r="11" spans="2:7">
      <c r="B11" s="460" t="s">
        <v>1648</v>
      </c>
      <c r="C11" s="464">
        <v>3</v>
      </c>
      <c r="G11" s="463">
        <f t="shared" ref="G11:G16" si="0">SUM(C11:F11)</f>
        <v>3</v>
      </c>
    </row>
    <row r="12" spans="2:7">
      <c r="B12" s="460" t="s">
        <v>1649</v>
      </c>
      <c r="C12" s="464">
        <v>3</v>
      </c>
      <c r="D12" s="464">
        <v>1</v>
      </c>
      <c r="G12" s="463">
        <f t="shared" si="0"/>
        <v>4</v>
      </c>
    </row>
    <row r="13" spans="2:7">
      <c r="B13" s="460" t="s">
        <v>1624</v>
      </c>
      <c r="D13" s="464">
        <v>1</v>
      </c>
      <c r="E13" s="464">
        <v>2</v>
      </c>
      <c r="G13" s="463">
        <f t="shared" si="0"/>
        <v>3</v>
      </c>
    </row>
    <row r="14" spans="2:7">
      <c r="B14" s="460" t="s">
        <v>1557</v>
      </c>
      <c r="D14" s="464">
        <v>1</v>
      </c>
      <c r="G14" s="463">
        <f t="shared" si="0"/>
        <v>1</v>
      </c>
    </row>
    <row r="15" spans="2:7">
      <c r="B15" s="460" t="s">
        <v>1650</v>
      </c>
      <c r="C15" s="464">
        <v>1</v>
      </c>
      <c r="G15" s="463">
        <f t="shared" si="0"/>
        <v>1</v>
      </c>
    </row>
    <row r="16" spans="2:7">
      <c r="B16" s="460" t="s">
        <v>1651</v>
      </c>
      <c r="C16" s="464">
        <v>2</v>
      </c>
      <c r="D16" s="464">
        <v>2</v>
      </c>
      <c r="G16" s="463">
        <f t="shared" si="0"/>
        <v>4</v>
      </c>
    </row>
    <row r="17" spans="2:7">
      <c r="G17" s="463"/>
    </row>
    <row r="18" spans="2:7">
      <c r="B18" s="460" t="s">
        <v>1656</v>
      </c>
      <c r="E18" s="464">
        <v>1</v>
      </c>
      <c r="G18" s="463">
        <f t="shared" ref="G18:G19" si="1">SUM(C18:F18)</f>
        <v>1</v>
      </c>
    </row>
    <row r="19" spans="2:7">
      <c r="B19" s="460" t="s">
        <v>1555</v>
      </c>
      <c r="E19" s="464">
        <v>2</v>
      </c>
      <c r="G19" s="463">
        <f t="shared" si="1"/>
        <v>2</v>
      </c>
    </row>
    <row r="20" spans="2:7">
      <c r="G20" s="463"/>
    </row>
    <row r="21" spans="2:7">
      <c r="B21" s="460" t="s">
        <v>1652</v>
      </c>
      <c r="C21" s="464">
        <v>1</v>
      </c>
      <c r="G21" s="463">
        <f t="shared" ref="G21:G26" si="2">SUM(C21:F21)</f>
        <v>1</v>
      </c>
    </row>
    <row r="22" spans="2:7">
      <c r="B22" s="460" t="s">
        <v>1626</v>
      </c>
      <c r="E22" s="464">
        <v>3</v>
      </c>
      <c r="G22" s="463">
        <f t="shared" si="2"/>
        <v>3</v>
      </c>
    </row>
    <row r="23" spans="2:7">
      <c r="B23" s="460" t="s">
        <v>1447</v>
      </c>
      <c r="C23" s="464">
        <f>C8</f>
        <v>2</v>
      </c>
      <c r="D23" s="464">
        <v>2</v>
      </c>
      <c r="E23" s="464">
        <v>1</v>
      </c>
      <c r="G23" s="463">
        <f t="shared" si="2"/>
        <v>5</v>
      </c>
    </row>
    <row r="24" spans="2:7">
      <c r="B24" s="460" t="s">
        <v>1448</v>
      </c>
      <c r="C24" s="464">
        <v>7</v>
      </c>
      <c r="D24" s="464">
        <v>2</v>
      </c>
      <c r="E24" s="464">
        <v>1</v>
      </c>
      <c r="G24" s="463">
        <f t="shared" si="2"/>
        <v>10</v>
      </c>
    </row>
    <row r="25" spans="2:7">
      <c r="B25" s="460" t="s">
        <v>1560</v>
      </c>
      <c r="C25" s="464">
        <v>7</v>
      </c>
      <c r="D25" s="464">
        <v>2</v>
      </c>
      <c r="E25" s="464">
        <v>1</v>
      </c>
      <c r="G25" s="463">
        <f t="shared" si="2"/>
        <v>10</v>
      </c>
    </row>
    <row r="26" spans="2:7">
      <c r="B26" s="460" t="s">
        <v>1559</v>
      </c>
      <c r="C26" s="464">
        <v>7</v>
      </c>
      <c r="D26" s="464">
        <v>2</v>
      </c>
      <c r="E26" s="464">
        <v>1</v>
      </c>
      <c r="G26" s="463">
        <f t="shared" si="2"/>
        <v>10</v>
      </c>
    </row>
    <row r="27" spans="2:7">
      <c r="G27" s="463"/>
    </row>
    <row r="28" spans="2:7">
      <c r="B28" s="460" t="s">
        <v>1653</v>
      </c>
      <c r="C28" s="464">
        <v>900</v>
      </c>
      <c r="D28" s="464">
        <v>750</v>
      </c>
      <c r="G28" s="463">
        <f>SUM(C28:F28)</f>
        <v>1650</v>
      </c>
    </row>
    <row r="29" spans="2:7">
      <c r="B29" s="460" t="s">
        <v>1654</v>
      </c>
      <c r="C29" s="464">
        <v>150</v>
      </c>
      <c r="D29" s="464">
        <v>250</v>
      </c>
      <c r="E29" s="464">
        <v>200</v>
      </c>
      <c r="G29" s="463">
        <f>SUM(C29:F29)</f>
        <v>600</v>
      </c>
    </row>
    <row r="30" spans="2:7">
      <c r="B30" s="460" t="s">
        <v>1658</v>
      </c>
      <c r="E30" s="464">
        <v>50</v>
      </c>
      <c r="G30" s="463">
        <f>SUM(C30:F30)</f>
        <v>50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P15" sqref="P15"/>
    </sheetView>
  </sheetViews>
  <sheetFormatPr defaultColWidth="9.140625" defaultRowHeight="15"/>
  <cols>
    <col min="1" max="1" width="5" style="236" customWidth="1"/>
    <col min="2" max="2" width="6.28515625" style="236" customWidth="1"/>
    <col min="3" max="3" width="15.140625" style="236" customWidth="1"/>
    <col min="4" max="4" width="15" style="236" customWidth="1"/>
    <col min="5" max="5" width="15.140625" style="236" bestFit="1" customWidth="1"/>
    <col min="6" max="6" width="12.140625" style="236" bestFit="1" customWidth="1"/>
    <col min="7" max="7" width="10" style="236" bestFit="1" customWidth="1"/>
    <col min="8" max="8" width="15.7109375" style="236" bestFit="1" customWidth="1"/>
    <col min="9" max="9" width="14.140625" style="236" bestFit="1" customWidth="1"/>
    <col min="10" max="10" width="13.85546875" style="236" bestFit="1" customWidth="1"/>
    <col min="11" max="11" width="15.7109375" style="236" customWidth="1"/>
    <col min="12" max="12" width="11.140625" style="236" bestFit="1" customWidth="1"/>
    <col min="13" max="13" width="13.85546875" style="236" bestFit="1" customWidth="1"/>
    <col min="14" max="14" width="12.85546875" style="236" bestFit="1" customWidth="1"/>
    <col min="15" max="15" width="7" style="236" customWidth="1"/>
    <col min="16" max="17" width="12.85546875" style="236" bestFit="1" customWidth="1"/>
    <col min="18" max="18" width="1.28515625" style="236" hidden="1" customWidth="1"/>
    <col min="19" max="19" width="3" style="238" hidden="1" customWidth="1"/>
    <col min="20" max="16384" width="9.140625" style="236"/>
  </cols>
  <sheetData>
    <row r="1" spans="1:21">
      <c r="G1" s="237"/>
    </row>
    <row r="2" spans="1:21">
      <c r="G2" s="237"/>
      <c r="K2" s="237"/>
    </row>
    <row r="3" spans="1:21">
      <c r="B3" s="644" t="s">
        <v>1361</v>
      </c>
      <c r="C3" s="644"/>
      <c r="D3" s="644"/>
      <c r="E3" s="644"/>
      <c r="F3" s="239" t="str">
        <f>DATA!D14</f>
        <v>PENYAMBUNGAN SEMENTARA PT DONLIM TECHNOLOGY INDONESIA</v>
      </c>
      <c r="G3" s="237"/>
    </row>
    <row r="4" spans="1:21" ht="7.5" customHeight="1">
      <c r="B4" s="240"/>
      <c r="C4" s="240"/>
      <c r="D4" s="240"/>
      <c r="E4" s="240"/>
      <c r="F4" s="239"/>
      <c r="G4" s="237"/>
    </row>
    <row r="5" spans="1:21" ht="20.100000000000001" customHeight="1">
      <c r="B5" s="645" t="s">
        <v>1353</v>
      </c>
      <c r="C5" s="645" t="s">
        <v>1362</v>
      </c>
      <c r="D5" s="646" t="s">
        <v>1363</v>
      </c>
      <c r="E5" s="646" t="s">
        <v>1364</v>
      </c>
      <c r="F5" s="645" t="s">
        <v>1365</v>
      </c>
      <c r="G5" s="645"/>
      <c r="H5" s="645"/>
      <c r="I5" s="645"/>
      <c r="J5" s="645"/>
      <c r="K5" s="645" t="s">
        <v>1366</v>
      </c>
      <c r="L5" s="645"/>
      <c r="M5" s="241"/>
      <c r="N5" s="649" t="s">
        <v>1367</v>
      </c>
      <c r="O5" s="646" t="s">
        <v>1368</v>
      </c>
      <c r="P5" s="646" t="s">
        <v>1369</v>
      </c>
      <c r="Q5" s="646" t="s">
        <v>1370</v>
      </c>
      <c r="R5" s="242"/>
      <c r="S5" s="243"/>
      <c r="T5" s="647" t="s">
        <v>1371</v>
      </c>
      <c r="U5" s="244"/>
    </row>
    <row r="6" spans="1:21" ht="20.100000000000001" customHeight="1">
      <c r="B6" s="645"/>
      <c r="C6" s="645"/>
      <c r="D6" s="645"/>
      <c r="E6" s="645"/>
      <c r="F6" s="245" t="s">
        <v>1372</v>
      </c>
      <c r="G6" s="245" t="s">
        <v>1373</v>
      </c>
      <c r="H6" s="245" t="s">
        <v>1374</v>
      </c>
      <c r="I6" s="245" t="s">
        <v>1375</v>
      </c>
      <c r="J6" s="245" t="s">
        <v>1036</v>
      </c>
      <c r="K6" s="245" t="s">
        <v>1376</v>
      </c>
      <c r="L6" s="245" t="s">
        <v>1377</v>
      </c>
      <c r="M6" s="245" t="s">
        <v>1036</v>
      </c>
      <c r="N6" s="650"/>
      <c r="O6" s="645"/>
      <c r="P6" s="645"/>
      <c r="Q6" s="645"/>
      <c r="R6" s="242"/>
      <c r="S6" s="243"/>
      <c r="T6" s="645"/>
      <c r="U6" s="246"/>
    </row>
    <row r="7" spans="1:21" ht="20.100000000000001" customHeight="1">
      <c r="A7" s="247">
        <v>0</v>
      </c>
      <c r="B7" s="248">
        <v>2023</v>
      </c>
      <c r="C7" s="423">
        <f>DATA!D8*DATA!D26*8</f>
        <v>177600</v>
      </c>
      <c r="D7" s="250">
        <f>C7*4/24</f>
        <v>29600</v>
      </c>
      <c r="E7" s="250">
        <f>C7-D7</f>
        <v>148000</v>
      </c>
      <c r="F7" s="251">
        <f ca="1">DATA!D10/1000000</f>
        <v>383.08797484978157</v>
      </c>
      <c r="G7" s="252">
        <f ca="1">DATA!$D$11/1000000</f>
        <v>7.6617594969956313</v>
      </c>
      <c r="H7" s="252">
        <f>C7*DATA!$D$5/1000000</f>
        <v>192.54060814945734</v>
      </c>
      <c r="I7" s="252">
        <f>(C7*DATA!$D$5*DATA!$D$7)/1000000</f>
        <v>4.332163683362789</v>
      </c>
      <c r="J7" s="250">
        <f ca="1">SUM(F7:I7)</f>
        <v>587.62250617959728</v>
      </c>
      <c r="K7" s="253">
        <f>DATA!D9/1000000</f>
        <v>446.20499999999998</v>
      </c>
      <c r="L7" s="250">
        <f>((D7*DATA!$D$23)/1000000)+((E7*DATA!$D$24)/1000000)</f>
        <v>199.28407200000001</v>
      </c>
      <c r="M7" s="250">
        <f>K7+L7</f>
        <v>645.48907199999996</v>
      </c>
      <c r="N7" s="250">
        <f ca="1">M7-J7</f>
        <v>57.866565820402684</v>
      </c>
      <c r="O7" s="248">
        <v>1</v>
      </c>
      <c r="P7" s="250">
        <f ca="1">O7*N7</f>
        <v>57.866565820402684</v>
      </c>
      <c r="Q7" s="250">
        <f ca="1">P7</f>
        <v>57.866565820402684</v>
      </c>
      <c r="S7" s="238" t="str">
        <f ca="1">IF(Q7&lt;0,"a","")</f>
        <v/>
      </c>
      <c r="T7" s="254" t="str">
        <f>IF(Q5&gt;=0,"",IF(Q7&lt;0,"",IF(Q7=0,A7,(A7-(Q7/N7)))))</f>
        <v/>
      </c>
      <c r="U7" s="238"/>
    </row>
    <row r="8" spans="1:21" ht="20.100000000000001" customHeight="1">
      <c r="A8" s="247">
        <f>A7+1</f>
        <v>1</v>
      </c>
      <c r="B8" s="248">
        <f>B7+1</f>
        <v>2024</v>
      </c>
      <c r="C8" s="249">
        <f>DATA!D8*DATA!D26*12</f>
        <v>266400</v>
      </c>
      <c r="D8" s="250">
        <f>C8*4/24</f>
        <v>44400</v>
      </c>
      <c r="E8" s="250">
        <f t="shared" ref="E8:E32" si="0">C8-D8</f>
        <v>222000</v>
      </c>
      <c r="F8" s="248"/>
      <c r="G8" s="252">
        <f ca="1">DATA!$D$11/1000000</f>
        <v>7.6617594969956313</v>
      </c>
      <c r="H8" s="252">
        <f>C8*DATA!$D$5/1000000</f>
        <v>288.81091222418598</v>
      </c>
      <c r="I8" s="252">
        <f>(C8*DATA!$D$5*DATA!$D$7)/1000000</f>
        <v>6.4982455250441848</v>
      </c>
      <c r="J8" s="250">
        <f t="shared" ref="J8:J32" ca="1" si="1">SUM(F8:I8)</f>
        <v>302.97091724622578</v>
      </c>
      <c r="K8" s="255"/>
      <c r="L8" s="250">
        <f>((D8*DATA!$D$23)/1000000)+((E8*DATA!$D$24)/1000000)</f>
        <v>298.926108</v>
      </c>
      <c r="M8" s="250">
        <f t="shared" ref="M8:M32" si="2">K8+L8</f>
        <v>298.926108</v>
      </c>
      <c r="N8" s="250">
        <f ca="1">M8-J8</f>
        <v>-4.0448092462257819</v>
      </c>
      <c r="O8" s="249">
        <f>1/(1+'[135]Asumsi I'!$C$3)^(KKF!A8)</f>
        <v>0.89285714285714279</v>
      </c>
      <c r="P8" s="250">
        <f ca="1">O8*N8</f>
        <v>-3.6114368269873052</v>
      </c>
      <c r="Q8" s="250">
        <f ca="1">Q7+P8</f>
        <v>54.255128993415376</v>
      </c>
      <c r="S8" s="238" t="str">
        <f t="shared" ref="S8:S32" ca="1" si="3">IF(Q8&lt;0,"a","")</f>
        <v/>
      </c>
      <c r="T8" s="254" t="str">
        <f>IF(Q6&gt;=0,"",IF(Q8&lt;0,"",IF(Q8=0,A8,(A8-(Q8/N8)))))</f>
        <v/>
      </c>
      <c r="U8" s="238"/>
    </row>
    <row r="9" spans="1:21" ht="20.100000000000001" customHeight="1">
      <c r="A9" s="247">
        <f t="shared" ref="A9:B24" si="4">A8+1</f>
        <v>2</v>
      </c>
      <c r="B9" s="248">
        <f t="shared" si="4"/>
        <v>2025</v>
      </c>
      <c r="C9" s="256">
        <f>+C8</f>
        <v>266400</v>
      </c>
      <c r="D9" s="250">
        <f t="shared" ref="D9:D32" si="5">C9*4/24</f>
        <v>44400</v>
      </c>
      <c r="E9" s="250">
        <f t="shared" si="0"/>
        <v>222000</v>
      </c>
      <c r="F9" s="248"/>
      <c r="G9" s="252">
        <f ca="1">DATA!$D$11/1000000</f>
        <v>7.6617594969956313</v>
      </c>
      <c r="H9" s="252">
        <f>C9*DATA!$D$5/1000000</f>
        <v>288.81091222418598</v>
      </c>
      <c r="I9" s="252">
        <f>(C9*DATA!$D$5*DATA!$D$7)/1000000</f>
        <v>6.4982455250441848</v>
      </c>
      <c r="J9" s="250">
        <f t="shared" ca="1" si="1"/>
        <v>302.97091724622578</v>
      </c>
      <c r="K9" s="250"/>
      <c r="L9" s="250">
        <f>((D9*DATA!$D$23)/1000000)+((E9*DATA!$D$24)/1000000)</f>
        <v>298.926108</v>
      </c>
      <c r="M9" s="250">
        <f t="shared" si="2"/>
        <v>298.926108</v>
      </c>
      <c r="N9" s="250">
        <f t="shared" ref="N9:N32" ca="1" si="6">M9-J9</f>
        <v>-4.0448092462257819</v>
      </c>
      <c r="O9" s="256">
        <f>1/(1+'[135]Asumsi I'!$C$3)^(KKF!A9)</f>
        <v>0.79719387755102034</v>
      </c>
      <c r="P9" s="250">
        <f t="shared" ref="P9:P32" ca="1" si="7">O9*N9</f>
        <v>-3.224497166952951</v>
      </c>
      <c r="Q9" s="250">
        <f ca="1">Q8+P9</f>
        <v>51.030631826462425</v>
      </c>
      <c r="S9" s="238" t="str">
        <f t="shared" ca="1" si="3"/>
        <v/>
      </c>
      <c r="T9" s="254" t="str">
        <f ca="1">IF(Q7&gt;=0,"",IF(Q9&lt;0,"",IF(Q9=0,A9,(A9-(Q9/N9)))))</f>
        <v/>
      </c>
      <c r="U9" s="238"/>
    </row>
    <row r="10" spans="1:21" ht="20.100000000000001" customHeight="1">
      <c r="A10" s="247">
        <f t="shared" si="4"/>
        <v>3</v>
      </c>
      <c r="B10" s="248">
        <f t="shared" si="4"/>
        <v>2026</v>
      </c>
      <c r="C10" s="249">
        <f t="shared" ref="C10:C32" si="8">+C9</f>
        <v>266400</v>
      </c>
      <c r="D10" s="250">
        <f t="shared" si="5"/>
        <v>44400</v>
      </c>
      <c r="E10" s="250">
        <f t="shared" si="0"/>
        <v>222000</v>
      </c>
      <c r="F10" s="248"/>
      <c r="G10" s="252">
        <f ca="1">DATA!$D$11/1000000</f>
        <v>7.6617594969956313</v>
      </c>
      <c r="H10" s="252">
        <f>C10*DATA!$D$5/1000000</f>
        <v>288.81091222418598</v>
      </c>
      <c r="I10" s="252">
        <f>(C10*DATA!$D$5*DATA!$D$7)/1000000</f>
        <v>6.4982455250441848</v>
      </c>
      <c r="J10" s="250">
        <f t="shared" ca="1" si="1"/>
        <v>302.97091724622578</v>
      </c>
      <c r="K10" s="248"/>
      <c r="L10" s="250">
        <f>((D10*DATA!$D$23)/1000000)+((E10*DATA!$D$24)/1000000)</f>
        <v>298.926108</v>
      </c>
      <c r="M10" s="250">
        <f t="shared" si="2"/>
        <v>298.926108</v>
      </c>
      <c r="N10" s="250">
        <f t="shared" ca="1" si="6"/>
        <v>-4.0448092462257819</v>
      </c>
      <c r="O10" s="249">
        <f>1/(1+'[135]Asumsi I'!$C$3)^(KKF!A10)</f>
        <v>0.71178024781341087</v>
      </c>
      <c r="P10" s="250">
        <f t="shared" ca="1" si="7"/>
        <v>-2.8790153276365626</v>
      </c>
      <c r="Q10" s="250">
        <f t="shared" ref="Q10:Q30" ca="1" si="9">Q9+P10</f>
        <v>48.151616498825859</v>
      </c>
      <c r="S10" s="238" t="str">
        <f t="shared" ca="1" si="3"/>
        <v/>
      </c>
      <c r="T10" s="254" t="str">
        <f t="shared" ref="T10:T32" ca="1" si="10">IF(Q8&gt;=0,"",IF(Q10&lt;0,"",IF(Q10=0,A10,(A10-(Q10/N10)))))</f>
        <v/>
      </c>
      <c r="U10" s="238"/>
    </row>
    <row r="11" spans="1:21" ht="20.100000000000001" customHeight="1">
      <c r="A11" s="247">
        <f t="shared" si="4"/>
        <v>4</v>
      </c>
      <c r="B11" s="248">
        <f t="shared" si="4"/>
        <v>2027</v>
      </c>
      <c r="C11" s="249">
        <f>+C10</f>
        <v>266400</v>
      </c>
      <c r="D11" s="250">
        <f t="shared" si="5"/>
        <v>44400</v>
      </c>
      <c r="E11" s="250">
        <f t="shared" si="0"/>
        <v>222000</v>
      </c>
      <c r="F11" s="248"/>
      <c r="G11" s="252">
        <f ca="1">DATA!$D$11/1000000</f>
        <v>7.6617594969956313</v>
      </c>
      <c r="H11" s="252">
        <f>C11*DATA!$D$5/1000000</f>
        <v>288.81091222418598</v>
      </c>
      <c r="I11" s="252">
        <f>(C11*DATA!$D$5*DATA!$D$7)/1000000</f>
        <v>6.4982455250441848</v>
      </c>
      <c r="J11" s="250">
        <f t="shared" ca="1" si="1"/>
        <v>302.97091724622578</v>
      </c>
      <c r="K11" s="248"/>
      <c r="L11" s="250">
        <f>((D11*DATA!$D$23)/1000000)+((E11*DATA!$D$24)/1000000)</f>
        <v>298.926108</v>
      </c>
      <c r="M11" s="250">
        <f t="shared" si="2"/>
        <v>298.926108</v>
      </c>
      <c r="N11" s="250">
        <f t="shared" ca="1" si="6"/>
        <v>-4.0448092462257819</v>
      </c>
      <c r="O11" s="249">
        <f>1/(1+'[135]Asumsi I'!$C$3)^(KKF!A11)</f>
        <v>0.63551807840483121</v>
      </c>
      <c r="P11" s="250">
        <f t="shared" ca="1" si="7"/>
        <v>-2.5705493996755027</v>
      </c>
      <c r="Q11" s="250">
        <f t="shared" ca="1" si="9"/>
        <v>45.58106709915036</v>
      </c>
      <c r="S11" s="238" t="str">
        <f t="shared" ca="1" si="3"/>
        <v/>
      </c>
      <c r="T11" s="254" t="str">
        <f t="shared" ca="1" si="10"/>
        <v/>
      </c>
      <c r="U11" s="238"/>
    </row>
    <row r="12" spans="1:21" ht="20.100000000000001" customHeight="1">
      <c r="A12" s="247">
        <f t="shared" si="4"/>
        <v>5</v>
      </c>
      <c r="B12" s="248">
        <f t="shared" si="4"/>
        <v>2028</v>
      </c>
      <c r="C12" s="249">
        <f t="shared" si="8"/>
        <v>266400</v>
      </c>
      <c r="D12" s="250">
        <f t="shared" si="5"/>
        <v>44400</v>
      </c>
      <c r="E12" s="250">
        <f t="shared" si="0"/>
        <v>222000</v>
      </c>
      <c r="F12" s="248"/>
      <c r="G12" s="252">
        <f ca="1">DATA!$D$11/1000000</f>
        <v>7.6617594969956313</v>
      </c>
      <c r="H12" s="252">
        <f>C12*DATA!$D$5/1000000</f>
        <v>288.81091222418598</v>
      </c>
      <c r="I12" s="252">
        <f>(C12*DATA!$D$5*DATA!$D$7)/1000000</f>
        <v>6.4982455250441848</v>
      </c>
      <c r="J12" s="250">
        <f t="shared" ca="1" si="1"/>
        <v>302.97091724622578</v>
      </c>
      <c r="K12" s="248"/>
      <c r="L12" s="250">
        <f>((D12*DATA!$D$23)/1000000)+((E12*DATA!$D$24)/1000000)</f>
        <v>298.926108</v>
      </c>
      <c r="M12" s="250">
        <f t="shared" si="2"/>
        <v>298.926108</v>
      </c>
      <c r="N12" s="250">
        <f t="shared" ca="1" si="6"/>
        <v>-4.0448092462257819</v>
      </c>
      <c r="O12" s="249">
        <f>1/(1+'[135]Asumsi I'!$C$3)^(KKF!A12)</f>
        <v>0.56742685571859919</v>
      </c>
      <c r="P12" s="250">
        <f t="shared" ca="1" si="7"/>
        <v>-2.2951333925674127</v>
      </c>
      <c r="Q12" s="250">
        <f t="shared" ca="1" si="9"/>
        <v>43.285933706582945</v>
      </c>
      <c r="S12" s="238" t="str">
        <f t="shared" ca="1" si="3"/>
        <v/>
      </c>
      <c r="T12" s="254" t="str">
        <f t="shared" ca="1" si="10"/>
        <v/>
      </c>
      <c r="U12" s="238"/>
    </row>
    <row r="13" spans="1:21" ht="20.100000000000001" customHeight="1">
      <c r="A13" s="247">
        <f t="shared" si="4"/>
        <v>6</v>
      </c>
      <c r="B13" s="248">
        <f t="shared" si="4"/>
        <v>2029</v>
      </c>
      <c r="C13" s="249">
        <f t="shared" si="8"/>
        <v>266400</v>
      </c>
      <c r="D13" s="250">
        <f t="shared" si="5"/>
        <v>44400</v>
      </c>
      <c r="E13" s="250">
        <f t="shared" si="0"/>
        <v>222000</v>
      </c>
      <c r="F13" s="248"/>
      <c r="G13" s="252">
        <f ca="1">DATA!$D$11/1000000</f>
        <v>7.6617594969956313</v>
      </c>
      <c r="H13" s="252">
        <f>C13*DATA!$D$5/1000000</f>
        <v>288.81091222418598</v>
      </c>
      <c r="I13" s="252">
        <f>(C13*DATA!$D$5*DATA!$D$7)/1000000</f>
        <v>6.4982455250441848</v>
      </c>
      <c r="J13" s="250">
        <f t="shared" ca="1" si="1"/>
        <v>302.97091724622578</v>
      </c>
      <c r="K13" s="248"/>
      <c r="L13" s="250">
        <f>((D13*DATA!$D$23)/1000000)+((E13*DATA!$D$24)/1000000)</f>
        <v>298.926108</v>
      </c>
      <c r="M13" s="250">
        <f t="shared" si="2"/>
        <v>298.926108</v>
      </c>
      <c r="N13" s="250">
        <f t="shared" ca="1" si="6"/>
        <v>-4.0448092462257819</v>
      </c>
      <c r="O13" s="249">
        <f>1/(1+'[135]Asumsi I'!$C$3)^(KKF!A13)</f>
        <v>0.50663112117732068</v>
      </c>
      <c r="P13" s="250">
        <f t="shared" ca="1" si="7"/>
        <v>-2.0492262433637611</v>
      </c>
      <c r="Q13" s="250">
        <f t="shared" ca="1" si="9"/>
        <v>41.236707463219183</v>
      </c>
      <c r="S13" s="238" t="str">
        <f t="shared" ca="1" si="3"/>
        <v/>
      </c>
      <c r="T13" s="254" t="str">
        <f t="shared" ca="1" si="10"/>
        <v/>
      </c>
      <c r="U13" s="238"/>
    </row>
    <row r="14" spans="1:21" ht="20.100000000000001" customHeight="1">
      <c r="A14" s="247">
        <f t="shared" si="4"/>
        <v>7</v>
      </c>
      <c r="B14" s="248">
        <f t="shared" si="4"/>
        <v>2030</v>
      </c>
      <c r="C14" s="249">
        <f t="shared" si="8"/>
        <v>266400</v>
      </c>
      <c r="D14" s="250">
        <f t="shared" si="5"/>
        <v>44400</v>
      </c>
      <c r="E14" s="250">
        <f t="shared" si="0"/>
        <v>222000</v>
      </c>
      <c r="F14" s="248"/>
      <c r="G14" s="252">
        <f ca="1">DATA!$D$11/1000000</f>
        <v>7.6617594969956313</v>
      </c>
      <c r="H14" s="252">
        <f>C14*DATA!$D$5/1000000</f>
        <v>288.81091222418598</v>
      </c>
      <c r="I14" s="252">
        <f>(C14*DATA!$D$5*DATA!$D$7)/1000000</f>
        <v>6.4982455250441848</v>
      </c>
      <c r="J14" s="250">
        <f t="shared" ca="1" si="1"/>
        <v>302.97091724622578</v>
      </c>
      <c r="K14" s="248"/>
      <c r="L14" s="250">
        <f>((D14*DATA!$D$23)/1000000)+((E14*DATA!$D$24)/1000000)</f>
        <v>298.926108</v>
      </c>
      <c r="M14" s="250">
        <f t="shared" si="2"/>
        <v>298.926108</v>
      </c>
      <c r="N14" s="250">
        <f t="shared" ca="1" si="6"/>
        <v>-4.0448092462257819</v>
      </c>
      <c r="O14" s="249">
        <f>1/(1+'[135]Asumsi I'!$C$3)^(KKF!A14)</f>
        <v>0.45234921533689343</v>
      </c>
      <c r="P14" s="250">
        <f t="shared" ca="1" si="7"/>
        <v>-1.8296662887176438</v>
      </c>
      <c r="Q14" s="250">
        <f t="shared" ca="1" si="9"/>
        <v>39.407041174501536</v>
      </c>
      <c r="S14" s="238" t="str">
        <f t="shared" ca="1" si="3"/>
        <v/>
      </c>
      <c r="T14" s="254" t="str">
        <f t="shared" ca="1" si="10"/>
        <v/>
      </c>
      <c r="U14" s="238"/>
    </row>
    <row r="15" spans="1:21" ht="20.100000000000001" customHeight="1">
      <c r="A15" s="247">
        <f t="shared" si="4"/>
        <v>8</v>
      </c>
      <c r="B15" s="248">
        <f t="shared" si="4"/>
        <v>2031</v>
      </c>
      <c r="C15" s="249">
        <f t="shared" si="8"/>
        <v>266400</v>
      </c>
      <c r="D15" s="250">
        <f t="shared" si="5"/>
        <v>44400</v>
      </c>
      <c r="E15" s="250">
        <f t="shared" si="0"/>
        <v>222000</v>
      </c>
      <c r="F15" s="248"/>
      <c r="G15" s="252">
        <f ca="1">DATA!$D$11/1000000</f>
        <v>7.6617594969956313</v>
      </c>
      <c r="H15" s="252">
        <f>C15*DATA!$D$5/1000000</f>
        <v>288.81091222418598</v>
      </c>
      <c r="I15" s="252">
        <f>(C15*DATA!$D$5*DATA!$D$7)/1000000</f>
        <v>6.4982455250441848</v>
      </c>
      <c r="J15" s="250">
        <f t="shared" ca="1" si="1"/>
        <v>302.97091724622578</v>
      </c>
      <c r="K15" s="248"/>
      <c r="L15" s="250">
        <f>((D15*DATA!$D$23)/1000000)+((E15*DATA!$D$24)/1000000)</f>
        <v>298.926108</v>
      </c>
      <c r="M15" s="250">
        <f t="shared" si="2"/>
        <v>298.926108</v>
      </c>
      <c r="N15" s="250">
        <f t="shared" ca="1" si="6"/>
        <v>-4.0448092462257819</v>
      </c>
      <c r="O15" s="249">
        <f>1/(1+'[135]Asumsi I'!$C$3)^(KKF!A15)</f>
        <v>0.4038832279793691</v>
      </c>
      <c r="P15" s="250">
        <f t="shared" ca="1" si="7"/>
        <v>-1.6336306149264674</v>
      </c>
      <c r="Q15" s="250">
        <f t="shared" ca="1" si="9"/>
        <v>37.773410559575069</v>
      </c>
      <c r="S15" s="238" t="str">
        <f t="shared" ca="1" si="3"/>
        <v/>
      </c>
      <c r="T15" s="254" t="str">
        <f t="shared" ca="1" si="10"/>
        <v/>
      </c>
      <c r="U15" s="238"/>
    </row>
    <row r="16" spans="1:21" ht="20.100000000000001" customHeight="1">
      <c r="A16" s="247">
        <f t="shared" si="4"/>
        <v>9</v>
      </c>
      <c r="B16" s="248">
        <f t="shared" si="4"/>
        <v>2032</v>
      </c>
      <c r="C16" s="249">
        <f t="shared" si="8"/>
        <v>266400</v>
      </c>
      <c r="D16" s="250">
        <f t="shared" si="5"/>
        <v>44400</v>
      </c>
      <c r="E16" s="250">
        <f t="shared" si="0"/>
        <v>222000</v>
      </c>
      <c r="F16" s="248"/>
      <c r="G16" s="252">
        <f ca="1">DATA!$D$11/1000000</f>
        <v>7.6617594969956313</v>
      </c>
      <c r="H16" s="252">
        <f>C16*DATA!$D$5/1000000</f>
        <v>288.81091222418598</v>
      </c>
      <c r="I16" s="252">
        <f>(C16*DATA!$D$5*DATA!$D$7)/1000000</f>
        <v>6.4982455250441848</v>
      </c>
      <c r="J16" s="250">
        <f t="shared" ca="1" si="1"/>
        <v>302.97091724622578</v>
      </c>
      <c r="K16" s="248"/>
      <c r="L16" s="250">
        <f>((D16*DATA!$D$23)/1000000)+((E16*DATA!$D$24)/1000000)</f>
        <v>298.926108</v>
      </c>
      <c r="M16" s="250">
        <f t="shared" si="2"/>
        <v>298.926108</v>
      </c>
      <c r="N16" s="250">
        <f t="shared" ca="1" si="6"/>
        <v>-4.0448092462257819</v>
      </c>
      <c r="O16" s="249">
        <f>1/(1+'[135]Asumsi I'!$C$3)^(KKF!A16)</f>
        <v>0.36061002498157957</v>
      </c>
      <c r="P16" s="250">
        <f t="shared" ca="1" si="7"/>
        <v>-1.4585987633272033</v>
      </c>
      <c r="Q16" s="250">
        <f t="shared" ca="1" si="9"/>
        <v>36.314811796247866</v>
      </c>
      <c r="S16" s="238" t="str">
        <f t="shared" ca="1" si="3"/>
        <v/>
      </c>
      <c r="T16" s="254" t="str">
        <f t="shared" ca="1" si="10"/>
        <v/>
      </c>
      <c r="U16" s="238"/>
    </row>
    <row r="17" spans="1:21" ht="20.100000000000001" customHeight="1">
      <c r="A17" s="247">
        <f t="shared" si="4"/>
        <v>10</v>
      </c>
      <c r="B17" s="248">
        <f t="shared" si="4"/>
        <v>2033</v>
      </c>
      <c r="C17" s="249">
        <f t="shared" si="8"/>
        <v>266400</v>
      </c>
      <c r="D17" s="250">
        <f t="shared" si="5"/>
        <v>44400</v>
      </c>
      <c r="E17" s="250">
        <f t="shared" si="0"/>
        <v>222000</v>
      </c>
      <c r="F17" s="248"/>
      <c r="G17" s="252">
        <f ca="1">DATA!$D$11/1000000</f>
        <v>7.6617594969956313</v>
      </c>
      <c r="H17" s="252">
        <f>C17*DATA!$D$5/1000000</f>
        <v>288.81091222418598</v>
      </c>
      <c r="I17" s="252">
        <f>(C17*DATA!$D$5*DATA!$D$7)/1000000</f>
        <v>6.4982455250441848</v>
      </c>
      <c r="J17" s="250">
        <f t="shared" ca="1" si="1"/>
        <v>302.97091724622578</v>
      </c>
      <c r="K17" s="248"/>
      <c r="L17" s="250">
        <f>((D17*DATA!$D$23)/1000000)+((E17*DATA!$D$24)/1000000)</f>
        <v>298.926108</v>
      </c>
      <c r="M17" s="250">
        <f t="shared" si="2"/>
        <v>298.926108</v>
      </c>
      <c r="N17" s="250">
        <f t="shared" ca="1" si="6"/>
        <v>-4.0448092462257819</v>
      </c>
      <c r="O17" s="249">
        <f>1/(1+'[135]Asumsi I'!$C$3)^(KKF!A17)</f>
        <v>0.32197323659069599</v>
      </c>
      <c r="P17" s="250">
        <f t="shared" ca="1" si="7"/>
        <v>-1.3023203243992885</v>
      </c>
      <c r="Q17" s="250">
        <f t="shared" ca="1" si="9"/>
        <v>35.012491471848577</v>
      </c>
      <c r="S17" s="238" t="str">
        <f t="shared" ca="1" si="3"/>
        <v/>
      </c>
      <c r="T17" s="254" t="str">
        <f t="shared" ca="1" si="10"/>
        <v/>
      </c>
      <c r="U17" s="238"/>
    </row>
    <row r="18" spans="1:21" ht="20.100000000000001" customHeight="1">
      <c r="A18" s="247">
        <f t="shared" si="4"/>
        <v>11</v>
      </c>
      <c r="B18" s="248">
        <f t="shared" si="4"/>
        <v>2034</v>
      </c>
      <c r="C18" s="249">
        <f t="shared" si="8"/>
        <v>266400</v>
      </c>
      <c r="D18" s="250">
        <f t="shared" si="5"/>
        <v>44400</v>
      </c>
      <c r="E18" s="250">
        <f t="shared" si="0"/>
        <v>222000</v>
      </c>
      <c r="F18" s="248"/>
      <c r="G18" s="252">
        <f ca="1">DATA!$D$11/1000000</f>
        <v>7.6617594969956313</v>
      </c>
      <c r="H18" s="252">
        <f>C18*DATA!$D$5/1000000</f>
        <v>288.81091222418598</v>
      </c>
      <c r="I18" s="252">
        <f>(C18*DATA!$D$5*DATA!$D$7)/1000000</f>
        <v>6.4982455250441848</v>
      </c>
      <c r="J18" s="250">
        <f t="shared" ca="1" si="1"/>
        <v>302.97091724622578</v>
      </c>
      <c r="K18" s="248"/>
      <c r="L18" s="250">
        <f>((D18*DATA!$D$23)/1000000)+((E18*DATA!$D$24)/1000000)</f>
        <v>298.926108</v>
      </c>
      <c r="M18" s="250">
        <f t="shared" si="2"/>
        <v>298.926108</v>
      </c>
      <c r="N18" s="250">
        <f t="shared" ca="1" si="6"/>
        <v>-4.0448092462257819</v>
      </c>
      <c r="O18" s="249">
        <f>1/(1+'[135]Asumsi I'!$C$3)^(KKF!A18)</f>
        <v>0.28747610409883567</v>
      </c>
      <c r="P18" s="250">
        <f t="shared" ca="1" si="7"/>
        <v>-1.1627860039279359</v>
      </c>
      <c r="Q18" s="250">
        <f t="shared" ca="1" si="9"/>
        <v>33.849705467920643</v>
      </c>
      <c r="S18" s="238" t="str">
        <f t="shared" ca="1" si="3"/>
        <v/>
      </c>
      <c r="T18" s="254" t="str">
        <f t="shared" ca="1" si="10"/>
        <v/>
      </c>
      <c r="U18" s="238"/>
    </row>
    <row r="19" spans="1:21" ht="20.100000000000001" customHeight="1">
      <c r="A19" s="247">
        <f t="shared" si="4"/>
        <v>12</v>
      </c>
      <c r="B19" s="248">
        <f t="shared" si="4"/>
        <v>2035</v>
      </c>
      <c r="C19" s="249">
        <f t="shared" si="8"/>
        <v>266400</v>
      </c>
      <c r="D19" s="250">
        <f t="shared" si="5"/>
        <v>44400</v>
      </c>
      <c r="E19" s="250">
        <f t="shared" si="0"/>
        <v>222000</v>
      </c>
      <c r="F19" s="248"/>
      <c r="G19" s="252">
        <f ca="1">DATA!$D$11/1000000</f>
        <v>7.6617594969956313</v>
      </c>
      <c r="H19" s="252">
        <f>C19*DATA!$D$5/1000000</f>
        <v>288.81091222418598</v>
      </c>
      <c r="I19" s="252">
        <f>(C19*DATA!$D$5*DATA!$D$7)/1000000</f>
        <v>6.4982455250441848</v>
      </c>
      <c r="J19" s="250">
        <f t="shared" ca="1" si="1"/>
        <v>302.97091724622578</v>
      </c>
      <c r="K19" s="248"/>
      <c r="L19" s="250">
        <f>((D19*DATA!$D$23)/1000000)+((E19*DATA!$D$24)/1000000)</f>
        <v>298.926108</v>
      </c>
      <c r="M19" s="250">
        <f t="shared" si="2"/>
        <v>298.926108</v>
      </c>
      <c r="N19" s="250">
        <f t="shared" ca="1" si="6"/>
        <v>-4.0448092462257819</v>
      </c>
      <c r="O19" s="249">
        <f>1/(1+'[135]Asumsi I'!$C$3)^(KKF!A19)</f>
        <v>0.25667509294538904</v>
      </c>
      <c r="P19" s="250">
        <f t="shared" ca="1" si="7"/>
        <v>-1.0382017892213715</v>
      </c>
      <c r="Q19" s="250">
        <f t="shared" ca="1" si="9"/>
        <v>32.811503678699275</v>
      </c>
      <c r="S19" s="238" t="str">
        <f t="shared" ca="1" si="3"/>
        <v/>
      </c>
      <c r="T19" s="254" t="str">
        <f t="shared" ca="1" si="10"/>
        <v/>
      </c>
      <c r="U19" s="238"/>
    </row>
    <row r="20" spans="1:21" ht="20.100000000000001" customHeight="1">
      <c r="A20" s="247">
        <f t="shared" si="4"/>
        <v>13</v>
      </c>
      <c r="B20" s="248">
        <f t="shared" si="4"/>
        <v>2036</v>
      </c>
      <c r="C20" s="249">
        <f t="shared" si="8"/>
        <v>266400</v>
      </c>
      <c r="D20" s="250">
        <f t="shared" si="5"/>
        <v>44400</v>
      </c>
      <c r="E20" s="250">
        <f t="shared" si="0"/>
        <v>222000</v>
      </c>
      <c r="F20" s="248"/>
      <c r="G20" s="252">
        <f ca="1">DATA!$D$11/1000000</f>
        <v>7.6617594969956313</v>
      </c>
      <c r="H20" s="252">
        <f>C20*DATA!$D$5/1000000</f>
        <v>288.81091222418598</v>
      </c>
      <c r="I20" s="252">
        <f>(C20*DATA!$D$5*DATA!$D$7)/1000000</f>
        <v>6.4982455250441848</v>
      </c>
      <c r="J20" s="250">
        <f t="shared" ca="1" si="1"/>
        <v>302.97091724622578</v>
      </c>
      <c r="K20" s="248"/>
      <c r="L20" s="250">
        <f>((D20*DATA!$D$23)/1000000)+((E20*DATA!$D$24)/1000000)</f>
        <v>298.926108</v>
      </c>
      <c r="M20" s="250">
        <f t="shared" si="2"/>
        <v>298.926108</v>
      </c>
      <c r="N20" s="250">
        <f t="shared" ca="1" si="6"/>
        <v>-4.0448092462257819</v>
      </c>
      <c r="O20" s="249">
        <f>1/(1+'[135]Asumsi I'!$C$3)^(KKF!A20)</f>
        <v>0.22917419012981158</v>
      </c>
      <c r="P20" s="250">
        <f t="shared" ca="1" si="7"/>
        <v>-0.92696588323336715</v>
      </c>
      <c r="Q20" s="250">
        <f t="shared" ca="1" si="9"/>
        <v>31.884537795465906</v>
      </c>
      <c r="S20" s="238" t="str">
        <f t="shared" ca="1" si="3"/>
        <v/>
      </c>
      <c r="T20" s="254" t="str">
        <f t="shared" ca="1" si="10"/>
        <v/>
      </c>
      <c r="U20" s="238"/>
    </row>
    <row r="21" spans="1:21" ht="20.100000000000001" customHeight="1">
      <c r="A21" s="247">
        <f t="shared" si="4"/>
        <v>14</v>
      </c>
      <c r="B21" s="248">
        <f t="shared" si="4"/>
        <v>2037</v>
      </c>
      <c r="C21" s="249">
        <f t="shared" si="8"/>
        <v>266400</v>
      </c>
      <c r="D21" s="250">
        <f t="shared" si="5"/>
        <v>44400</v>
      </c>
      <c r="E21" s="250">
        <f t="shared" si="0"/>
        <v>222000</v>
      </c>
      <c r="F21" s="248"/>
      <c r="G21" s="252">
        <f ca="1">DATA!$D$11/1000000</f>
        <v>7.6617594969956313</v>
      </c>
      <c r="H21" s="252">
        <f>C21*DATA!$D$5/1000000</f>
        <v>288.81091222418598</v>
      </c>
      <c r="I21" s="252">
        <f>(C21*DATA!$D$5*DATA!$D$7)/1000000</f>
        <v>6.4982455250441848</v>
      </c>
      <c r="J21" s="250">
        <f t="shared" ca="1" si="1"/>
        <v>302.97091724622578</v>
      </c>
      <c r="K21" s="248"/>
      <c r="L21" s="250">
        <f>((D21*DATA!$D$23)/1000000)+((E21*DATA!$D$24)/1000000)</f>
        <v>298.926108</v>
      </c>
      <c r="M21" s="250">
        <f t="shared" si="2"/>
        <v>298.926108</v>
      </c>
      <c r="N21" s="250">
        <f t="shared" ca="1" si="6"/>
        <v>-4.0448092462257819</v>
      </c>
      <c r="O21" s="249">
        <f>1/(1+'[135]Asumsi I'!$C$3)^(KKF!A21)</f>
        <v>0.20461981261590317</v>
      </c>
      <c r="P21" s="250">
        <f t="shared" ca="1" si="7"/>
        <v>-0.82764811002979199</v>
      </c>
      <c r="Q21" s="250">
        <f t="shared" ca="1" si="9"/>
        <v>31.056889685436115</v>
      </c>
      <c r="S21" s="238" t="str">
        <f t="shared" ca="1" si="3"/>
        <v/>
      </c>
      <c r="T21" s="254" t="str">
        <f t="shared" ca="1" si="10"/>
        <v/>
      </c>
      <c r="U21" s="238"/>
    </row>
    <row r="22" spans="1:21" ht="20.100000000000001" customHeight="1">
      <c r="A22" s="247">
        <f t="shared" si="4"/>
        <v>15</v>
      </c>
      <c r="B22" s="248">
        <f t="shared" si="4"/>
        <v>2038</v>
      </c>
      <c r="C22" s="249">
        <f t="shared" si="8"/>
        <v>266400</v>
      </c>
      <c r="D22" s="250">
        <f t="shared" si="5"/>
        <v>44400</v>
      </c>
      <c r="E22" s="250">
        <f t="shared" si="0"/>
        <v>222000</v>
      </c>
      <c r="F22" s="248"/>
      <c r="G22" s="252">
        <f ca="1">DATA!$D$11/1000000</f>
        <v>7.6617594969956313</v>
      </c>
      <c r="H22" s="252">
        <f>C22*DATA!$D$5/1000000</f>
        <v>288.81091222418598</v>
      </c>
      <c r="I22" s="252">
        <f>(C22*DATA!$D$5*DATA!$D$7)/1000000</f>
        <v>6.4982455250441848</v>
      </c>
      <c r="J22" s="250">
        <f t="shared" ca="1" si="1"/>
        <v>302.97091724622578</v>
      </c>
      <c r="K22" s="248"/>
      <c r="L22" s="250">
        <f>((D22*DATA!$D$23)/1000000)+((E22*DATA!$D$24)/1000000)</f>
        <v>298.926108</v>
      </c>
      <c r="M22" s="250">
        <f t="shared" si="2"/>
        <v>298.926108</v>
      </c>
      <c r="N22" s="250">
        <f t="shared" ca="1" si="6"/>
        <v>-4.0448092462257819</v>
      </c>
      <c r="O22" s="249">
        <f>1/(1+'[135]Asumsi I'!$C$3)^(KKF!A22)</f>
        <v>0.18269626126419927</v>
      </c>
      <c r="P22" s="250">
        <f t="shared" ca="1" si="7"/>
        <v>-0.73897152681231437</v>
      </c>
      <c r="Q22" s="250">
        <f t="shared" ca="1" si="9"/>
        <v>30.317918158623801</v>
      </c>
      <c r="S22" s="238" t="str">
        <f t="shared" ca="1" si="3"/>
        <v/>
      </c>
      <c r="T22" s="254" t="str">
        <f t="shared" ca="1" si="10"/>
        <v/>
      </c>
      <c r="U22" s="238"/>
    </row>
    <row r="23" spans="1:21" ht="20.100000000000001" customHeight="1">
      <c r="A23" s="247">
        <f t="shared" si="4"/>
        <v>16</v>
      </c>
      <c r="B23" s="248">
        <f t="shared" si="4"/>
        <v>2039</v>
      </c>
      <c r="C23" s="249">
        <f t="shared" si="8"/>
        <v>266400</v>
      </c>
      <c r="D23" s="250">
        <f t="shared" si="5"/>
        <v>44400</v>
      </c>
      <c r="E23" s="250">
        <f t="shared" si="0"/>
        <v>222000</v>
      </c>
      <c r="F23" s="248"/>
      <c r="G23" s="252">
        <f ca="1">DATA!$D$11/1000000</f>
        <v>7.6617594969956313</v>
      </c>
      <c r="H23" s="252">
        <f>C23*DATA!$D$5/1000000</f>
        <v>288.81091222418598</v>
      </c>
      <c r="I23" s="252">
        <f>(C23*DATA!$D$5*DATA!$D$7)/1000000</f>
        <v>6.4982455250441848</v>
      </c>
      <c r="J23" s="250">
        <f t="shared" ca="1" si="1"/>
        <v>302.97091724622578</v>
      </c>
      <c r="K23" s="248"/>
      <c r="L23" s="250">
        <f>((D23*DATA!$D$23)/1000000)+((E23*DATA!$D$24)/1000000)</f>
        <v>298.926108</v>
      </c>
      <c r="M23" s="250">
        <f t="shared" si="2"/>
        <v>298.926108</v>
      </c>
      <c r="N23" s="250">
        <f t="shared" ca="1" si="6"/>
        <v>-4.0448092462257819</v>
      </c>
      <c r="O23" s="249">
        <f>1/(1+'[135]Asumsi I'!$C$3)^(KKF!A23)</f>
        <v>0.16312166184303503</v>
      </c>
      <c r="P23" s="250">
        <f t="shared" ca="1" si="7"/>
        <v>-0.65979600608242339</v>
      </c>
      <c r="Q23" s="250">
        <f t="shared" ca="1" si="9"/>
        <v>29.658122152541377</v>
      </c>
      <c r="S23" s="238" t="str">
        <f t="shared" ca="1" si="3"/>
        <v/>
      </c>
      <c r="T23" s="254" t="str">
        <f t="shared" ca="1" si="10"/>
        <v/>
      </c>
      <c r="U23" s="238"/>
    </row>
    <row r="24" spans="1:21" ht="20.100000000000001" customHeight="1">
      <c r="A24" s="247">
        <f t="shared" si="4"/>
        <v>17</v>
      </c>
      <c r="B24" s="248">
        <f t="shared" si="4"/>
        <v>2040</v>
      </c>
      <c r="C24" s="249">
        <f t="shared" si="8"/>
        <v>266400</v>
      </c>
      <c r="D24" s="250">
        <f t="shared" si="5"/>
        <v>44400</v>
      </c>
      <c r="E24" s="250">
        <f t="shared" si="0"/>
        <v>222000</v>
      </c>
      <c r="F24" s="248"/>
      <c r="G24" s="252">
        <f ca="1">DATA!$D$11/1000000</f>
        <v>7.6617594969956313</v>
      </c>
      <c r="H24" s="252">
        <f>C24*DATA!$D$5/1000000</f>
        <v>288.81091222418598</v>
      </c>
      <c r="I24" s="252">
        <f>(C24*DATA!$D$5*DATA!$D$7)/1000000</f>
        <v>6.4982455250441848</v>
      </c>
      <c r="J24" s="250">
        <f t="shared" ca="1" si="1"/>
        <v>302.97091724622578</v>
      </c>
      <c r="K24" s="248"/>
      <c r="L24" s="250">
        <f>((D24*DATA!$D$23)/1000000)+((E24*DATA!$D$24)/1000000)</f>
        <v>298.926108</v>
      </c>
      <c r="M24" s="250">
        <f t="shared" si="2"/>
        <v>298.926108</v>
      </c>
      <c r="N24" s="250">
        <f t="shared" ca="1" si="6"/>
        <v>-4.0448092462257819</v>
      </c>
      <c r="O24" s="249">
        <f>1/(1+'[135]Asumsi I'!$C$3)^(KKF!A24)</f>
        <v>0.14564434093128129</v>
      </c>
      <c r="P24" s="250">
        <f t="shared" ca="1" si="7"/>
        <v>-0.5891035768593067</v>
      </c>
      <c r="Q24" s="250">
        <f t="shared" ca="1" si="9"/>
        <v>29.069018575682072</v>
      </c>
      <c r="S24" s="238" t="str">
        <f t="shared" ca="1" si="3"/>
        <v/>
      </c>
      <c r="T24" s="254" t="str">
        <f t="shared" ca="1" si="10"/>
        <v/>
      </c>
      <c r="U24" s="238"/>
    </row>
    <row r="25" spans="1:21" ht="20.100000000000001" customHeight="1">
      <c r="A25" s="247">
        <f t="shared" ref="A25:B32" si="11">A24+1</f>
        <v>18</v>
      </c>
      <c r="B25" s="248">
        <f t="shared" si="11"/>
        <v>2041</v>
      </c>
      <c r="C25" s="249">
        <f t="shared" si="8"/>
        <v>266400</v>
      </c>
      <c r="D25" s="250">
        <f t="shared" si="5"/>
        <v>44400</v>
      </c>
      <c r="E25" s="250">
        <f t="shared" si="0"/>
        <v>222000</v>
      </c>
      <c r="F25" s="248"/>
      <c r="G25" s="252">
        <f ca="1">DATA!$D$11/1000000</f>
        <v>7.6617594969956313</v>
      </c>
      <c r="H25" s="252">
        <f>C25*DATA!$D$5/1000000</f>
        <v>288.81091222418598</v>
      </c>
      <c r="I25" s="252">
        <f>(C25*DATA!$D$5*DATA!$D$7)/1000000</f>
        <v>6.4982455250441848</v>
      </c>
      <c r="J25" s="250">
        <f t="shared" ca="1" si="1"/>
        <v>302.97091724622578</v>
      </c>
      <c r="K25" s="248"/>
      <c r="L25" s="250">
        <f>((D25*DATA!$D$23)/1000000)+((E25*DATA!$D$24)/1000000)</f>
        <v>298.926108</v>
      </c>
      <c r="M25" s="250">
        <f t="shared" si="2"/>
        <v>298.926108</v>
      </c>
      <c r="N25" s="250">
        <f t="shared" ca="1" si="6"/>
        <v>-4.0448092462257819</v>
      </c>
      <c r="O25" s="249">
        <f>1/(1+'[135]Asumsi I'!$C$3)^(KKF!A25)</f>
        <v>0.13003959011721541</v>
      </c>
      <c r="P25" s="250">
        <f t="shared" ca="1" si="7"/>
        <v>-0.52598533648152368</v>
      </c>
      <c r="Q25" s="250">
        <f t="shared" ca="1" si="9"/>
        <v>28.54303323920055</v>
      </c>
      <c r="S25" s="238" t="str">
        <f t="shared" ca="1" si="3"/>
        <v/>
      </c>
      <c r="T25" s="254" t="str">
        <f t="shared" ca="1" si="10"/>
        <v/>
      </c>
      <c r="U25" s="238"/>
    </row>
    <row r="26" spans="1:21" ht="20.100000000000001" customHeight="1">
      <c r="A26" s="247">
        <f t="shared" si="11"/>
        <v>19</v>
      </c>
      <c r="B26" s="248">
        <f t="shared" si="11"/>
        <v>2042</v>
      </c>
      <c r="C26" s="249">
        <f t="shared" si="8"/>
        <v>266400</v>
      </c>
      <c r="D26" s="250">
        <f t="shared" si="5"/>
        <v>44400</v>
      </c>
      <c r="E26" s="250">
        <f t="shared" si="0"/>
        <v>222000</v>
      </c>
      <c r="F26" s="248"/>
      <c r="G26" s="252">
        <f ca="1">DATA!$D$11/1000000</f>
        <v>7.6617594969956313</v>
      </c>
      <c r="H26" s="252">
        <f>C26*DATA!$D$5/1000000</f>
        <v>288.81091222418598</v>
      </c>
      <c r="I26" s="252">
        <f>(C26*DATA!$D$5*DATA!$D$7)/1000000</f>
        <v>6.4982455250441848</v>
      </c>
      <c r="J26" s="250">
        <f t="shared" ca="1" si="1"/>
        <v>302.97091724622578</v>
      </c>
      <c r="K26" s="248"/>
      <c r="L26" s="250">
        <f>((D26*DATA!$D$23)/1000000)+((E26*DATA!$D$24)/1000000)</f>
        <v>298.926108</v>
      </c>
      <c r="M26" s="250">
        <f t="shared" si="2"/>
        <v>298.926108</v>
      </c>
      <c r="N26" s="250">
        <f t="shared" ca="1" si="6"/>
        <v>-4.0448092462257819</v>
      </c>
      <c r="O26" s="249">
        <f>1/(1+'[135]Asumsi I'!$C$3)^(KKF!A26)</f>
        <v>0.1161067768903709</v>
      </c>
      <c r="P26" s="250">
        <f t="shared" ca="1" si="7"/>
        <v>-0.46962976471564616</v>
      </c>
      <c r="Q26" s="250">
        <f t="shared" ca="1" si="9"/>
        <v>28.073403474484905</v>
      </c>
      <c r="S26" s="238" t="str">
        <f t="shared" ca="1" si="3"/>
        <v/>
      </c>
      <c r="T26" s="254" t="str">
        <f t="shared" ca="1" si="10"/>
        <v/>
      </c>
      <c r="U26" s="238"/>
    </row>
    <row r="27" spans="1:21" ht="20.100000000000001" customHeight="1">
      <c r="A27" s="247">
        <f t="shared" si="11"/>
        <v>20</v>
      </c>
      <c r="B27" s="248">
        <f t="shared" si="11"/>
        <v>2043</v>
      </c>
      <c r="C27" s="249">
        <f t="shared" si="8"/>
        <v>266400</v>
      </c>
      <c r="D27" s="250">
        <f t="shared" si="5"/>
        <v>44400</v>
      </c>
      <c r="E27" s="250">
        <f t="shared" si="0"/>
        <v>222000</v>
      </c>
      <c r="F27" s="248"/>
      <c r="G27" s="252">
        <f ca="1">DATA!$D$11/1000000</f>
        <v>7.6617594969956313</v>
      </c>
      <c r="H27" s="252">
        <f>C27*DATA!$D$5/1000000</f>
        <v>288.81091222418598</v>
      </c>
      <c r="I27" s="252">
        <f>(C27*DATA!$D$5*DATA!$D$7)/1000000</f>
        <v>6.4982455250441848</v>
      </c>
      <c r="J27" s="250">
        <f t="shared" ca="1" si="1"/>
        <v>302.97091724622578</v>
      </c>
      <c r="K27" s="248"/>
      <c r="L27" s="250">
        <f>((D27*DATA!$D$23)/1000000)+((E27*DATA!$D$24)/1000000)</f>
        <v>298.926108</v>
      </c>
      <c r="M27" s="250">
        <f t="shared" si="2"/>
        <v>298.926108</v>
      </c>
      <c r="N27" s="250">
        <f t="shared" ca="1" si="6"/>
        <v>-4.0448092462257819</v>
      </c>
      <c r="O27" s="249">
        <f>1/(1+'[135]Asumsi I'!$C$3)^(KKF!A27)</f>
        <v>0.1036667650806883</v>
      </c>
      <c r="P27" s="250">
        <f t="shared" ca="1" si="7"/>
        <v>-0.41931228992468406</v>
      </c>
      <c r="Q27" s="250">
        <f t="shared" ca="1" si="9"/>
        <v>27.654091184560222</v>
      </c>
      <c r="S27" s="238" t="str">
        <f t="shared" ca="1" si="3"/>
        <v/>
      </c>
      <c r="T27" s="254" t="str">
        <f t="shared" ca="1" si="10"/>
        <v/>
      </c>
      <c r="U27" s="238"/>
    </row>
    <row r="28" spans="1:21" ht="20.100000000000001" customHeight="1">
      <c r="A28" s="247">
        <f t="shared" si="11"/>
        <v>21</v>
      </c>
      <c r="B28" s="248">
        <f t="shared" si="11"/>
        <v>2044</v>
      </c>
      <c r="C28" s="249">
        <f t="shared" si="8"/>
        <v>266400</v>
      </c>
      <c r="D28" s="250">
        <f t="shared" si="5"/>
        <v>44400</v>
      </c>
      <c r="E28" s="250">
        <f t="shared" si="0"/>
        <v>222000</v>
      </c>
      <c r="F28" s="248"/>
      <c r="G28" s="252">
        <f ca="1">DATA!$D$11/1000000</f>
        <v>7.6617594969956313</v>
      </c>
      <c r="H28" s="252">
        <f>C28*DATA!$D$5/1000000</f>
        <v>288.81091222418598</v>
      </c>
      <c r="I28" s="252">
        <f>(C28*DATA!$D$5*DATA!$D$7)/1000000</f>
        <v>6.4982455250441848</v>
      </c>
      <c r="J28" s="250">
        <f t="shared" ca="1" si="1"/>
        <v>302.97091724622578</v>
      </c>
      <c r="K28" s="248"/>
      <c r="L28" s="250">
        <f>((D28*DATA!$D$23)/1000000)+((E28*DATA!$D$24)/1000000)</f>
        <v>298.926108</v>
      </c>
      <c r="M28" s="250">
        <f t="shared" si="2"/>
        <v>298.926108</v>
      </c>
      <c r="N28" s="250">
        <f t="shared" ca="1" si="6"/>
        <v>-4.0448092462257819</v>
      </c>
      <c r="O28" s="249">
        <f>1/(1+'[135]Asumsi I'!$C$3)^(KKF!A28)</f>
        <v>9.2559611679185971E-2</v>
      </c>
      <c r="P28" s="250">
        <f t="shared" ca="1" si="7"/>
        <v>-0.37438597314703931</v>
      </c>
      <c r="Q28" s="250">
        <f t="shared" ca="1" si="9"/>
        <v>27.279705211413184</v>
      </c>
      <c r="S28" s="238" t="str">
        <f t="shared" ca="1" si="3"/>
        <v/>
      </c>
      <c r="T28" s="254" t="str">
        <f t="shared" ca="1" si="10"/>
        <v/>
      </c>
      <c r="U28" s="238"/>
    </row>
    <row r="29" spans="1:21" ht="20.100000000000001" customHeight="1">
      <c r="A29" s="247">
        <f t="shared" si="11"/>
        <v>22</v>
      </c>
      <c r="B29" s="248">
        <f t="shared" si="11"/>
        <v>2045</v>
      </c>
      <c r="C29" s="249">
        <f t="shared" si="8"/>
        <v>266400</v>
      </c>
      <c r="D29" s="250">
        <f t="shared" si="5"/>
        <v>44400</v>
      </c>
      <c r="E29" s="250">
        <f t="shared" si="0"/>
        <v>222000</v>
      </c>
      <c r="F29" s="248"/>
      <c r="G29" s="252">
        <f ca="1">DATA!$D$11/1000000</f>
        <v>7.6617594969956313</v>
      </c>
      <c r="H29" s="252">
        <f>C29*DATA!$D$5/1000000</f>
        <v>288.81091222418598</v>
      </c>
      <c r="I29" s="252">
        <f>(C29*DATA!$D$5*DATA!$D$7)/1000000</f>
        <v>6.4982455250441848</v>
      </c>
      <c r="J29" s="250">
        <f t="shared" ca="1" si="1"/>
        <v>302.97091724622578</v>
      </c>
      <c r="K29" s="248"/>
      <c r="L29" s="250">
        <f>((D29*DATA!$D$23)/1000000)+((E29*DATA!$D$24)/1000000)</f>
        <v>298.926108</v>
      </c>
      <c r="M29" s="250">
        <f t="shared" si="2"/>
        <v>298.926108</v>
      </c>
      <c r="N29" s="250">
        <f t="shared" ca="1" si="6"/>
        <v>-4.0448092462257819</v>
      </c>
      <c r="O29" s="249">
        <f>1/(1+'[135]Asumsi I'!$C$3)^(KKF!A29)</f>
        <v>8.2642510427844609E-2</v>
      </c>
      <c r="P29" s="250">
        <f t="shared" ca="1" si="7"/>
        <v>-0.33427319030985647</v>
      </c>
      <c r="Q29" s="250">
        <f t="shared" ca="1" si="9"/>
        <v>26.945432021103326</v>
      </c>
      <c r="S29" s="238" t="str">
        <f t="shared" ca="1" si="3"/>
        <v/>
      </c>
      <c r="T29" s="254" t="str">
        <f t="shared" ca="1" si="10"/>
        <v/>
      </c>
      <c r="U29" s="238"/>
    </row>
    <row r="30" spans="1:21" ht="20.100000000000001" customHeight="1">
      <c r="A30" s="247">
        <f t="shared" si="11"/>
        <v>23</v>
      </c>
      <c r="B30" s="248">
        <f t="shared" si="11"/>
        <v>2046</v>
      </c>
      <c r="C30" s="249">
        <f t="shared" si="8"/>
        <v>266400</v>
      </c>
      <c r="D30" s="250">
        <f t="shared" si="5"/>
        <v>44400</v>
      </c>
      <c r="E30" s="250">
        <f t="shared" si="0"/>
        <v>222000</v>
      </c>
      <c r="F30" s="248"/>
      <c r="G30" s="252">
        <f ca="1">DATA!$D$11/1000000</f>
        <v>7.6617594969956313</v>
      </c>
      <c r="H30" s="252">
        <f>C30*DATA!$D$5/1000000</f>
        <v>288.81091222418598</v>
      </c>
      <c r="I30" s="252">
        <f>(C30*DATA!$D$5*DATA!$D$7)/1000000</f>
        <v>6.4982455250441848</v>
      </c>
      <c r="J30" s="250">
        <f t="shared" ca="1" si="1"/>
        <v>302.97091724622578</v>
      </c>
      <c r="K30" s="248"/>
      <c r="L30" s="250">
        <f>((D30*DATA!$D$23)/1000000)+((E30*DATA!$D$24)/1000000)</f>
        <v>298.926108</v>
      </c>
      <c r="M30" s="250">
        <f t="shared" si="2"/>
        <v>298.926108</v>
      </c>
      <c r="N30" s="250">
        <f t="shared" ca="1" si="6"/>
        <v>-4.0448092462257819</v>
      </c>
      <c r="O30" s="249">
        <f>1/(1+'[135]Asumsi I'!$C$3)^(KKF!A30)</f>
        <v>7.3787955739146982E-2</v>
      </c>
      <c r="P30" s="250">
        <f t="shared" ca="1" si="7"/>
        <v>-0.29845820563380043</v>
      </c>
      <c r="Q30" s="250">
        <f t="shared" ca="1" si="9"/>
        <v>26.646973815469526</v>
      </c>
      <c r="S30" s="238" t="str">
        <f t="shared" ca="1" si="3"/>
        <v/>
      </c>
      <c r="T30" s="254" t="str">
        <f t="shared" ca="1" si="10"/>
        <v/>
      </c>
      <c r="U30" s="238"/>
    </row>
    <row r="31" spans="1:21" ht="20.100000000000001" customHeight="1">
      <c r="A31" s="247">
        <f t="shared" si="11"/>
        <v>24</v>
      </c>
      <c r="B31" s="248">
        <f t="shared" si="11"/>
        <v>2047</v>
      </c>
      <c r="C31" s="249">
        <f t="shared" si="8"/>
        <v>266400</v>
      </c>
      <c r="D31" s="250">
        <f t="shared" si="5"/>
        <v>44400</v>
      </c>
      <c r="E31" s="250">
        <f t="shared" si="0"/>
        <v>222000</v>
      </c>
      <c r="F31" s="248"/>
      <c r="G31" s="252">
        <f ca="1">DATA!$D$11/1000000</f>
        <v>7.6617594969956313</v>
      </c>
      <c r="H31" s="252">
        <f>C31*DATA!$D$5/1000000</f>
        <v>288.81091222418598</v>
      </c>
      <c r="I31" s="252">
        <f>(C31*DATA!$D$5*DATA!$D$7)/1000000</f>
        <v>6.4982455250441848</v>
      </c>
      <c r="J31" s="250">
        <f t="shared" ca="1" si="1"/>
        <v>302.97091724622578</v>
      </c>
      <c r="K31" s="248"/>
      <c r="L31" s="250">
        <f>((D31*DATA!$D$23)/1000000)+((E31*DATA!$D$24)/1000000)</f>
        <v>298.926108</v>
      </c>
      <c r="M31" s="250">
        <f t="shared" si="2"/>
        <v>298.926108</v>
      </c>
      <c r="N31" s="250">
        <f t="shared" ca="1" si="6"/>
        <v>-4.0448092462257819</v>
      </c>
      <c r="O31" s="249">
        <f>1/(1+'[135]Asumsi I'!$C$3)^(KKF!A31)</f>
        <v>6.5882103338524081E-2</v>
      </c>
      <c r="P31" s="250">
        <f t="shared" ca="1" si="7"/>
        <v>-0.26648054074446464</v>
      </c>
      <c r="Q31" s="250">
        <f ca="1">Q30+P31</f>
        <v>26.380493274725062</v>
      </c>
      <c r="S31" s="238" t="str">
        <f t="shared" ca="1" si="3"/>
        <v/>
      </c>
      <c r="T31" s="254" t="str">
        <f t="shared" ca="1" si="10"/>
        <v/>
      </c>
      <c r="U31" s="238"/>
    </row>
    <row r="32" spans="1:21" ht="20.100000000000001" customHeight="1">
      <c r="A32" s="247">
        <f t="shared" si="11"/>
        <v>25</v>
      </c>
      <c r="B32" s="248">
        <f>B30+1</f>
        <v>2047</v>
      </c>
      <c r="C32" s="249">
        <f t="shared" si="8"/>
        <v>266400</v>
      </c>
      <c r="D32" s="250">
        <f t="shared" si="5"/>
        <v>44400</v>
      </c>
      <c r="E32" s="250">
        <f t="shared" si="0"/>
        <v>222000</v>
      </c>
      <c r="F32" s="248"/>
      <c r="G32" s="252">
        <f ca="1">DATA!$D$11/1000000</f>
        <v>7.6617594969956313</v>
      </c>
      <c r="H32" s="252">
        <f>C32*DATA!$D$5/1000000</f>
        <v>288.81091222418598</v>
      </c>
      <c r="I32" s="252">
        <f>(C32*DATA!$D$5*DATA!$D$7)/1000000</f>
        <v>6.4982455250441848</v>
      </c>
      <c r="J32" s="250">
        <f t="shared" ca="1" si="1"/>
        <v>302.97091724622578</v>
      </c>
      <c r="K32" s="248"/>
      <c r="L32" s="250">
        <f>((D32*DATA!$D$23)/1000000)+((E32*DATA!$D$24)/1000000)</f>
        <v>298.926108</v>
      </c>
      <c r="M32" s="250">
        <f t="shared" si="2"/>
        <v>298.926108</v>
      </c>
      <c r="N32" s="250">
        <f t="shared" ca="1" si="6"/>
        <v>-4.0448092462257819</v>
      </c>
      <c r="O32" s="249">
        <f>1/(1+'[135]Asumsi I'!$C$3)^(KKF!A32)</f>
        <v>5.8823306552253637E-2</v>
      </c>
      <c r="P32" s="250">
        <f t="shared" ca="1" si="7"/>
        <v>-0.23792905423612912</v>
      </c>
      <c r="Q32" s="250">
        <f ca="1">Q31+P32</f>
        <v>26.142564220488932</v>
      </c>
      <c r="S32" s="238" t="str">
        <f t="shared" ca="1" si="3"/>
        <v/>
      </c>
      <c r="T32" s="254" t="str">
        <f t="shared" ca="1" si="10"/>
        <v/>
      </c>
      <c r="U32" s="238"/>
    </row>
    <row r="33" spans="2:22" ht="20.100000000000001" customHeight="1">
      <c r="B33" s="257"/>
      <c r="C33" s="257"/>
      <c r="D33" s="257"/>
      <c r="E33" s="257"/>
      <c r="F33" s="648" t="s">
        <v>1378</v>
      </c>
      <c r="G33" s="648"/>
      <c r="H33" s="648"/>
      <c r="I33" s="258"/>
      <c r="J33" s="259">
        <f ca="1">SUM(J7:J32)</f>
        <v>8161.8954373352481</v>
      </c>
      <c r="K33" s="648" t="s">
        <v>1379</v>
      </c>
      <c r="L33" s="648"/>
      <c r="M33" s="259">
        <f>SUM(M7:M32)</f>
        <v>8118.6417719999963</v>
      </c>
      <c r="N33" s="257"/>
      <c r="O33" s="257"/>
      <c r="P33" s="260"/>
      <c r="Q33" s="260"/>
      <c r="S33" s="238">
        <f ca="1">COUNTIF(S7:S32,"a")</f>
        <v>0</v>
      </c>
    </row>
    <row r="34" spans="2:22" ht="20.100000000000001" customHeight="1">
      <c r="B34" s="257"/>
      <c r="C34" s="257"/>
      <c r="D34" s="257"/>
      <c r="E34" s="257"/>
      <c r="F34" s="261"/>
      <c r="G34" s="261"/>
      <c r="H34" s="261"/>
      <c r="I34" s="261"/>
      <c r="J34" s="262"/>
      <c r="K34" s="261"/>
      <c r="L34" s="261"/>
      <c r="M34" s="262"/>
      <c r="N34" s="257"/>
      <c r="O34" s="257"/>
      <c r="P34" s="263" t="s">
        <v>1380</v>
      </c>
      <c r="Q34" s="264">
        <f ca="1">+J7/N32</f>
        <v>-145.27817516435636</v>
      </c>
      <c r="V34" s="265"/>
    </row>
    <row r="35" spans="2:22" ht="20.100000000000001" customHeight="1">
      <c r="B35" s="257"/>
      <c r="C35" s="257"/>
      <c r="D35" s="257"/>
      <c r="E35" s="257"/>
      <c r="F35" s="261"/>
      <c r="G35" s="261"/>
      <c r="H35" s="261"/>
      <c r="I35" s="261"/>
      <c r="J35" s="262"/>
      <c r="K35" s="261"/>
      <c r="L35" s="261"/>
      <c r="M35" s="262"/>
      <c r="N35" s="257"/>
      <c r="O35" s="257"/>
      <c r="P35" s="263" t="s">
        <v>1381</v>
      </c>
      <c r="Q35" s="266" t="e">
        <f ca="1">AVERAGE(T7:T32)</f>
        <v>#DIV/0!</v>
      </c>
    </row>
    <row r="36" spans="2:22" ht="20.100000000000001" customHeight="1">
      <c r="B36" s="257"/>
      <c r="C36" s="257"/>
      <c r="D36" s="257"/>
      <c r="E36" s="257"/>
      <c r="F36" s="261"/>
      <c r="G36" s="261"/>
      <c r="H36" s="261"/>
      <c r="I36" s="261"/>
      <c r="J36" s="262"/>
      <c r="K36" s="261"/>
      <c r="L36" s="261"/>
      <c r="M36" s="262"/>
      <c r="N36" s="257"/>
      <c r="O36" s="257"/>
      <c r="P36" s="263" t="s">
        <v>1382</v>
      </c>
      <c r="Q36" s="267">
        <f ca="1">M33/J33</f>
        <v>0.99470053669918446</v>
      </c>
    </row>
    <row r="37" spans="2:22" ht="20.100000000000001" customHeight="1">
      <c r="B37" s="257"/>
      <c r="C37" s="257"/>
      <c r="D37" s="257"/>
      <c r="E37" s="257"/>
      <c r="F37" s="261"/>
      <c r="G37" s="261"/>
      <c r="H37" s="261"/>
      <c r="I37" s="261"/>
      <c r="J37" s="262"/>
      <c r="K37" s="261"/>
      <c r="L37" s="261"/>
      <c r="M37" s="262"/>
      <c r="N37" s="257"/>
      <c r="O37" s="257"/>
      <c r="P37" s="263" t="s">
        <v>1032</v>
      </c>
      <c r="Q37" s="268">
        <f ca="1">+NPV(0.12,N7:N32)</f>
        <v>23.341575196865126</v>
      </c>
    </row>
    <row r="38" spans="2:22" ht="20.100000000000001" customHeight="1">
      <c r="B38" s="257"/>
      <c r="C38" s="257"/>
      <c r="D38" s="257"/>
      <c r="E38" s="257"/>
      <c r="F38" s="261"/>
      <c r="G38" s="261"/>
      <c r="H38" s="261"/>
      <c r="I38" s="261"/>
      <c r="J38" s="262"/>
      <c r="K38" s="261"/>
      <c r="L38" s="261"/>
      <c r="M38" s="262"/>
      <c r="N38" s="257"/>
      <c r="O38" s="257"/>
      <c r="P38" s="263" t="s">
        <v>1033</v>
      </c>
      <c r="Q38" s="269">
        <f ca="1">IRR(N7:N32,DATA!D4)</f>
        <v>4.8513267656211001E-2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conditionalFormatting sqref="K7">
    <cfRule type="cellIs" dxfId="2" priority="1" stopIfTrue="1" operator="greaterThanOrEqual">
      <formula>$F$7</formula>
    </cfRule>
    <cfRule type="cellIs" dxfId="1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  <ignoredError sqref="C7" unlockedFormula="1"/>
  </ignoredError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341A4-F500-4445-BB5E-F0628CB915E0}">
  <sheetPr>
    <tabColor rgb="FF92D050"/>
  </sheetPr>
  <dimension ref="B1:AF57"/>
  <sheetViews>
    <sheetView topLeftCell="G21" zoomScale="145" zoomScaleNormal="145" zoomScaleSheetLayoutView="70" workbookViewId="0">
      <selection activeCell="S33" sqref="S33"/>
    </sheetView>
  </sheetViews>
  <sheetFormatPr defaultColWidth="9.140625" defaultRowHeight="12"/>
  <cols>
    <col min="1" max="1" width="1.28515625" style="465" customWidth="1"/>
    <col min="2" max="13" width="5.7109375" style="465" customWidth="1"/>
    <col min="14" max="14" width="5.85546875" style="465" customWidth="1"/>
    <col min="15" max="21" width="5.7109375" style="465" customWidth="1"/>
    <col min="22" max="22" width="4.7109375" style="465" customWidth="1"/>
    <col min="23" max="23" width="5.7109375" style="465" customWidth="1"/>
    <col min="24" max="24" width="8" style="465" customWidth="1"/>
    <col min="25" max="25" width="5.7109375" style="465" customWidth="1"/>
    <col min="26" max="26" width="6.28515625" style="465" customWidth="1"/>
    <col min="27" max="27" width="7" style="465" customWidth="1"/>
    <col min="28" max="30" width="5.7109375" style="465" customWidth="1"/>
    <col min="31" max="31" width="3.42578125" style="465" customWidth="1"/>
    <col min="32" max="32" width="9" style="465" customWidth="1"/>
    <col min="33" max="34" width="5.42578125" style="465" customWidth="1"/>
    <col min="35" max="35" width="6.42578125" style="465" customWidth="1"/>
    <col min="36" max="121" width="5.7109375" style="465" customWidth="1"/>
    <col min="122" max="16384" width="9.140625" style="465"/>
  </cols>
  <sheetData>
    <row r="1" spans="2:32" ht="12.75" thickBot="1">
      <c r="AE1" s="466"/>
      <c r="AF1" s="467"/>
    </row>
    <row r="2" spans="2:32" ht="12.75" customHeight="1">
      <c r="B2" s="468"/>
      <c r="C2" s="469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U2" s="469"/>
      <c r="V2" s="469"/>
      <c r="W2" s="691" t="s">
        <v>1443</v>
      </c>
      <c r="X2" s="692"/>
      <c r="Y2" s="692"/>
      <c r="Z2" s="692"/>
      <c r="AA2" s="692"/>
      <c r="AB2" s="692"/>
      <c r="AC2" s="692"/>
      <c r="AD2" s="693"/>
    </row>
    <row r="3" spans="2:32" ht="12" customHeight="1">
      <c r="B3" s="470"/>
      <c r="W3" s="694"/>
      <c r="X3" s="695"/>
      <c r="Y3" s="695"/>
      <c r="Z3" s="695"/>
      <c r="AA3" s="695"/>
      <c r="AB3" s="695"/>
      <c r="AC3" s="695"/>
      <c r="AD3" s="696"/>
    </row>
    <row r="4" spans="2:32">
      <c r="B4" s="470"/>
      <c r="W4" s="471" t="s">
        <v>991</v>
      </c>
      <c r="AD4" s="472"/>
    </row>
    <row r="5" spans="2:32">
      <c r="B5" s="470"/>
      <c r="W5" s="473" t="s">
        <v>995</v>
      </c>
      <c r="X5" s="660" t="s">
        <v>994</v>
      </c>
      <c r="Y5" s="660"/>
      <c r="Z5" s="660"/>
      <c r="AA5" s="660" t="s">
        <v>992</v>
      </c>
      <c r="AB5" s="660"/>
      <c r="AC5" s="660" t="s">
        <v>993</v>
      </c>
      <c r="AD5" s="661"/>
    </row>
    <row r="6" spans="2:32">
      <c r="B6" s="470"/>
      <c r="W6" s="473">
        <v>1</v>
      </c>
      <c r="X6" s="660" t="s">
        <v>997</v>
      </c>
      <c r="Y6" s="660"/>
      <c r="Z6" s="660"/>
      <c r="AA6" s="660"/>
      <c r="AB6" s="660"/>
      <c r="AC6" s="660"/>
      <c r="AD6" s="661"/>
    </row>
    <row r="7" spans="2:32">
      <c r="B7" s="470"/>
      <c r="W7" s="473">
        <v>2</v>
      </c>
      <c r="X7" s="660" t="s">
        <v>998</v>
      </c>
      <c r="Y7" s="660"/>
      <c r="Z7" s="660"/>
      <c r="AA7" s="660"/>
      <c r="AB7" s="660"/>
      <c r="AC7" s="660"/>
      <c r="AD7" s="661"/>
    </row>
    <row r="8" spans="2:32">
      <c r="B8" s="470"/>
      <c r="W8" s="473">
        <v>3</v>
      </c>
      <c r="X8" s="660" t="s">
        <v>999</v>
      </c>
      <c r="Y8" s="660"/>
      <c r="Z8" s="660"/>
      <c r="AA8" s="660"/>
      <c r="AB8" s="660"/>
      <c r="AC8" s="660"/>
      <c r="AD8" s="661"/>
    </row>
    <row r="9" spans="2:32">
      <c r="B9" s="470"/>
      <c r="W9" s="473">
        <v>4</v>
      </c>
      <c r="X9" s="660" t="s">
        <v>1000</v>
      </c>
      <c r="Y9" s="660"/>
      <c r="Z9" s="660"/>
      <c r="AA9" s="660"/>
      <c r="AB9" s="660"/>
      <c r="AC9" s="660"/>
      <c r="AD9" s="661"/>
    </row>
    <row r="10" spans="2:32">
      <c r="B10" s="470"/>
      <c r="W10" s="473">
        <v>5</v>
      </c>
      <c r="X10" s="660" t="s">
        <v>1001</v>
      </c>
      <c r="Y10" s="660"/>
      <c r="Z10" s="660"/>
      <c r="AA10" s="660"/>
      <c r="AB10" s="660"/>
      <c r="AC10" s="660"/>
      <c r="AD10" s="661"/>
    </row>
    <row r="11" spans="2:32">
      <c r="B11" s="470"/>
      <c r="W11" s="473">
        <v>6</v>
      </c>
      <c r="X11" s="660" t="s">
        <v>1002</v>
      </c>
      <c r="Y11" s="660"/>
      <c r="Z11" s="660"/>
      <c r="AA11" s="660"/>
      <c r="AB11" s="660"/>
      <c r="AC11" s="660"/>
      <c r="AD11" s="661"/>
      <c r="AE11" s="474"/>
    </row>
    <row r="12" spans="2:32">
      <c r="B12" s="470"/>
      <c r="W12" s="473">
        <v>7</v>
      </c>
      <c r="X12" s="660" t="s">
        <v>1003</v>
      </c>
      <c r="Y12" s="660"/>
      <c r="Z12" s="660"/>
      <c r="AA12" s="660"/>
      <c r="AB12" s="660"/>
      <c r="AC12" s="660"/>
      <c r="AD12" s="661"/>
    </row>
    <row r="13" spans="2:32" ht="12.75" customHeight="1">
      <c r="B13" s="470"/>
      <c r="W13" s="473">
        <v>8</v>
      </c>
      <c r="X13" s="660" t="s">
        <v>1004</v>
      </c>
      <c r="Y13" s="660"/>
      <c r="Z13" s="660"/>
      <c r="AA13" s="660"/>
      <c r="AB13" s="660"/>
      <c r="AC13" s="660"/>
      <c r="AD13" s="661"/>
    </row>
    <row r="14" spans="2:32">
      <c r="B14" s="470"/>
      <c r="W14" s="473">
        <v>9</v>
      </c>
      <c r="X14" s="660" t="s">
        <v>1005</v>
      </c>
      <c r="Y14" s="660"/>
      <c r="Z14" s="660"/>
      <c r="AA14" s="660"/>
      <c r="AB14" s="660"/>
      <c r="AC14" s="660"/>
      <c r="AD14" s="661"/>
    </row>
    <row r="15" spans="2:32">
      <c r="B15" s="470"/>
      <c r="W15" s="473">
        <v>10</v>
      </c>
      <c r="X15" s="660" t="s">
        <v>1014</v>
      </c>
      <c r="Y15" s="660"/>
      <c r="Z15" s="660"/>
      <c r="AA15" s="660"/>
      <c r="AB15" s="660"/>
      <c r="AC15" s="660"/>
      <c r="AD15" s="661"/>
    </row>
    <row r="16" spans="2:32">
      <c r="B16" s="470"/>
      <c r="W16" s="473">
        <v>11</v>
      </c>
      <c r="X16" s="660" t="s">
        <v>1465</v>
      </c>
      <c r="Y16" s="660"/>
      <c r="Z16" s="660"/>
      <c r="AA16" s="660"/>
      <c r="AB16" s="660"/>
      <c r="AC16" s="660"/>
      <c r="AD16" s="661"/>
    </row>
    <row r="17" spans="2:32">
      <c r="B17" s="470"/>
      <c r="W17" s="473">
        <v>12</v>
      </c>
      <c r="X17" s="660" t="s">
        <v>1015</v>
      </c>
      <c r="Y17" s="660"/>
      <c r="Z17" s="660"/>
      <c r="AA17" s="660"/>
      <c r="AB17" s="660"/>
      <c r="AC17" s="660"/>
      <c r="AD17" s="661"/>
    </row>
    <row r="18" spans="2:32">
      <c r="B18" s="475"/>
      <c r="C18" s="476"/>
      <c r="D18" s="476"/>
      <c r="W18" s="473">
        <v>13</v>
      </c>
      <c r="X18" s="660"/>
      <c r="Y18" s="660"/>
      <c r="Z18" s="660"/>
      <c r="AA18" s="660"/>
      <c r="AB18" s="660"/>
      <c r="AC18" s="660"/>
      <c r="AD18" s="661"/>
    </row>
    <row r="19" spans="2:32">
      <c r="B19" s="470"/>
      <c r="W19" s="477"/>
      <c r="X19" s="683"/>
      <c r="Y19" s="683"/>
      <c r="Z19" s="683"/>
      <c r="AA19" s="683"/>
      <c r="AB19" s="683"/>
      <c r="AC19" s="683"/>
      <c r="AD19" s="684"/>
    </row>
    <row r="20" spans="2:32">
      <c r="B20" s="470"/>
      <c r="W20" s="669" t="s">
        <v>996</v>
      </c>
      <c r="X20" s="670"/>
      <c r="Y20" s="670"/>
      <c r="Z20" s="670"/>
      <c r="AA20" s="670"/>
      <c r="AB20" s="670"/>
      <c r="AC20" s="670"/>
      <c r="AD20" s="671"/>
    </row>
    <row r="21" spans="2:32">
      <c r="B21" s="470"/>
      <c r="W21" s="685" t="s">
        <v>989</v>
      </c>
      <c r="X21" s="686"/>
      <c r="Y21" s="686"/>
      <c r="Z21" s="687"/>
      <c r="AA21" s="688" t="s">
        <v>990</v>
      </c>
      <c r="AB21" s="689"/>
      <c r="AC21" s="689"/>
      <c r="AD21" s="690"/>
    </row>
    <row r="22" spans="2:32">
      <c r="B22" s="470"/>
      <c r="W22" s="678" t="s">
        <v>1660</v>
      </c>
      <c r="X22" s="679"/>
      <c r="Y22" s="478">
        <v>4</v>
      </c>
      <c r="Z22" s="478" t="s">
        <v>103</v>
      </c>
      <c r="AA22" s="680"/>
      <c r="AB22" s="681"/>
      <c r="AC22" s="680"/>
      <c r="AD22" s="682"/>
      <c r="AE22" s="466"/>
      <c r="AF22" s="479"/>
    </row>
    <row r="23" spans="2:32">
      <c r="B23" s="470"/>
      <c r="W23" s="678" t="s">
        <v>1557</v>
      </c>
      <c r="X23" s="679"/>
      <c r="Y23" s="478">
        <v>3</v>
      </c>
      <c r="Z23" s="478" t="s">
        <v>1062</v>
      </c>
      <c r="AA23" s="680"/>
      <c r="AB23" s="681"/>
      <c r="AC23" s="680"/>
      <c r="AD23" s="682"/>
      <c r="AE23" s="466"/>
    </row>
    <row r="24" spans="2:32">
      <c r="B24" s="470"/>
      <c r="W24" s="678" t="s">
        <v>1624</v>
      </c>
      <c r="X24" s="679"/>
      <c r="Y24" s="478">
        <v>2</v>
      </c>
      <c r="Z24" s="478" t="s">
        <v>1062</v>
      </c>
      <c r="AA24" s="680"/>
      <c r="AB24" s="681"/>
      <c r="AC24" s="680"/>
      <c r="AD24" s="682"/>
      <c r="AE24" s="466"/>
    </row>
    <row r="25" spans="2:32">
      <c r="B25" s="470"/>
      <c r="W25" s="678" t="s">
        <v>1671</v>
      </c>
      <c r="X25" s="679"/>
      <c r="Y25" s="478">
        <v>4</v>
      </c>
      <c r="Z25" s="478" t="s">
        <v>1062</v>
      </c>
      <c r="AA25" s="680"/>
      <c r="AB25" s="681"/>
      <c r="AC25" s="680"/>
      <c r="AD25" s="682"/>
      <c r="AE25" s="480"/>
    </row>
    <row r="26" spans="2:32">
      <c r="B26" s="470"/>
      <c r="W26" s="678" t="s">
        <v>1672</v>
      </c>
      <c r="X26" s="679"/>
      <c r="Y26" s="478">
        <v>2</v>
      </c>
      <c r="Z26" s="478" t="s">
        <v>1062</v>
      </c>
      <c r="AA26" s="680"/>
      <c r="AB26" s="681"/>
      <c r="AC26" s="680"/>
      <c r="AD26" s="682"/>
      <c r="AE26" s="480"/>
    </row>
    <row r="27" spans="2:32">
      <c r="B27" s="470"/>
      <c r="W27" s="678" t="s">
        <v>1668</v>
      </c>
      <c r="X27" s="679"/>
      <c r="Y27" s="478">
        <v>1</v>
      </c>
      <c r="Z27" s="478" t="s">
        <v>1062</v>
      </c>
      <c r="AA27" s="680"/>
      <c r="AB27" s="681"/>
      <c r="AC27" s="680"/>
      <c r="AD27" s="682"/>
      <c r="AE27" s="480"/>
    </row>
    <row r="28" spans="2:32">
      <c r="B28" s="470"/>
      <c r="W28" s="678" t="s">
        <v>1447</v>
      </c>
      <c r="X28" s="679"/>
      <c r="Y28" s="478">
        <v>4</v>
      </c>
      <c r="Z28" s="478" t="s">
        <v>1062</v>
      </c>
      <c r="AA28" s="680"/>
      <c r="AB28" s="681"/>
      <c r="AC28" s="680"/>
      <c r="AD28" s="682"/>
      <c r="AE28" s="480"/>
    </row>
    <row r="29" spans="2:32">
      <c r="B29" s="470"/>
      <c r="W29" s="678" t="s">
        <v>1448</v>
      </c>
      <c r="X29" s="679"/>
      <c r="Y29" s="478">
        <v>1</v>
      </c>
      <c r="Z29" s="478" t="s">
        <v>1062</v>
      </c>
      <c r="AA29" s="680"/>
      <c r="AB29" s="681"/>
      <c r="AC29" s="680"/>
      <c r="AD29" s="682"/>
      <c r="AE29" s="480"/>
    </row>
    <row r="30" spans="2:32">
      <c r="B30" s="470"/>
      <c r="U30" s="481"/>
      <c r="W30" s="678" t="s">
        <v>1560</v>
      </c>
      <c r="X30" s="679"/>
      <c r="Y30" s="478">
        <v>1</v>
      </c>
      <c r="Z30" s="478" t="s">
        <v>1062</v>
      </c>
      <c r="AA30" s="680"/>
      <c r="AB30" s="681"/>
      <c r="AC30" s="680"/>
      <c r="AD30" s="682"/>
      <c r="AE30" s="480"/>
    </row>
    <row r="31" spans="2:32">
      <c r="B31" s="470"/>
      <c r="T31" s="481"/>
      <c r="W31" s="492" t="s">
        <v>1559</v>
      </c>
      <c r="X31" s="493"/>
      <c r="Y31" s="478">
        <v>1</v>
      </c>
      <c r="Z31" s="478" t="s">
        <v>1062</v>
      </c>
      <c r="AA31" s="680"/>
      <c r="AB31" s="681"/>
      <c r="AC31" s="680"/>
      <c r="AD31" s="682"/>
      <c r="AE31" s="474"/>
    </row>
    <row r="32" spans="2:32">
      <c r="B32" s="470"/>
      <c r="T32" s="481"/>
      <c r="W32" s="492" t="s">
        <v>1626</v>
      </c>
      <c r="X32" s="493"/>
      <c r="Y32" s="478">
        <v>2</v>
      </c>
      <c r="Z32" s="478" t="s">
        <v>1062</v>
      </c>
      <c r="AA32" s="680"/>
      <c r="AB32" s="681"/>
      <c r="AC32" s="680"/>
      <c r="AD32" s="682"/>
      <c r="AE32" s="474"/>
    </row>
    <row r="33" spans="2:31">
      <c r="B33" s="470"/>
      <c r="W33" s="492" t="s">
        <v>1661</v>
      </c>
      <c r="X33" s="493"/>
      <c r="Y33" s="478">
        <v>1</v>
      </c>
      <c r="Z33" s="478" t="s">
        <v>1062</v>
      </c>
      <c r="AA33" s="680"/>
      <c r="AB33" s="681"/>
      <c r="AC33" s="680"/>
      <c r="AD33" s="682"/>
      <c r="AE33" s="474"/>
    </row>
    <row r="34" spans="2:31">
      <c r="B34" s="470"/>
      <c r="W34" s="492" t="s">
        <v>1653</v>
      </c>
      <c r="X34" s="493"/>
      <c r="Y34" s="478">
        <v>175</v>
      </c>
      <c r="Z34" s="478" t="s">
        <v>7</v>
      </c>
      <c r="AA34" s="680"/>
      <c r="AB34" s="681"/>
      <c r="AC34" s="680"/>
      <c r="AD34" s="682"/>
      <c r="AE34" s="474"/>
    </row>
    <row r="35" spans="2:31">
      <c r="B35" s="470"/>
      <c r="W35" s="492" t="s">
        <v>1673</v>
      </c>
      <c r="X35" s="493"/>
      <c r="Y35" s="478">
        <f>20+9+6</f>
        <v>35</v>
      </c>
      <c r="Z35" s="478" t="s">
        <v>7</v>
      </c>
      <c r="AA35" s="680"/>
      <c r="AB35" s="681"/>
      <c r="AC35" s="680"/>
      <c r="AD35" s="682"/>
      <c r="AE35" s="474"/>
    </row>
    <row r="36" spans="2:31">
      <c r="B36" s="470"/>
      <c r="W36" s="678" t="s">
        <v>1674</v>
      </c>
      <c r="X36" s="679"/>
      <c r="Y36" s="478">
        <v>225</v>
      </c>
      <c r="Z36" s="478" t="s">
        <v>7</v>
      </c>
      <c r="AA36" s="680"/>
      <c r="AB36" s="681"/>
      <c r="AC36" s="680"/>
      <c r="AD36" s="682"/>
      <c r="AE36" s="474"/>
    </row>
    <row r="37" spans="2:31">
      <c r="B37" s="470"/>
      <c r="W37" s="678"/>
      <c r="X37" s="679"/>
      <c r="Y37" s="494"/>
      <c r="Z37" s="494"/>
      <c r="AA37" s="680"/>
      <c r="AB37" s="681"/>
      <c r="AC37" s="680"/>
      <c r="AD37" s="682"/>
      <c r="AE37" s="474"/>
    </row>
    <row r="38" spans="2:31">
      <c r="B38" s="470"/>
      <c r="W38" s="669" t="s">
        <v>1655</v>
      </c>
      <c r="X38" s="670"/>
      <c r="Y38" s="670"/>
      <c r="Z38" s="670"/>
      <c r="AA38" s="670"/>
      <c r="AB38" s="670"/>
      <c r="AC38" s="670"/>
      <c r="AD38" s="671"/>
    </row>
    <row r="39" spans="2:31" ht="12" customHeight="1">
      <c r="B39" s="470"/>
      <c r="W39" s="672"/>
      <c r="X39" s="673"/>
      <c r="Y39" s="673"/>
      <c r="Z39" s="673"/>
      <c r="AA39" s="673"/>
      <c r="AB39" s="673"/>
      <c r="AC39" s="673"/>
      <c r="AD39" s="674"/>
    </row>
    <row r="40" spans="2:31" ht="12" customHeight="1">
      <c r="B40" s="470"/>
      <c r="U40" s="476"/>
      <c r="W40" s="672"/>
      <c r="X40" s="673"/>
      <c r="Y40" s="673"/>
      <c r="Z40" s="673"/>
      <c r="AA40" s="673"/>
      <c r="AB40" s="673"/>
      <c r="AC40" s="673"/>
      <c r="AD40" s="674"/>
    </row>
    <row r="41" spans="2:31" ht="12" customHeight="1">
      <c r="B41" s="470"/>
      <c r="W41" s="672"/>
      <c r="X41" s="673"/>
      <c r="Y41" s="673"/>
      <c r="Z41" s="673"/>
      <c r="AA41" s="673"/>
      <c r="AB41" s="673"/>
      <c r="AC41" s="673"/>
      <c r="AD41" s="674"/>
    </row>
    <row r="42" spans="2:31" ht="12" customHeight="1">
      <c r="B42" s="470"/>
      <c r="W42" s="672"/>
      <c r="X42" s="673"/>
      <c r="Y42" s="673"/>
      <c r="Z42" s="673"/>
      <c r="AA42" s="673"/>
      <c r="AB42" s="673"/>
      <c r="AC42" s="673"/>
      <c r="AD42" s="674"/>
    </row>
    <row r="43" spans="2:31" ht="12" customHeight="1">
      <c r="B43" s="470"/>
      <c r="V43" s="482"/>
      <c r="W43" s="675"/>
      <c r="X43" s="676"/>
      <c r="Y43" s="676"/>
      <c r="Z43" s="676"/>
      <c r="AA43" s="676"/>
      <c r="AB43" s="676"/>
      <c r="AC43" s="676"/>
      <c r="AD43" s="677"/>
    </row>
    <row r="44" spans="2:31">
      <c r="B44" s="483"/>
      <c r="C44" s="484"/>
      <c r="D44" s="484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2"/>
      <c r="W44" s="655" t="s">
        <v>11</v>
      </c>
      <c r="X44" s="656"/>
      <c r="Y44" s="660"/>
      <c r="Z44" s="660"/>
      <c r="AA44" s="660"/>
      <c r="AB44" s="660"/>
      <c r="AC44" s="660"/>
      <c r="AD44" s="661"/>
    </row>
    <row r="45" spans="2:31">
      <c r="B45" s="483"/>
      <c r="C45" s="484"/>
      <c r="D45" s="484"/>
      <c r="E45" s="484"/>
      <c r="F45" s="484"/>
      <c r="G45" s="484"/>
      <c r="H45" s="484"/>
      <c r="I45" s="484"/>
      <c r="J45" s="484"/>
      <c r="K45" s="484"/>
      <c r="L45" s="484"/>
      <c r="M45" s="484"/>
      <c r="N45" s="484"/>
      <c r="O45" s="484"/>
      <c r="P45" s="484"/>
      <c r="Q45" s="484"/>
      <c r="R45" s="484"/>
      <c r="S45" s="484"/>
      <c r="T45" s="484"/>
      <c r="U45" s="484"/>
      <c r="V45" s="482"/>
      <c r="W45" s="655" t="s">
        <v>988</v>
      </c>
      <c r="X45" s="656"/>
      <c r="Y45" s="660">
        <v>1</v>
      </c>
      <c r="Z45" s="660"/>
      <c r="AA45" s="660"/>
      <c r="AB45" s="660" t="s">
        <v>12</v>
      </c>
      <c r="AC45" s="660"/>
      <c r="AD45" s="485" t="s">
        <v>13</v>
      </c>
    </row>
    <row r="46" spans="2:31">
      <c r="B46" s="483"/>
      <c r="C46" s="484"/>
      <c r="D46" s="484"/>
      <c r="E46" s="484"/>
      <c r="F46" s="484"/>
      <c r="G46" s="484"/>
      <c r="H46" s="484"/>
      <c r="I46" s="484"/>
      <c r="J46" s="484"/>
      <c r="K46" s="484"/>
      <c r="L46" s="484"/>
      <c r="M46" s="484"/>
      <c r="N46" s="484"/>
      <c r="O46" s="484"/>
      <c r="P46" s="484"/>
      <c r="Q46" s="484"/>
      <c r="R46" s="484"/>
      <c r="S46" s="484"/>
      <c r="T46" s="484"/>
      <c r="U46" s="484"/>
      <c r="V46" s="482"/>
      <c r="W46" s="655" t="s">
        <v>15</v>
      </c>
      <c r="X46" s="656"/>
      <c r="Y46" s="662"/>
      <c r="Z46" s="662"/>
      <c r="AA46" s="662"/>
      <c r="AB46" s="660" t="s">
        <v>16</v>
      </c>
      <c r="AC46" s="660"/>
      <c r="AD46" s="486"/>
    </row>
    <row r="47" spans="2:31">
      <c r="B47" s="483"/>
      <c r="C47" s="484"/>
      <c r="D47" s="484"/>
      <c r="E47" s="484"/>
      <c r="F47" s="484"/>
      <c r="G47" s="484"/>
      <c r="H47" s="484"/>
      <c r="I47" s="484"/>
      <c r="J47" s="484"/>
      <c r="K47" s="484"/>
      <c r="L47" s="484"/>
      <c r="M47" s="484"/>
      <c r="N47" s="484"/>
      <c r="O47" s="484"/>
      <c r="P47" s="484"/>
      <c r="Q47" s="484"/>
      <c r="R47" s="484"/>
      <c r="S47" s="484"/>
      <c r="T47" s="484"/>
      <c r="U47" s="484"/>
      <c r="V47" s="482"/>
      <c r="W47" s="663" t="s">
        <v>17</v>
      </c>
      <c r="X47" s="663"/>
      <c r="Y47" s="663"/>
      <c r="Z47" s="663"/>
      <c r="AA47" s="663"/>
      <c r="AB47" s="663"/>
      <c r="AC47" s="663"/>
      <c r="AD47" s="664"/>
    </row>
    <row r="48" spans="2:31" ht="12.75" customHeight="1">
      <c r="B48" s="483"/>
      <c r="C48" s="484"/>
      <c r="D48" s="484"/>
      <c r="E48" s="484"/>
      <c r="F48" s="484"/>
      <c r="G48" s="484"/>
      <c r="H48" s="484"/>
      <c r="I48" s="484"/>
      <c r="J48" s="484"/>
      <c r="K48" s="484"/>
      <c r="L48" s="484"/>
      <c r="M48" s="484"/>
      <c r="N48" s="484"/>
      <c r="O48" s="484"/>
      <c r="P48" s="484"/>
      <c r="Q48" s="484"/>
      <c r="R48" s="484"/>
      <c r="S48" s="484"/>
      <c r="T48" s="484"/>
      <c r="U48" s="484"/>
      <c r="V48" s="482"/>
      <c r="W48" s="665" t="str">
        <f>RAB!G6</f>
        <v>PENYAMBUNGAN SEMENTARA PT DONLIM TECHNOLOGY INDONESIA</v>
      </c>
      <c r="X48" s="665"/>
      <c r="Y48" s="665"/>
      <c r="Z48" s="665"/>
      <c r="AA48" s="665"/>
      <c r="AB48" s="665"/>
      <c r="AC48" s="665"/>
      <c r="AD48" s="666"/>
    </row>
    <row r="49" spans="2:32">
      <c r="B49" s="483"/>
      <c r="C49" s="484"/>
      <c r="D49" s="484"/>
      <c r="E49" s="484"/>
      <c r="F49" s="484"/>
      <c r="G49" s="484"/>
      <c r="H49" s="484"/>
      <c r="I49" s="484"/>
      <c r="J49" s="484"/>
      <c r="K49" s="484"/>
      <c r="L49" s="484"/>
      <c r="M49" s="484"/>
      <c r="N49" s="484"/>
      <c r="O49" s="484"/>
      <c r="P49" s="484"/>
      <c r="Q49" s="484"/>
      <c r="R49" s="484"/>
      <c r="S49" s="484"/>
      <c r="T49" s="484"/>
      <c r="U49" s="484"/>
      <c r="V49" s="487"/>
      <c r="W49" s="665"/>
      <c r="X49" s="665"/>
      <c r="Y49" s="665"/>
      <c r="Z49" s="665"/>
      <c r="AA49" s="665"/>
      <c r="AB49" s="665"/>
      <c r="AC49" s="665"/>
      <c r="AD49" s="666"/>
    </row>
    <row r="50" spans="2:32">
      <c r="B50" s="483"/>
      <c r="C50" s="484"/>
      <c r="D50" s="484"/>
      <c r="E50" s="484"/>
      <c r="F50" s="484"/>
      <c r="G50" s="484"/>
      <c r="H50" s="484"/>
      <c r="I50" s="484"/>
      <c r="J50" s="484"/>
      <c r="K50" s="484"/>
      <c r="L50" s="484"/>
      <c r="M50" s="484"/>
      <c r="N50" s="484"/>
      <c r="O50" s="484"/>
      <c r="P50" s="484"/>
      <c r="Q50" s="484"/>
      <c r="R50" s="484"/>
      <c r="S50" s="484"/>
      <c r="T50" s="484"/>
      <c r="V50" s="487"/>
      <c r="W50" s="667"/>
      <c r="X50" s="667"/>
      <c r="Y50" s="667"/>
      <c r="Z50" s="667"/>
      <c r="AA50" s="667"/>
      <c r="AB50" s="667"/>
      <c r="AC50" s="667"/>
      <c r="AD50" s="668"/>
    </row>
    <row r="51" spans="2:32">
      <c r="B51" s="483"/>
      <c r="C51" s="484"/>
      <c r="D51" s="484"/>
      <c r="E51" s="484"/>
      <c r="F51" s="484"/>
      <c r="G51" s="484"/>
      <c r="H51" s="484"/>
      <c r="I51" s="484"/>
      <c r="J51" s="484"/>
      <c r="K51" s="484"/>
      <c r="L51" s="484"/>
      <c r="M51" s="484"/>
      <c r="N51" s="484"/>
      <c r="O51" s="484"/>
      <c r="P51" s="484"/>
      <c r="Q51" s="484"/>
      <c r="R51" s="484"/>
      <c r="S51" s="484"/>
      <c r="T51" s="484"/>
      <c r="U51" s="484"/>
      <c r="V51" s="482"/>
      <c r="W51" s="655" t="s">
        <v>18</v>
      </c>
      <c r="X51" s="656"/>
      <c r="Y51" s="657" t="s">
        <v>1663</v>
      </c>
      <c r="Z51" s="658"/>
      <c r="AA51" s="659"/>
      <c r="AB51" s="660"/>
      <c r="AC51" s="660"/>
      <c r="AD51" s="661"/>
    </row>
    <row r="52" spans="2:32">
      <c r="B52" s="483"/>
      <c r="C52" s="484"/>
      <c r="D52" s="484"/>
      <c r="E52" s="484"/>
      <c r="F52" s="484"/>
      <c r="G52" s="484"/>
      <c r="H52" s="484"/>
      <c r="I52" s="484"/>
      <c r="J52" s="484"/>
      <c r="K52" s="484"/>
      <c r="L52" s="484"/>
      <c r="M52" s="484"/>
      <c r="N52" s="484"/>
      <c r="O52" s="484"/>
      <c r="P52" s="484"/>
      <c r="Q52" s="484"/>
      <c r="R52" s="484"/>
      <c r="S52" s="484"/>
      <c r="V52" s="482"/>
      <c r="W52" s="655" t="s">
        <v>19</v>
      </c>
      <c r="X52" s="656"/>
      <c r="Y52" s="657" t="s">
        <v>1664</v>
      </c>
      <c r="Z52" s="658"/>
      <c r="AA52" s="659"/>
      <c r="AB52" s="660"/>
      <c r="AC52" s="660"/>
      <c r="AD52" s="661"/>
    </row>
    <row r="53" spans="2:32">
      <c r="B53" s="483"/>
      <c r="C53" s="484"/>
      <c r="D53" s="484"/>
      <c r="E53" s="484"/>
      <c r="F53" s="484"/>
      <c r="G53" s="484"/>
      <c r="H53" s="484"/>
      <c r="I53" s="484"/>
      <c r="J53" s="484"/>
      <c r="K53" s="484"/>
      <c r="L53" s="484"/>
      <c r="M53" s="484"/>
      <c r="N53" s="484"/>
      <c r="O53" s="484"/>
      <c r="P53" s="484"/>
      <c r="Q53" s="484"/>
      <c r="R53" s="484"/>
      <c r="S53" s="484"/>
      <c r="V53" s="482"/>
      <c r="W53" s="655" t="s">
        <v>20</v>
      </c>
      <c r="X53" s="656"/>
      <c r="Y53" s="657" t="s">
        <v>1664</v>
      </c>
      <c r="Z53" s="658"/>
      <c r="AA53" s="659"/>
      <c r="AB53" s="660"/>
      <c r="AC53" s="660"/>
      <c r="AD53" s="661"/>
    </row>
    <row r="54" spans="2:32" ht="12.75" thickBot="1">
      <c r="B54" s="488"/>
      <c r="C54" s="489"/>
      <c r="D54" s="489"/>
      <c r="E54" s="489"/>
      <c r="F54" s="489"/>
      <c r="G54" s="489"/>
      <c r="H54" s="489"/>
      <c r="I54" s="489"/>
      <c r="J54" s="489"/>
      <c r="K54" s="489"/>
      <c r="L54" s="489"/>
      <c r="M54" s="489"/>
      <c r="N54" s="489"/>
      <c r="O54" s="489"/>
      <c r="P54" s="489"/>
      <c r="Q54" s="489"/>
      <c r="R54" s="489"/>
      <c r="S54" s="489"/>
      <c r="T54" s="490"/>
      <c r="U54" s="490"/>
      <c r="V54" s="491"/>
      <c r="W54" s="651" t="s">
        <v>21</v>
      </c>
      <c r="X54" s="652"/>
      <c r="Y54" s="653" t="s">
        <v>1564</v>
      </c>
      <c r="Z54" s="653"/>
      <c r="AA54" s="653"/>
      <c r="AB54" s="653"/>
      <c r="AC54" s="653"/>
      <c r="AD54" s="654"/>
    </row>
    <row r="56" spans="2:32">
      <c r="AF56" s="467"/>
    </row>
    <row r="57" spans="2:32">
      <c r="AF57" s="467"/>
    </row>
  </sheetData>
  <mergeCells count="116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7:Z7"/>
    <mergeCell ref="AA7:AB7"/>
    <mergeCell ref="AC7:AD7"/>
    <mergeCell ref="X8:Z8"/>
    <mergeCell ref="AA8:AB8"/>
    <mergeCell ref="X15:Z15"/>
    <mergeCell ref="AA15:AB15"/>
    <mergeCell ref="AC15:AD15"/>
    <mergeCell ref="X16:Z16"/>
    <mergeCell ref="AA16:AB16"/>
    <mergeCell ref="AC16:AD16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19:Z19"/>
    <mergeCell ref="AA19:AB19"/>
    <mergeCell ref="AC19:AD19"/>
    <mergeCell ref="W20:AD20"/>
    <mergeCell ref="W21:Z21"/>
    <mergeCell ref="AA21:AD21"/>
    <mergeCell ref="W23:X23"/>
    <mergeCell ref="W24:X24"/>
    <mergeCell ref="X17:Z17"/>
    <mergeCell ref="AA17:AB17"/>
    <mergeCell ref="AC17:AD17"/>
    <mergeCell ref="X18:Z18"/>
    <mergeCell ref="AA18:AB18"/>
    <mergeCell ref="AC18:AD18"/>
    <mergeCell ref="W22:X22"/>
    <mergeCell ref="AA22:AB22"/>
    <mergeCell ref="AC22:AD22"/>
    <mergeCell ref="AA23:AB23"/>
    <mergeCell ref="AC23:AD23"/>
    <mergeCell ref="AA24:AB24"/>
    <mergeCell ref="AC24:AD24"/>
    <mergeCell ref="W25:X25"/>
    <mergeCell ref="W26:X26"/>
    <mergeCell ref="W28:X28"/>
    <mergeCell ref="W29:X29"/>
    <mergeCell ref="W30:X30"/>
    <mergeCell ref="AA25:AB25"/>
    <mergeCell ref="AC25:AD25"/>
    <mergeCell ref="AA26:AB26"/>
    <mergeCell ref="AC26:AD26"/>
    <mergeCell ref="AA27:AB27"/>
    <mergeCell ref="AC27:AD27"/>
    <mergeCell ref="W27:X27"/>
    <mergeCell ref="AA31:AB31"/>
    <mergeCell ref="AC31:AD31"/>
    <mergeCell ref="AA32:AB32"/>
    <mergeCell ref="AC32:AD32"/>
    <mergeCell ref="AA33:AB33"/>
    <mergeCell ref="AC33:AD33"/>
    <mergeCell ref="AA28:AB28"/>
    <mergeCell ref="AC28:AD28"/>
    <mergeCell ref="AA29:AB29"/>
    <mergeCell ref="AC29:AD29"/>
    <mergeCell ref="AA30:AB30"/>
    <mergeCell ref="AC30:AD30"/>
    <mergeCell ref="W36:X36"/>
    <mergeCell ref="AA36:AB36"/>
    <mergeCell ref="AC36:AD36"/>
    <mergeCell ref="W37:X37"/>
    <mergeCell ref="AA37:AB37"/>
    <mergeCell ref="AC37:AD37"/>
    <mergeCell ref="AA34:AB34"/>
    <mergeCell ref="AC34:AD34"/>
    <mergeCell ref="AA35:AB35"/>
    <mergeCell ref="AC35:AD35"/>
    <mergeCell ref="W46:X46"/>
    <mergeCell ref="Y46:AA46"/>
    <mergeCell ref="AB46:AC46"/>
    <mergeCell ref="W47:AD47"/>
    <mergeCell ref="W48:AD50"/>
    <mergeCell ref="W51:X51"/>
    <mergeCell ref="Y51:AA51"/>
    <mergeCell ref="AB51:AD51"/>
    <mergeCell ref="W38:AD38"/>
    <mergeCell ref="W39:AD43"/>
    <mergeCell ref="W44:X44"/>
    <mergeCell ref="Y44:AD44"/>
    <mergeCell ref="W45:X45"/>
    <mergeCell ref="Y45:AA45"/>
    <mergeCell ref="AB45:AC45"/>
    <mergeCell ref="W54:X54"/>
    <mergeCell ref="Y54:AA54"/>
    <mergeCell ref="AB54:AD54"/>
    <mergeCell ref="W52:X52"/>
    <mergeCell ref="Y52:AA52"/>
    <mergeCell ref="AB52:AD52"/>
    <mergeCell ref="W53:X53"/>
    <mergeCell ref="Y53:AA53"/>
    <mergeCell ref="AB53:AD5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2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92D050"/>
  </sheetPr>
  <dimension ref="A1:Y120"/>
  <sheetViews>
    <sheetView topLeftCell="A3" zoomScale="55" zoomScaleNormal="55" zoomScaleSheetLayoutView="70" workbookViewId="0">
      <selection activeCell="Y23" sqref="Y23"/>
    </sheetView>
  </sheetViews>
  <sheetFormatPr defaultColWidth="9.140625"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3" width="9.140625" style="371"/>
    <col min="24" max="25" width="4.7109375" style="371" customWidth="1"/>
    <col min="26" max="26" width="1.7109375" style="371" customWidth="1"/>
    <col min="27" max="16384" width="9.140625" style="371"/>
  </cols>
  <sheetData>
    <row r="1" spans="1:24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4">
      <c r="A2" s="181"/>
      <c r="W2" s="182"/>
    </row>
    <row r="3" spans="1:24" ht="12.75" customHeight="1">
      <c r="A3" s="181"/>
      <c r="C3" s="698" t="s">
        <v>1536</v>
      </c>
      <c r="D3" s="698"/>
      <c r="E3" s="698"/>
      <c r="F3" s="698"/>
      <c r="G3" s="698"/>
      <c r="H3" s="698"/>
      <c r="I3" s="698"/>
      <c r="J3" s="698"/>
      <c r="K3" s="698"/>
      <c r="L3" s="698"/>
      <c r="M3" s="698"/>
      <c r="N3" s="698"/>
      <c r="O3" s="698"/>
      <c r="P3" s="698"/>
      <c r="Q3" s="698"/>
      <c r="R3" s="698"/>
      <c r="S3" s="698"/>
      <c r="T3" s="698"/>
      <c r="U3" s="698"/>
      <c r="V3" s="698"/>
      <c r="W3" s="182"/>
      <c r="X3" s="372"/>
    </row>
    <row r="4" spans="1:24" ht="18.75" customHeight="1">
      <c r="A4" s="181"/>
      <c r="C4" s="698"/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182"/>
      <c r="X4" s="372"/>
    </row>
    <row r="5" spans="1:24" ht="12.75" customHeight="1">
      <c r="A5" s="181"/>
      <c r="C5" s="373"/>
      <c r="W5" s="182"/>
    </row>
    <row r="6" spans="1:24" ht="12.75" customHeight="1">
      <c r="A6" s="181"/>
      <c r="C6" s="697"/>
      <c r="D6" s="697"/>
      <c r="E6" s="697"/>
      <c r="F6" s="697"/>
      <c r="G6" s="697"/>
      <c r="H6" s="697"/>
      <c r="I6" s="697"/>
      <c r="J6" s="697"/>
      <c r="K6" s="697"/>
      <c r="L6" s="697"/>
      <c r="M6" s="697"/>
      <c r="W6" s="182"/>
      <c r="X6" s="374"/>
    </row>
    <row r="7" spans="1:24" ht="18" customHeight="1">
      <c r="A7" s="181"/>
      <c r="C7" s="697"/>
      <c r="D7" s="697"/>
      <c r="E7" s="697"/>
      <c r="F7" s="697"/>
      <c r="G7" s="697"/>
      <c r="H7" s="697"/>
      <c r="I7" s="697"/>
      <c r="J7" s="697"/>
      <c r="K7" s="697"/>
      <c r="L7" s="697"/>
      <c r="M7" s="697"/>
      <c r="W7" s="182"/>
      <c r="X7" s="374"/>
    </row>
    <row r="8" spans="1:24">
      <c r="A8" s="181"/>
      <c r="W8" s="182"/>
    </row>
    <row r="9" spans="1:24">
      <c r="A9" s="181"/>
      <c r="W9" s="182"/>
    </row>
    <row r="10" spans="1:24">
      <c r="A10" s="181"/>
      <c r="W10" s="182"/>
    </row>
    <row r="11" spans="1:24">
      <c r="A11" s="181"/>
      <c r="W11" s="182"/>
    </row>
    <row r="12" spans="1:24">
      <c r="A12" s="181"/>
      <c r="D12" s="375"/>
      <c r="W12" s="182"/>
    </row>
    <row r="13" spans="1:24">
      <c r="A13" s="181"/>
      <c r="W13" s="182"/>
    </row>
    <row r="14" spans="1:24">
      <c r="A14" s="181"/>
      <c r="W14" s="182"/>
    </row>
    <row r="15" spans="1:24">
      <c r="A15" s="181"/>
      <c r="W15" s="182"/>
    </row>
    <row r="16" spans="1:24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25">
      <c r="A49" s="181"/>
      <c r="W49" s="182"/>
    </row>
    <row r="50" spans="1:25">
      <c r="A50" s="181"/>
      <c r="W50" s="182"/>
    </row>
    <row r="51" spans="1:25">
      <c r="A51" s="181"/>
      <c r="W51" s="182"/>
    </row>
    <row r="52" spans="1:25">
      <c r="A52" s="181"/>
      <c r="W52" s="182"/>
    </row>
    <row r="53" spans="1:25">
      <c r="A53" s="181"/>
      <c r="W53" s="182"/>
    </row>
    <row r="54" spans="1:25">
      <c r="A54" s="181"/>
      <c r="R54" s="376"/>
      <c r="S54" s="376"/>
      <c r="T54" s="376"/>
      <c r="U54" s="377"/>
      <c r="V54" s="377"/>
      <c r="W54" s="183"/>
      <c r="X54" s="377"/>
      <c r="Y54" s="377"/>
    </row>
    <row r="55" spans="1:25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1"/>
      <c r="S55" s="382"/>
      <c r="T55" s="382"/>
      <c r="U55" s="186"/>
      <c r="V55" s="187"/>
      <c r="W55" s="188"/>
      <c r="X55" s="378"/>
      <c r="Y55" s="378"/>
    </row>
    <row r="56" spans="1:25">
      <c r="U56" s="377"/>
      <c r="V56" s="378"/>
      <c r="W56" s="377"/>
      <c r="X56" s="377"/>
      <c r="Y56" s="377"/>
    </row>
    <row r="57" spans="1:25">
      <c r="U57" s="377"/>
      <c r="V57" s="378"/>
      <c r="W57" s="377"/>
      <c r="X57" s="377"/>
      <c r="Y57" s="377"/>
    </row>
    <row r="58" spans="1:25">
      <c r="U58" s="377"/>
      <c r="V58" s="378"/>
      <c r="W58" s="377"/>
      <c r="X58" s="377"/>
      <c r="Y58" s="377"/>
    </row>
    <row r="59" spans="1:25">
      <c r="U59" s="377"/>
      <c r="V59" s="378"/>
      <c r="W59" s="377"/>
      <c r="X59" s="377"/>
      <c r="Y59" s="377"/>
    </row>
    <row r="60" spans="1:25">
      <c r="U60" s="377"/>
      <c r="V60" s="378"/>
      <c r="W60" s="377"/>
      <c r="X60" s="377"/>
      <c r="Y60" s="377"/>
    </row>
    <row r="61" spans="1:25">
      <c r="U61" s="377"/>
      <c r="V61" s="378"/>
      <c r="W61" s="377"/>
      <c r="X61" s="377"/>
      <c r="Y61" s="377"/>
    </row>
    <row r="62" spans="1:25">
      <c r="U62" s="377"/>
      <c r="V62" s="378"/>
      <c r="W62" s="377"/>
      <c r="X62" s="377"/>
      <c r="Y62" s="377"/>
    </row>
    <row r="63" spans="1:25">
      <c r="U63" s="377"/>
      <c r="V63" s="378"/>
      <c r="W63" s="377"/>
      <c r="X63" s="377"/>
      <c r="Y63" s="377"/>
    </row>
    <row r="64" spans="1:25">
      <c r="U64" s="377"/>
      <c r="V64" s="378"/>
      <c r="W64" s="377"/>
      <c r="X64" s="377"/>
      <c r="Y64" s="377"/>
    </row>
    <row r="65" spans="5:25">
      <c r="U65" s="377"/>
      <c r="V65" s="378"/>
      <c r="W65" s="377"/>
      <c r="X65" s="377"/>
      <c r="Y65" s="377"/>
    </row>
    <row r="66" spans="5:25" ht="6" customHeight="1"/>
    <row r="73" spans="5:25">
      <c r="M73" s="379"/>
    </row>
    <row r="74" spans="5:25" ht="15" customHeight="1">
      <c r="E74" s="380"/>
      <c r="M74" s="379"/>
    </row>
    <row r="75" spans="5:25" ht="15" customHeight="1">
      <c r="E75" s="380"/>
      <c r="M75" s="379"/>
    </row>
    <row r="76" spans="5:25" ht="15" customHeight="1">
      <c r="E76" s="380"/>
      <c r="M76" s="379"/>
    </row>
    <row r="77" spans="5:25" ht="15" customHeight="1">
      <c r="E77" s="380"/>
      <c r="M77" s="379"/>
    </row>
    <row r="78" spans="5:25" ht="15" customHeight="1">
      <c r="E78" s="380"/>
      <c r="M78" s="379"/>
    </row>
    <row r="79" spans="5:25" ht="15" customHeight="1">
      <c r="E79" s="380"/>
      <c r="M79" s="379"/>
    </row>
    <row r="80" spans="5:25" ht="15" customHeight="1">
      <c r="E80" s="380"/>
      <c r="M80" s="379"/>
    </row>
    <row r="81" spans="5:13" ht="15" customHeight="1">
      <c r="E81" s="380"/>
      <c r="M81" s="379"/>
    </row>
    <row r="82" spans="5:13" ht="15" customHeight="1">
      <c r="E82" s="380"/>
      <c r="M82" s="379"/>
    </row>
    <row r="83" spans="5:13" ht="15" customHeight="1">
      <c r="E83" s="380"/>
      <c r="M83" s="379"/>
    </row>
    <row r="84" spans="5:13" ht="15" customHeight="1">
      <c r="E84" s="380"/>
      <c r="M84" s="379"/>
    </row>
    <row r="85" spans="5:13" ht="15" customHeight="1">
      <c r="E85" s="380"/>
      <c r="M85" s="379"/>
    </row>
    <row r="86" spans="5:13" ht="15" customHeight="1">
      <c r="E86" s="380"/>
      <c r="M86" s="379"/>
    </row>
    <row r="87" spans="5:13" ht="15" customHeight="1">
      <c r="E87" s="380"/>
      <c r="M87" s="379"/>
    </row>
    <row r="88" spans="5:13" ht="15" customHeight="1">
      <c r="E88" s="380"/>
      <c r="M88" s="379"/>
    </row>
    <row r="89" spans="5:13" ht="15" customHeight="1">
      <c r="E89" s="380"/>
      <c r="M89" s="379"/>
    </row>
    <row r="90" spans="5:13" ht="15" customHeight="1">
      <c r="E90" s="380"/>
      <c r="M90" s="379"/>
    </row>
    <row r="91" spans="5:13" ht="15" customHeight="1">
      <c r="E91" s="380"/>
      <c r="M91" s="379"/>
    </row>
    <row r="92" spans="5:13" ht="15" customHeight="1">
      <c r="E92" s="380"/>
      <c r="M92" s="379"/>
    </row>
    <row r="93" spans="5:13" ht="15" customHeight="1">
      <c r="E93" s="380"/>
      <c r="M93" s="379"/>
    </row>
    <row r="94" spans="5:13" ht="15" customHeight="1">
      <c r="E94" s="380"/>
      <c r="M94" s="379"/>
    </row>
    <row r="95" spans="5:13" ht="15" customHeight="1">
      <c r="E95" s="380"/>
      <c r="M95" s="379"/>
    </row>
    <row r="96" spans="5:13" ht="15" customHeight="1">
      <c r="E96" s="380"/>
    </row>
    <row r="97" spans="5:5" ht="15" customHeight="1">
      <c r="E97" s="380"/>
    </row>
    <row r="98" spans="5:5" ht="15" customHeight="1">
      <c r="E98" s="380"/>
    </row>
    <row r="99" spans="5:5" ht="15" customHeight="1">
      <c r="E99" s="380"/>
    </row>
    <row r="100" spans="5:5" ht="15" customHeight="1">
      <c r="E100" s="380"/>
    </row>
    <row r="101" spans="5:5" ht="15" customHeight="1">
      <c r="E101" s="380"/>
    </row>
    <row r="102" spans="5:5" ht="15" customHeight="1">
      <c r="E102" s="380"/>
    </row>
    <row r="103" spans="5:5" ht="15" customHeight="1">
      <c r="E103" s="380"/>
    </row>
    <row r="104" spans="5:5" ht="15" customHeight="1">
      <c r="E104" s="380"/>
    </row>
    <row r="105" spans="5:5" ht="15" customHeight="1">
      <c r="E105" s="380"/>
    </row>
    <row r="106" spans="5:5" ht="15" customHeight="1">
      <c r="E106" s="380"/>
    </row>
    <row r="107" spans="5:5" ht="15" customHeight="1">
      <c r="E107" s="380"/>
    </row>
    <row r="108" spans="5:5" ht="15" customHeight="1">
      <c r="E108" s="380"/>
    </row>
    <row r="109" spans="5:5" ht="15" customHeight="1">
      <c r="E109" s="380"/>
    </row>
    <row r="110" spans="5:5" ht="15" customHeight="1">
      <c r="E110" s="380"/>
    </row>
    <row r="111" spans="5:5" ht="15" customHeight="1">
      <c r="E111" s="380"/>
    </row>
    <row r="112" spans="5:5" ht="15" customHeight="1">
      <c r="E112" s="380"/>
    </row>
    <row r="113" spans="5:5" ht="15" customHeight="1">
      <c r="E113" s="380"/>
    </row>
    <row r="114" spans="5:5" ht="15" customHeight="1">
      <c r="E114" s="380"/>
    </row>
    <row r="115" spans="5:5" ht="15" customHeight="1">
      <c r="E115" s="380"/>
    </row>
    <row r="116" spans="5:5" ht="15" customHeight="1">
      <c r="E116" s="380"/>
    </row>
    <row r="117" spans="5:5" ht="15" customHeight="1">
      <c r="E117" s="380"/>
    </row>
    <row r="118" spans="5:5" ht="15" customHeight="1">
      <c r="E118" s="380"/>
    </row>
    <row r="119" spans="5:5" ht="15" customHeight="1">
      <c r="E119" s="380"/>
    </row>
    <row r="120" spans="5:5">
      <c r="E120" s="38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1B9E-F510-4AD1-8424-DF926092B387}">
  <dimension ref="A1:N31"/>
  <sheetViews>
    <sheetView zoomScale="70" zoomScaleNormal="70" workbookViewId="0">
      <selection activeCell="U23" sqref="U23"/>
    </sheetView>
  </sheetViews>
  <sheetFormatPr defaultColWidth="9.140625" defaultRowHeight="15"/>
  <cols>
    <col min="1" max="16384" width="9.140625" style="454"/>
  </cols>
  <sheetData>
    <row r="1" spans="1:14" ht="15.75" thickBot="1">
      <c r="A1" s="451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</row>
    <row r="2" spans="1:14" ht="24" thickBot="1">
      <c r="A2" s="455"/>
      <c r="B2" s="699" t="s">
        <v>1537</v>
      </c>
      <c r="C2" s="700"/>
      <c r="D2" s="700"/>
      <c r="E2" s="700"/>
      <c r="F2" s="700"/>
      <c r="G2" s="700"/>
      <c r="H2" s="700"/>
      <c r="I2" s="700"/>
      <c r="J2" s="700"/>
      <c r="K2" s="700"/>
      <c r="L2" s="700"/>
      <c r="M2" s="701"/>
      <c r="N2" s="456"/>
    </row>
    <row r="3" spans="1:14">
      <c r="A3" s="455"/>
      <c r="N3" s="456"/>
    </row>
    <row r="4" spans="1:14">
      <c r="A4" s="455"/>
      <c r="N4" s="456"/>
    </row>
    <row r="5" spans="1:14">
      <c r="A5" s="455"/>
      <c r="N5" s="456"/>
    </row>
    <row r="6" spans="1:14">
      <c r="A6" s="455"/>
      <c r="N6" s="456"/>
    </row>
    <row r="7" spans="1:14">
      <c r="A7" s="455"/>
      <c r="N7" s="456"/>
    </row>
    <row r="8" spans="1:14">
      <c r="A8" s="455"/>
      <c r="N8" s="456"/>
    </row>
    <row r="9" spans="1:14">
      <c r="A9" s="455"/>
      <c r="N9" s="456"/>
    </row>
    <row r="10" spans="1:14">
      <c r="A10" s="455"/>
      <c r="N10" s="456"/>
    </row>
    <row r="11" spans="1:14">
      <c r="A11" s="455"/>
      <c r="N11" s="456"/>
    </row>
    <row r="12" spans="1:14">
      <c r="A12" s="455"/>
      <c r="N12" s="456"/>
    </row>
    <row r="13" spans="1:14">
      <c r="A13" s="455"/>
      <c r="N13" s="456"/>
    </row>
    <row r="14" spans="1:14">
      <c r="A14" s="455"/>
      <c r="N14" s="456"/>
    </row>
    <row r="15" spans="1:14">
      <c r="A15" s="455"/>
      <c r="N15" s="456"/>
    </row>
    <row r="16" spans="1:14">
      <c r="A16" s="455"/>
      <c r="N16" s="456"/>
    </row>
    <row r="17" spans="1:14">
      <c r="A17" s="455"/>
      <c r="N17" s="456"/>
    </row>
    <row r="18" spans="1:14">
      <c r="A18" s="455"/>
      <c r="N18" s="456"/>
    </row>
    <row r="19" spans="1:14">
      <c r="A19" s="455"/>
      <c r="N19" s="456"/>
    </row>
    <row r="20" spans="1:14">
      <c r="A20" s="455"/>
      <c r="N20" s="456"/>
    </row>
    <row r="21" spans="1:14">
      <c r="A21" s="455"/>
      <c r="N21" s="456"/>
    </row>
    <row r="22" spans="1:14">
      <c r="A22" s="455"/>
      <c r="N22" s="456"/>
    </row>
    <row r="23" spans="1:14">
      <c r="A23" s="455"/>
      <c r="N23" s="456"/>
    </row>
    <row r="24" spans="1:14">
      <c r="A24" s="455"/>
      <c r="N24" s="456"/>
    </row>
    <row r="25" spans="1:14">
      <c r="A25" s="455"/>
      <c r="N25" s="456"/>
    </row>
    <row r="26" spans="1:14">
      <c r="A26" s="455"/>
      <c r="N26" s="456"/>
    </row>
    <row r="27" spans="1:14">
      <c r="A27" s="455"/>
      <c r="N27" s="456"/>
    </row>
    <row r="28" spans="1:14">
      <c r="A28" s="455"/>
      <c r="N28" s="456"/>
    </row>
    <row r="29" spans="1:14">
      <c r="A29" s="455"/>
      <c r="N29" s="456"/>
    </row>
    <row r="30" spans="1:14">
      <c r="A30" s="455"/>
      <c r="N30" s="456"/>
    </row>
    <row r="31" spans="1:14" ht="15.75" thickBot="1">
      <c r="A31" s="457"/>
      <c r="B31" s="458"/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59"/>
    </row>
  </sheetData>
  <mergeCells count="1">
    <mergeCell ref="B2:M2"/>
  </mergeCell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1">
        <v>1</v>
      </c>
    </row>
    <row r="2" spans="1:11" ht="48" customHeight="1">
      <c r="A2" s="401">
        <v>3</v>
      </c>
    </row>
    <row r="4" spans="1:11" ht="48" customHeight="1">
      <c r="C4" s="401">
        <v>1</v>
      </c>
    </row>
    <row r="5" spans="1:11" ht="48" customHeight="1">
      <c r="C5" s="401">
        <v>3</v>
      </c>
    </row>
    <row r="7" spans="1:11" ht="48" customHeight="1">
      <c r="E7" s="401">
        <v>1</v>
      </c>
    </row>
    <row r="8" spans="1:11" ht="48" customHeight="1">
      <c r="E8" s="401">
        <v>3</v>
      </c>
    </row>
    <row r="10" spans="1:11" ht="48" customHeight="1">
      <c r="G10" s="401">
        <v>3</v>
      </c>
    </row>
    <row r="11" spans="1:11" ht="48" customHeight="1">
      <c r="G11" s="401">
        <v>1</v>
      </c>
    </row>
    <row r="13" spans="1:11" ht="48" customHeight="1">
      <c r="I13" s="401">
        <v>3</v>
      </c>
    </row>
    <row r="14" spans="1:11" ht="48" customHeight="1">
      <c r="I14" s="401">
        <v>1</v>
      </c>
    </row>
    <row r="16" spans="1:11" ht="48" customHeight="1">
      <c r="K16" s="401">
        <v>3</v>
      </c>
    </row>
    <row r="17" spans="11:21" ht="48" customHeight="1">
      <c r="K17" s="401">
        <v>1</v>
      </c>
    </row>
    <row r="19" spans="11:21" ht="48" customHeight="1">
      <c r="M19" s="401">
        <v>3</v>
      </c>
    </row>
    <row r="20" spans="11:21" ht="48" customHeight="1">
      <c r="M20" s="401">
        <v>1</v>
      </c>
    </row>
    <row r="22" spans="11:21" ht="48" customHeight="1">
      <c r="O22" s="401">
        <v>3</v>
      </c>
    </row>
    <row r="23" spans="11:21" ht="48" customHeight="1">
      <c r="O23" s="401">
        <v>1</v>
      </c>
    </row>
    <row r="25" spans="11:21" ht="57" customHeight="1">
      <c r="Q25" s="401">
        <v>3</v>
      </c>
    </row>
    <row r="26" spans="11:21" ht="57" customHeight="1">
      <c r="Q26" s="401">
        <v>1</v>
      </c>
    </row>
    <row r="28" spans="11:21" ht="57" customHeight="1">
      <c r="S28" s="401">
        <v>3</v>
      </c>
    </row>
    <row r="29" spans="11:21" ht="57" customHeight="1">
      <c r="S29" s="401">
        <v>1</v>
      </c>
    </row>
    <row r="31" spans="11:21" ht="57" customHeight="1">
      <c r="U31" s="401">
        <v>3</v>
      </c>
    </row>
    <row r="32" spans="11:21" ht="57" customHeight="1">
      <c r="U32" s="40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RAB</vt:lpstr>
      <vt:lpstr>REKAP KONS</vt:lpstr>
      <vt:lpstr>KKF</vt:lpstr>
      <vt:lpstr>GAMBAR </vt:lpstr>
      <vt:lpstr>PETA</vt:lpstr>
      <vt:lpstr>SLD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2024-02-20T08:04:17Z</cp:lastPrinted>
  <dcterms:created xsi:type="dcterms:W3CDTF">2011-02-06T11:57:38Z</dcterms:created>
  <dcterms:modified xsi:type="dcterms:W3CDTF">2024-02-27T01:27:03Z</dcterms:modified>
</cp:coreProperties>
</file>