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ga.rajasa\Downloads\"/>
    </mc:Choice>
  </mc:AlternateContent>
  <xr:revisionPtr revIDLastSave="0" documentId="13_ncr:1_{E120BFF8-D92A-482C-8C19-9F721C9AB580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r:id="rId6"/>
    <sheet name="DATA" sheetId="59" r:id="rId7"/>
    <sheet name="KKF" sheetId="54" r:id="rId8"/>
    <sheet name="RAB" sheetId="11" r:id="rId9"/>
    <sheet name="Gb 01 " sheetId="71" r:id="rId10"/>
    <sheet name="sld" sheetId="72" r:id="rId11"/>
    <sheet name="PETA " sheetId="7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1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1">#REF!</definedName>
    <definedName name="\B">#REF!</definedName>
    <definedName name="\bbsuralaya">[1]Uraian!$R$586</definedName>
    <definedName name="\C" localSheetId="6">#REF!</definedName>
    <definedName name="\C" localSheetId="9">#REF!</definedName>
    <definedName name="\C" localSheetId="7">#REF!</definedName>
    <definedName name="\C" localSheetId="11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1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1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1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1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1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1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1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1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1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1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1">#REF!</definedName>
    <definedName name="\M">#REF!</definedName>
    <definedName name="\o">#REF!</definedName>
    <definedName name="\P" localSheetId="6">#REF!</definedName>
    <definedName name="\P" localSheetId="9">#REF!</definedName>
    <definedName name="\P" localSheetId="7">#REF!</definedName>
    <definedName name="\P" localSheetId="11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1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1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1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1">#REF!</definedName>
    <definedName name="\T">#REF!</definedName>
    <definedName name="\V">#REF!</definedName>
    <definedName name="\W" localSheetId="6">#REF!</definedName>
    <definedName name="\W" localSheetId="9">#REF!</definedName>
    <definedName name="\W" localSheetId="7">#REF!</definedName>
    <definedName name="\W" localSheetId="11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1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1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9">#REF!</definedName>
    <definedName name="____\A" localSheetId="7">#REF!</definedName>
    <definedName name="____\A" localSheetId="11">#REF!</definedName>
    <definedName name="____\A">#REF!</definedName>
    <definedName name="____\B" localSheetId="6">#REF!</definedName>
    <definedName name="____\B" localSheetId="9">#REF!</definedName>
    <definedName name="____\B" localSheetId="7">#REF!</definedName>
    <definedName name="____\B" localSheetId="11">#REF!</definedName>
    <definedName name="____\B">#REF!</definedName>
    <definedName name="____\C" localSheetId="6">#REF!</definedName>
    <definedName name="____\C" localSheetId="9">#REF!</definedName>
    <definedName name="____\C" localSheetId="7">#REF!</definedName>
    <definedName name="____\C" localSheetId="11">#REF!</definedName>
    <definedName name="____\C">#REF!</definedName>
    <definedName name="____\D" localSheetId="6">#REF!</definedName>
    <definedName name="____\D" localSheetId="9">#REF!</definedName>
    <definedName name="____\D" localSheetId="7">#REF!</definedName>
    <definedName name="____\D" localSheetId="11">#REF!</definedName>
    <definedName name="____\D">#REF!</definedName>
    <definedName name="____\E" localSheetId="6">#REF!</definedName>
    <definedName name="____\E" localSheetId="9">#REF!</definedName>
    <definedName name="____\E" localSheetId="7">#REF!</definedName>
    <definedName name="____\E" localSheetId="11">#REF!</definedName>
    <definedName name="____\E">#REF!</definedName>
    <definedName name="____\F" localSheetId="6">#REF!</definedName>
    <definedName name="____\F" localSheetId="9">#REF!</definedName>
    <definedName name="____\F" localSheetId="7">#REF!</definedName>
    <definedName name="____\F" localSheetId="11">#REF!</definedName>
    <definedName name="____\F">#REF!</definedName>
    <definedName name="____\G" localSheetId="6">#REF!</definedName>
    <definedName name="____\G" localSheetId="9">#REF!</definedName>
    <definedName name="____\G" localSheetId="7">#REF!</definedName>
    <definedName name="____\G" localSheetId="11">#REF!</definedName>
    <definedName name="____\G">#REF!</definedName>
    <definedName name="____\H" localSheetId="6">#REF!</definedName>
    <definedName name="____\H" localSheetId="9">#REF!</definedName>
    <definedName name="____\H" localSheetId="7">#REF!</definedName>
    <definedName name="____\H" localSheetId="11">#REF!</definedName>
    <definedName name="____\H">#REF!</definedName>
    <definedName name="____\I" localSheetId="6">#REF!</definedName>
    <definedName name="____\I" localSheetId="9">#REF!</definedName>
    <definedName name="____\I" localSheetId="7">#REF!</definedName>
    <definedName name="____\I" localSheetId="11">#REF!</definedName>
    <definedName name="____\I">#REF!</definedName>
    <definedName name="____\J" localSheetId="6">#REF!</definedName>
    <definedName name="____\J" localSheetId="9">#REF!</definedName>
    <definedName name="____\J" localSheetId="7">#REF!</definedName>
    <definedName name="____\J" localSheetId="11">#REF!</definedName>
    <definedName name="____\J">#REF!</definedName>
    <definedName name="____\K" localSheetId="6">#REF!</definedName>
    <definedName name="____\K" localSheetId="9">#REF!</definedName>
    <definedName name="____\K" localSheetId="7">#REF!</definedName>
    <definedName name="____\K" localSheetId="11">#REF!</definedName>
    <definedName name="____\K">#REF!</definedName>
    <definedName name="____\L" localSheetId="6">#REF!</definedName>
    <definedName name="____\L" localSheetId="9">#REF!</definedName>
    <definedName name="____\L" localSheetId="7">#REF!</definedName>
    <definedName name="____\L" localSheetId="11">#REF!</definedName>
    <definedName name="____\L">#REF!</definedName>
    <definedName name="____\LX1" localSheetId="6">#REF!</definedName>
    <definedName name="____\LX1" localSheetId="9">#REF!</definedName>
    <definedName name="____\LX1" localSheetId="7">#REF!</definedName>
    <definedName name="____\LX1" localSheetId="11">#REF!</definedName>
    <definedName name="____\LX1">#REF!</definedName>
    <definedName name="____\M" localSheetId="6">#REF!</definedName>
    <definedName name="____\M" localSheetId="9">#REF!</definedName>
    <definedName name="____\M" localSheetId="7">#REF!</definedName>
    <definedName name="____\M" localSheetId="11">#REF!</definedName>
    <definedName name="____\M">#REF!</definedName>
    <definedName name="____\P" localSheetId="6">#REF!</definedName>
    <definedName name="____\P" localSheetId="9">#REF!</definedName>
    <definedName name="____\P" localSheetId="7">#REF!</definedName>
    <definedName name="____\P" localSheetId="11">#REF!</definedName>
    <definedName name="____\P">#REF!</definedName>
    <definedName name="____\Q" localSheetId="6">#REF!</definedName>
    <definedName name="____\Q" localSheetId="9">#REF!</definedName>
    <definedName name="____\Q" localSheetId="7">#REF!</definedName>
    <definedName name="____\Q" localSheetId="11">#REF!</definedName>
    <definedName name="____\Q">#REF!</definedName>
    <definedName name="____\R" localSheetId="6">#REF!</definedName>
    <definedName name="____\R" localSheetId="9">#REF!</definedName>
    <definedName name="____\R" localSheetId="7">#REF!</definedName>
    <definedName name="____\R" localSheetId="11">#REF!</definedName>
    <definedName name="____\R">#REF!</definedName>
    <definedName name="____\S" localSheetId="6">#REF!</definedName>
    <definedName name="____\S" localSheetId="9">#REF!</definedName>
    <definedName name="____\S" localSheetId="7">#REF!</definedName>
    <definedName name="____\S" localSheetId="11">#REF!</definedName>
    <definedName name="____\S">#REF!</definedName>
    <definedName name="____\T" localSheetId="6">#REF!</definedName>
    <definedName name="____\T" localSheetId="9">#REF!</definedName>
    <definedName name="____\T" localSheetId="7">#REF!</definedName>
    <definedName name="____\T" localSheetId="11">#REF!</definedName>
    <definedName name="____\T">#REF!</definedName>
    <definedName name="____\W" localSheetId="6">#REF!</definedName>
    <definedName name="____\W" localSheetId="9">#REF!</definedName>
    <definedName name="____\W" localSheetId="7">#REF!</definedName>
    <definedName name="____\W" localSheetId="11">#REF!</definedName>
    <definedName name="____\W">#REF!</definedName>
    <definedName name="____\Z" localSheetId="6">#REF!</definedName>
    <definedName name="____\Z" localSheetId="9">#REF!</definedName>
    <definedName name="____\Z" localSheetId="7">#REF!</definedName>
    <definedName name="____\Z" localSheetId="11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9">[5]prod03!#REF!</definedName>
    <definedName name="____BIM1" localSheetId="7">[5]prod03!#REF!</definedName>
    <definedName name="____BIM1" localSheetId="5">[5]prod03!#REF!</definedName>
    <definedName name="____BIM1" localSheetId="11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9">[5]prod03!#REF!</definedName>
    <definedName name="____DEN1" localSheetId="7">[5]prod03!#REF!</definedName>
    <definedName name="____DEN1" localSheetId="5">[5]prod03!#REF!</definedName>
    <definedName name="____DEN1" localSheetId="11">[5]prod03!#REF!</definedName>
    <definedName name="____DEN1">[5]prod03!#REF!</definedName>
    <definedName name="____DIL1" localSheetId="6">[5]prod03!#REF!</definedName>
    <definedName name="____DIL1" localSheetId="9">[5]prod03!#REF!</definedName>
    <definedName name="____DIL1" localSheetId="7">[5]prod03!#REF!</definedName>
    <definedName name="____DIL1" localSheetId="11">[5]prod03!#REF!</definedName>
    <definedName name="____DIL1">[5]prod03!#REF!</definedName>
    <definedName name="____END1" localSheetId="6">[5]prod03!#REF!</definedName>
    <definedName name="____END1" localSheetId="9">[5]prod03!#REF!</definedName>
    <definedName name="____END1" localSheetId="7">[5]prod03!#REF!</definedName>
    <definedName name="____END1" localSheetId="11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9">[5]prod03!#REF!</definedName>
    <definedName name="____KUP1" localSheetId="7">[5]prod03!#REF!</definedName>
    <definedName name="____KUP1" localSheetId="11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9">[5]prod03!#REF!</definedName>
    <definedName name="____MAT1" localSheetId="7">[5]prod03!#REF!</definedName>
    <definedName name="____MAT1" localSheetId="11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9">[5]prod03!#REF!</definedName>
    <definedName name="____SIN1" localSheetId="7">[5]prod03!#REF!</definedName>
    <definedName name="____SIN1" localSheetId="11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9">[5]prod03!#REF!</definedName>
    <definedName name="____SUM1" localSheetId="7">[5]prod03!#REF!</definedName>
    <definedName name="____SUM1" localSheetId="11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9">[5]prod03!#REF!</definedName>
    <definedName name="____WAI1" localSheetId="7">[5]prod03!#REF!</definedName>
    <definedName name="____WAI1" localSheetId="11">[5]prod03!#REF!</definedName>
    <definedName name="____WAI1">[5]prod03!#REF!</definedName>
    <definedName name="____WIL1" localSheetId="6">[5]prod03!#REF!</definedName>
    <definedName name="____WIL1" localSheetId="9">[5]prod03!#REF!</definedName>
    <definedName name="____WIL1" localSheetId="7">[5]prod03!#REF!</definedName>
    <definedName name="____WIL1" localSheetId="11">[5]prod03!#REF!</definedName>
    <definedName name="____WIL1">[5]prod03!#REF!</definedName>
    <definedName name="___BIM1" localSheetId="6">[5]prod03!#REF!</definedName>
    <definedName name="___BIM1" localSheetId="9">[5]prod03!#REF!</definedName>
    <definedName name="___BIM1" localSheetId="7">[5]prod03!#REF!</definedName>
    <definedName name="___BIM1" localSheetId="11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9">[5]prod03!#REF!</definedName>
    <definedName name="___DEN1" localSheetId="7">[5]prod03!#REF!</definedName>
    <definedName name="___DEN1" localSheetId="5">[5]prod03!#REF!</definedName>
    <definedName name="___DEN1" localSheetId="11">[5]prod03!#REF!</definedName>
    <definedName name="___DEN1">[5]prod03!#REF!</definedName>
    <definedName name="___DIL1" localSheetId="6">[5]prod03!#REF!</definedName>
    <definedName name="___DIL1" localSheetId="9">[5]prod03!#REF!</definedName>
    <definedName name="___DIL1" localSheetId="7">[5]prod03!#REF!</definedName>
    <definedName name="___DIL1" localSheetId="11">[5]prod03!#REF!</definedName>
    <definedName name="___DIL1">[5]prod03!#REF!</definedName>
    <definedName name="___END1" localSheetId="6">[5]prod03!#REF!</definedName>
    <definedName name="___END1" localSheetId="9">[5]prod03!#REF!</definedName>
    <definedName name="___END1" localSheetId="7">[5]prod03!#REF!</definedName>
    <definedName name="___END1" localSheetId="11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9">[5]prod03!#REF!</definedName>
    <definedName name="___KUP1" localSheetId="7">[5]prod03!#REF!</definedName>
    <definedName name="___KUP1" localSheetId="11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9">[5]prod03!#REF!</definedName>
    <definedName name="___MAT1" localSheetId="7">[5]prod03!#REF!</definedName>
    <definedName name="___MAT1" localSheetId="11">[5]prod03!#REF!</definedName>
    <definedName name="___MAT1">[5]prod03!#REF!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1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9">[5]prod03!#REF!</definedName>
    <definedName name="___SIN1" localSheetId="7">[5]prod03!#REF!</definedName>
    <definedName name="___SIN1" localSheetId="5">[5]prod03!#REF!</definedName>
    <definedName name="___SIN1" localSheetId="11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9">[5]prod03!#REF!</definedName>
    <definedName name="___SUM1" localSheetId="7">[5]prod03!#REF!</definedName>
    <definedName name="___SUM1" localSheetId="11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9">[5]prod03!#REF!</definedName>
    <definedName name="___WAI1" localSheetId="7">[5]prod03!#REF!</definedName>
    <definedName name="___WAI1" localSheetId="11">[5]prod03!#REF!</definedName>
    <definedName name="___WAI1">[5]prod03!#REF!</definedName>
    <definedName name="___WIL1" localSheetId="6">[5]prod03!#REF!</definedName>
    <definedName name="___WIL1" localSheetId="9">[5]prod03!#REF!</definedName>
    <definedName name="___WIL1" localSheetId="7">[5]prod03!#REF!</definedName>
    <definedName name="___WIL1" localSheetId="11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7" hidden="1">[8]DExp.Lmb!#REF!</definedName>
    <definedName name="__123Graph_A" localSheetId="11" hidden="1">[10]DExp.Lmb!#REF!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hidden="1">[9]DExp.Lmb!#REF!</definedName>
    <definedName name="__123Graph_A1" hidden="1">[11]C!$D$322:$K$322</definedName>
    <definedName name="__123Graph_A2" hidden="1">[11]C!$D$372:$K$372</definedName>
    <definedName name="__123gRAPH_ab" localSheetId="6" hidden="1">[8]DExp.Lmb!#REF!</definedName>
    <definedName name="__123gRAPH_ab" localSheetId="9" hidden="1">[8]DExp.Lmb!#REF!</definedName>
    <definedName name="__123gRAPH_ab" localSheetId="7" hidden="1">[8]DExp.Lmb!#REF!</definedName>
    <definedName name="__123gRAPH_ab" localSheetId="5" hidden="1">[8]DExp.Lmb!#REF!</definedName>
    <definedName name="__123gRAPH_ab" localSheetId="11" hidden="1">[8]DExp.Lmb!#REF!</definedName>
    <definedName name="__123gRAPH_ab" hidden="1">[8]DExp.Lmb!#REF!</definedName>
    <definedName name="__123Graph_ACPEXIND" hidden="1">[11]M!$F$18:$N$18</definedName>
    <definedName name="__123Graph_ACPEXJAVA" hidden="1">[11]M!$V$18:$AD$18</definedName>
    <definedName name="__123Graph_ACPEXOUTS" hidden="1">[11]M!$AL$18:$AT$18</definedName>
    <definedName name="__123Graph_AFININDO" hidden="1">[11]M!$F$27:$N$27</definedName>
    <definedName name="__123Graph_AFINJAVA" hidden="1">[11]M!$V$27:$AD$27</definedName>
    <definedName name="__123Graph_AFINOUTS" hidden="1">[11]M!$AL$27:$AT$27</definedName>
    <definedName name="__123Graph_AFUELINDO" hidden="1">[11]M!$F$5:$N$5</definedName>
    <definedName name="__123Graph_AFUELJAVA" hidden="1">[11]M!$V$5:$AD$5</definedName>
    <definedName name="__123Graph_AFUELOUTS" hidden="1">[11]M!$AL$5:$AT$5</definedName>
    <definedName name="__123Graph_AOPEXIND" hidden="1">[11]M!$F$11:$N$11</definedName>
    <definedName name="__123Graph_AOPEXJAVA" hidden="1">[11]M!$V$11:$AD$11</definedName>
    <definedName name="__123Graph_AOPEXOUTS" hidden="1">[11]M!$AL$11:$AT$11</definedName>
    <definedName name="__123Graph_AREIND" hidden="1">[11]M!$F$23:$N$23</definedName>
    <definedName name="__123Graph_AREJAVA" hidden="1">[11]M!$V$23:$AD$23</definedName>
    <definedName name="__123Graph_AREOUTSIDE" hidden="1">[11]M!$AL$23:$AT$23</definedName>
    <definedName name="__123Graph_B" localSheetId="6" hidden="1">[8]DExp.Lmb!#REF!</definedName>
    <definedName name="__123Graph_B" localSheetId="9" hidden="1">[9]DExp.Lmb!#REF!</definedName>
    <definedName name="__123Graph_B" localSheetId="7" hidden="1">[8]DExp.Lmb!#REF!</definedName>
    <definedName name="__123Graph_B" localSheetId="11" hidden="1">[10]DExp.Lmb!#REF!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hidden="1">[9]DExp.Lmb!#REF!</definedName>
    <definedName name="__123Graph_B1" hidden="1">[11]C!$D$323:$K$323</definedName>
    <definedName name="__123Graph_B2" hidden="1">[11]C!$D$373:$K$373</definedName>
    <definedName name="__123Graph_BCPEXIND" hidden="1">[11]M!$F$17:$N$17</definedName>
    <definedName name="__123Graph_BCPEXJAVA" hidden="1">[11]M!$V$17:$AD$17</definedName>
    <definedName name="__123Graph_BCPEXOUTS" hidden="1">[11]M!$AL$17:$AT$17</definedName>
    <definedName name="__123Graph_BFININDO" hidden="1">[11]M!$F$28:$N$28</definedName>
    <definedName name="__123Graph_BFINJAVA" hidden="1">[11]M!$V$28:$AD$28</definedName>
    <definedName name="__123Graph_BFINOUTS" hidden="1">[11]M!$AL$28:$AT$28</definedName>
    <definedName name="__123Graph_BFUELINDO" hidden="1">[11]M!$F$6:$N$6</definedName>
    <definedName name="__123Graph_BFUELJAVA" hidden="1">[11]M!$V$6:$AD$6</definedName>
    <definedName name="__123Graph_BFUELOUTS" hidden="1">[11]M!$AL$6:$AT$6</definedName>
    <definedName name="__123Graph_BOPEXIND" hidden="1">[11]M!$F$12:$N$12</definedName>
    <definedName name="__123Graph_BOPEXJAVA" hidden="1">[11]M!$V$12:$AD$12</definedName>
    <definedName name="__123Graph_BOPEXOUTS" hidden="1">[11]M!$AL$12:$AT$12</definedName>
    <definedName name="__123Graph_BREIND" hidden="1">[11]M!$F$24:$N$24</definedName>
    <definedName name="__123Graph_BREJAVA" hidden="1">[11]M!$V$24:$AD$24</definedName>
    <definedName name="__123Graph_BREOUTSIDE" hidden="1">[11]M!$AL$24:$AT$24</definedName>
    <definedName name="__123Graph_CCPEXIND" hidden="1">[11]M!$F$20:$N$20</definedName>
    <definedName name="__123Graph_CCPEXJAVA" hidden="1">[11]M!$V$20:$AD$20</definedName>
    <definedName name="__123Graph_CCPEXOUTS" hidden="1">[11]M!$AL$20:$AT$20</definedName>
    <definedName name="__123Graph_CFININDO" hidden="1">[11]M!$F$29:$N$29</definedName>
    <definedName name="__123Graph_CFINJAVA" hidden="1">[11]M!$V$29:$AD$29</definedName>
    <definedName name="__123Graph_CFINOUTS" hidden="1">[11]M!$F$29:$N$29</definedName>
    <definedName name="__123Graph_CFUELINDO" hidden="1">[11]M!$F$7:$N$7</definedName>
    <definedName name="__123Graph_CFUELJAVA" hidden="1">[11]M!$V$7:$AD$7</definedName>
    <definedName name="__123Graph_CFUELOUTS" hidden="1">[11]M!$AL$7:$AT$7</definedName>
    <definedName name="__123Graph_COPEXIND" hidden="1">[11]M!$F$13:$N$13</definedName>
    <definedName name="__123Graph_COPEXJAVA" hidden="1">[11]M!$V$13:$AD$13</definedName>
    <definedName name="__123Graph_COPEXOUTS" hidden="1">[11]M!$AL$13:$AT$13</definedName>
    <definedName name="__123Graph_D" localSheetId="6" hidden="1">[12]PkRp!#REF!</definedName>
    <definedName name="__123Graph_D" localSheetId="9" hidden="1">[13]PkRp!#REF!</definedName>
    <definedName name="__123Graph_D" localSheetId="7" hidden="1">[12]PkRp!#REF!</definedName>
    <definedName name="__123Graph_D" localSheetId="11" hidden="1">[14]PkRp!#REF!</definedName>
    <definedName name="__123Graph_D" localSheetId="1" hidden="1">[12]PkRp!#REF!</definedName>
    <definedName name="__123Graph_D" localSheetId="3" hidden="1">[12]PkRp!#REF!</definedName>
    <definedName name="__123Graph_D" localSheetId="2" hidden="1">[12]PkRp!#REF!</definedName>
    <definedName name="__123Graph_D" hidden="1">[13]PkRp!#REF!</definedName>
    <definedName name="__123Graph_DCPEXIND" hidden="1">[11]M!$F$19:$N$19</definedName>
    <definedName name="__123Graph_DCPEXJAVA" hidden="1">[11]M!$V$19:$AD$19</definedName>
    <definedName name="__123Graph_DCPEXOUTS" hidden="1">[11]M!$AL$19:$AT$19</definedName>
    <definedName name="__123Graph_DFUELINDO" hidden="1">[11]M!$F$8:$N$8</definedName>
    <definedName name="__123Graph_DFUELJAVA" hidden="1">[11]M!$V$8:$AD$8</definedName>
    <definedName name="__123Graph_DFUELOUTS" hidden="1">[11]M!$AL$8:$AT$8</definedName>
    <definedName name="__123Graph_DOPEXIND" hidden="1">[11]M!$F$14:$N$14</definedName>
    <definedName name="__123Graph_DOPEXJAVA" hidden="1">[11]M!$V$14:$AD$14</definedName>
    <definedName name="__123Graph_DOPEXOUTS" hidden="1">[11]M!$AL$14:$AT$14</definedName>
    <definedName name="__123Graph_X" localSheetId="6" hidden="1">[8]DExp.Lmb!#REF!</definedName>
    <definedName name="__123Graph_X" localSheetId="9" hidden="1">[9]DExp.Lmb!#REF!</definedName>
    <definedName name="__123Graph_X" localSheetId="7" hidden="1">[8]DExp.Lmb!#REF!</definedName>
    <definedName name="__123Graph_X" localSheetId="11" hidden="1">[10]DExp.Lmb!#REF!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hidden="1">[9]DExp.Lmb!#REF!</definedName>
    <definedName name="__123gRAPH_x1" localSheetId="6" hidden="1">[8]DExp.Lmb!#REF!</definedName>
    <definedName name="__123gRAPH_x1" localSheetId="9" hidden="1">[8]DExp.Lmb!#REF!</definedName>
    <definedName name="__123gRAPH_x1" localSheetId="7" hidden="1">[8]DExp.Lmb!#REF!</definedName>
    <definedName name="__123gRAPH_x1" localSheetId="11" hidden="1">[8]DExp.Lmb!#REF!</definedName>
    <definedName name="__123gRAPH_x1" hidden="1">[8]DExp.Lmb!#REF!</definedName>
    <definedName name="__123Graph_XCPEXIND" hidden="1">[11]M!$F$3:$N$3</definedName>
    <definedName name="__123Graph_XCPEXJAVA" hidden="1">[11]M!$V$3:$AD$3</definedName>
    <definedName name="__123Graph_XCPEXOUTS" hidden="1">[11]M!$AL$3:$AT$3</definedName>
    <definedName name="__123Graph_XFININDO" hidden="1">[11]M!$F$3:$N$3</definedName>
    <definedName name="__123Graph_XFINJAVA" hidden="1">[11]M!$V$3:$AD$3</definedName>
    <definedName name="__123Graph_XFUELINDO" hidden="1">[11]M!$F$3:$N$3</definedName>
    <definedName name="__123Graph_XFUELJAVA" hidden="1">[11]M!$V$3:$AD$3</definedName>
    <definedName name="__123Graph_XFUELOUTS" hidden="1">[11]M!$AL$3:$AT$3</definedName>
    <definedName name="__123Graph_XOPEXIND" hidden="1">[11]M!$F$3:$N$3</definedName>
    <definedName name="__123Graph_XOPEXJAVA" hidden="1">[11]M!$V$3:$AD$3</definedName>
    <definedName name="__123Graph_XOPEXOUTS" hidden="1">[11]M!$AL$3:$AT$3</definedName>
    <definedName name="__123Graph_XREJAVA" hidden="1">[11]M!$V$3:$AD$3</definedName>
    <definedName name="__123Graph_XREOUTSIDE" hidden="1">[11]M!$AL$3:$AT$3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'[15]HARGA SATUAN'!$B$13</definedName>
    <definedName name="__BIM1" localSheetId="6">[5]prod03!#REF!</definedName>
    <definedName name="__BIM1" localSheetId="9">[5]prod03!#REF!</definedName>
    <definedName name="__BIM1" localSheetId="7">[5]prod03!#REF!</definedName>
    <definedName name="__BIM1" localSheetId="5">[5]prod03!#REF!</definedName>
    <definedName name="__BIM1" localSheetId="11">[5]prod03!#REF!</definedName>
    <definedName name="__BIM1">[5]prod03!#REF!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1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9">[5]prod03!#REF!</definedName>
    <definedName name="__DEN1" localSheetId="7">[5]prod03!#REF!</definedName>
    <definedName name="__DEN1" localSheetId="5">[5]prod03!#REF!</definedName>
    <definedName name="__DEN1" localSheetId="11">[5]prod03!#REF!</definedName>
    <definedName name="__DEN1">[5]prod03!#REF!</definedName>
    <definedName name="__DIL1" localSheetId="6">[5]prod03!#REF!</definedName>
    <definedName name="__DIL1" localSheetId="9">[5]prod03!#REF!</definedName>
    <definedName name="__DIL1" localSheetId="7">[5]prod03!#REF!</definedName>
    <definedName name="__DIL1" localSheetId="11">[5]prod03!#REF!</definedName>
    <definedName name="__DIL1">[5]prod03!#REF!</definedName>
    <definedName name="__END1" localSheetId="6">[5]prod03!#REF!</definedName>
    <definedName name="__END1" localSheetId="9">[5]prod03!#REF!</definedName>
    <definedName name="__END1" localSheetId="7">[5]prod03!#REF!</definedName>
    <definedName name="__END1" localSheetId="11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[16]ca!#REF!</definedName>
    <definedName name="__kb2">[16]ca!#REF!</definedName>
    <definedName name="__kl09" hidden="1">{#N/A,#N/A,FALSE,"M.01"}</definedName>
    <definedName name="__kp1">[16]ca!#REF!</definedName>
    <definedName name="__KUP1" localSheetId="6">[5]prod03!#REF!</definedName>
    <definedName name="__KUP1" localSheetId="9">[5]prod03!#REF!</definedName>
    <definedName name="__KUP1" localSheetId="7">[5]prod03!#REF!</definedName>
    <definedName name="__KUP1" localSheetId="11">[5]prod03!#REF!</definedName>
    <definedName name="__KUP1">[5]prod03!#REF!</definedName>
    <definedName name="__la150">'[15]HARGA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9">[5]prod03!#REF!</definedName>
    <definedName name="__MAT1" localSheetId="7">[5]prod03!#REF!</definedName>
    <definedName name="__MAT1" localSheetId="11">[5]prod03!#REF!</definedName>
    <definedName name="__MAT1">[5]prod03!#REF!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1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1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'[15]HARGA SATUAN'!$B$8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9">[5]prod03!#REF!</definedName>
    <definedName name="__SIN1" localSheetId="7">[5]prod03!#REF!</definedName>
    <definedName name="__SIN1" localSheetId="11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9">[5]prod03!#REF!</definedName>
    <definedName name="__SUM1" localSheetId="7">[5]prod03!#REF!</definedName>
    <definedName name="__SUM1" localSheetId="11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1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1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9">[5]prod03!#REF!</definedName>
    <definedName name="__WAI1" localSheetId="7">[5]prod03!#REF!</definedName>
    <definedName name="__WAI1" localSheetId="11">[5]prod03!#REF!</definedName>
    <definedName name="__WAI1">[5]prod03!#REF!</definedName>
    <definedName name="__WIL1" localSheetId="6">[5]prod03!#REF!</definedName>
    <definedName name="__WIL1" localSheetId="9">[5]prod03!#REF!</definedName>
    <definedName name="__WIL1" localSheetId="7">[5]prod03!#REF!</definedName>
    <definedName name="__WIL1" localSheetId="11">[5]prod03!#REF!</definedName>
    <definedName name="__WIL1">[5]prod03!#REF!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1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'[17]PUNCAK-89'!$AB$1:$AB$7</definedName>
    <definedName name="_1__123Graph_BCHART_1" localSheetId="11" hidden="1">'[18]PUNCAK-89'!$AB$1:$AB$7</definedName>
    <definedName name="_1__123Graph_BCHART_1" localSheetId="1" hidden="1">'[19]PUNCAK-89'!$AB$1:$AB$7</definedName>
    <definedName name="_1__123Graph_BCHART_1" hidden="1">'[17]PUNCAK-89'!$AB$1:$AB$7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1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[20]graf2!$D$12:$L$12</definedName>
    <definedName name="_10__123Graph_LBL_BCHART_2" hidden="1">[21]graf2!$D$12:$L$12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1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1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1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1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1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1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1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1">#REF!</definedName>
    <definedName name="_11INV_PERUSAHAAN">#REF!</definedName>
    <definedName name="_12">#REF!</definedName>
    <definedName name="_12__123Graph_LBL_ACHART_2" localSheetId="9" hidden="1">[20]graf2!$D$10:$L$10</definedName>
    <definedName name="_12__123Graph_LBL_ACHART_2" hidden="1">[21]graf2!$D$10:$L$10</definedName>
    <definedName name="_12__123Graph_LBL_BCHART_2" hidden="1">[6]graf2!$D$12:$L$12</definedName>
    <definedName name="_12__123Graph_LBL_CCHART_2" localSheetId="9" hidden="1">[20]graf2!$D$14:$L$14</definedName>
    <definedName name="_12__123Graph_LBL_CCHART_2" hidden="1">[21]graf2!$D$14:$L$14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1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1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1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1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1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1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1">#REF!</definedName>
    <definedName name="_13REKAP_KEGIATAN">#REF!</definedName>
    <definedName name="_14">#N/A</definedName>
    <definedName name="_14__123Graph_XCHART_2" localSheetId="9" hidden="1">[20]graf2!$D$8:$L$8</definedName>
    <definedName name="_14__123Graph_XCHART_2" hidden="1">[21]graf2!$D$8:$L$8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1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1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1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1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[20]graf2!$D$12:$L$12</definedName>
    <definedName name="_15__123Graph_LBL_BCHART_2" hidden="1">[21]graf2!$D$12:$L$12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1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1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1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1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1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1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1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1">#REF!</definedName>
    <definedName name="_17ANGG_PERUSAHA_2">#REF!</definedName>
    <definedName name="_18">#N/A</definedName>
    <definedName name="_18___123Graph_LBL_ACHART_2" hidden="1">[6]graf2!$D$10:$L$10</definedName>
    <definedName name="_18__123Graph_LBL_CCHART_2" localSheetId="9" hidden="1">[20]graf2!$D$14:$L$14</definedName>
    <definedName name="_18__123Graph_LBL_CCHART_2" hidden="1">[21]graf2!$D$14:$L$14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1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1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1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1">#REF!</definedName>
    <definedName name="_2">#REF!</definedName>
    <definedName name="_2_____123Graph_BCHART_2" hidden="1">[6]graf2!$D$12:$L$12</definedName>
    <definedName name="_2__123Graph_ACHART_2" localSheetId="9" hidden="1">[20]graf2!$D$10:$L$10</definedName>
    <definedName name="_2__123Graph_ACHART_2" hidden="1">[21]graf2!$D$10:$L$10</definedName>
    <definedName name="_2__123Graph_BCHART_2" hidden="1">[6]graf2!$D$12:$L$12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1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1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1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1">#REF!</definedName>
    <definedName name="_20INV_PERUSAHAA_2">#REF!</definedName>
    <definedName name="_21___123Graph_XCHART_2" hidden="1">[6]graf2!$D$8:$L$8</definedName>
    <definedName name="_21__123Graph_XCHART_2" localSheetId="9" hidden="1">[20]graf2!$D$8:$L$8</definedName>
    <definedName name="_21__123Graph_XCHART_2" hidden="1">[21]graf2!$D$8:$L$8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1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1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1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1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1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1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1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1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1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1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1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1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1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1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7">#REF!</definedName>
    <definedName name="_3" localSheetId="11">#REF!</definedName>
    <definedName name="_3">#REF!</definedName>
    <definedName name="_3_____123Graph_CCHART_2" hidden="1">[6]graf2!$D$14:$L$14</definedName>
    <definedName name="_3__123Graph_ACHART_2" localSheetId="9" hidden="1">[20]graf2!$D$10:$L$10</definedName>
    <definedName name="_3__123Graph_ACHART_2" hidden="1">[21]graf2!$D$10:$L$10</definedName>
    <definedName name="_3__123Graph_CCHART_2" hidden="1">[6]graf2!$D$14:$L$14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1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1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1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1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7">#REF!</definedName>
    <definedName name="_4" localSheetId="11">#REF!</definedName>
    <definedName name="_4">#REF!</definedName>
    <definedName name="_4_____123Graph_LBL_ACHART_2" hidden="1">[6]graf2!$D$10:$L$10</definedName>
    <definedName name="_4__123Graph_BCHART_2" localSheetId="9" hidden="1">[20]graf2!$D$12:$L$12</definedName>
    <definedName name="_4__123Graph_BCHART_2" hidden="1">[21]graf2!$D$12:$L$12</definedName>
    <definedName name="_4__123Graph_LBL_ACHART_2" hidden="1">[6]graf2!$D$10:$L$10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1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1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1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1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7">#REF!</definedName>
    <definedName name="_5" localSheetId="11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1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1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1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[20]graf2!$D$12:$L$12</definedName>
    <definedName name="_6__123Graph_BCHART_2" hidden="1">[21]graf2!$D$12:$L$12</definedName>
    <definedName name="_6__123Graph_CCHART_2" localSheetId="9" hidden="1">[20]graf2!$D$14:$L$14</definedName>
    <definedName name="_6__123Graph_CCHART_2" hidden="1">[21]graf2!$D$14:$L$14</definedName>
    <definedName name="_6__123Graph_LBL_CCHART_2" hidden="1">[6]graf2!$D$14:$L$14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1">#REF!</definedName>
    <definedName name="_6_FORM_A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1">#REF!</definedName>
    <definedName name="_6ANGG_PERUSAHAAN">#REF!</definedName>
    <definedName name="_6B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1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1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1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1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1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1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1">#REF!</definedName>
    <definedName name="_8">#REF!</definedName>
    <definedName name="_8__123Graph_ACHART_2" hidden="1">[6]graf2!$D$10:$L$10</definedName>
    <definedName name="_8__123Graph_LBL_ACHART_2" localSheetId="9" hidden="1">[20]graf2!$D$10:$L$10</definedName>
    <definedName name="_8__123Graph_LBL_ACHART_2" hidden="1">[21]graf2!$D$10:$L$10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1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1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1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1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[20]graf2!$D$14:$L$14</definedName>
    <definedName name="_9__123Graph_CCHART_2" hidden="1">[21]graf2!$D$14:$L$14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1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1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1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1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9">#REF!</definedName>
    <definedName name="_add55" localSheetId="7">#REF!</definedName>
    <definedName name="_add55" localSheetId="11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1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9">#REF!</definedName>
    <definedName name="_bap22" localSheetId="7">#REF!</definedName>
    <definedName name="_bap22" localSheetId="11">#REF!</definedName>
    <definedName name="_bap22">#REF!</definedName>
    <definedName name="_bap23" localSheetId="6">#REF!</definedName>
    <definedName name="_bap23" localSheetId="9">#REF!</definedName>
    <definedName name="_bap23" localSheetId="7">#REF!</definedName>
    <definedName name="_bap23" localSheetId="11">#REF!</definedName>
    <definedName name="_bap23">#REF!</definedName>
    <definedName name="_bap24" localSheetId="6">#REF!</definedName>
    <definedName name="_bap24" localSheetId="9">#REF!</definedName>
    <definedName name="_bap24" localSheetId="7">#REF!</definedName>
    <definedName name="_bap24" localSheetId="11">#REF!</definedName>
    <definedName name="_bap24">#REF!</definedName>
    <definedName name="_bap25" localSheetId="6">#REF!</definedName>
    <definedName name="_bap25" localSheetId="9">#REF!</definedName>
    <definedName name="_bap25" localSheetId="7">#REF!</definedName>
    <definedName name="_bap25" localSheetId="11">#REF!</definedName>
    <definedName name="_bap25">#REF!</definedName>
    <definedName name="_bap26" localSheetId="6">#REF!</definedName>
    <definedName name="_bap26" localSheetId="9">#REF!</definedName>
    <definedName name="_bap26" localSheetId="7">#REF!</definedName>
    <definedName name="_bap26" localSheetId="11">#REF!</definedName>
    <definedName name="_bap26">#REF!</definedName>
    <definedName name="_bap27" localSheetId="6">#REF!</definedName>
    <definedName name="_bap27" localSheetId="9">#REF!</definedName>
    <definedName name="_bap27" localSheetId="7">#REF!</definedName>
    <definedName name="_bap27" localSheetId="11">#REF!</definedName>
    <definedName name="_bap27">#REF!</definedName>
    <definedName name="_bap28" localSheetId="6">#REF!</definedName>
    <definedName name="_bap28" localSheetId="9">#REF!</definedName>
    <definedName name="_bap28" localSheetId="7">#REF!</definedName>
    <definedName name="_bap28" localSheetId="11">#REF!</definedName>
    <definedName name="_bap28">#REF!</definedName>
    <definedName name="_bap29" localSheetId="6">#REF!</definedName>
    <definedName name="_bap29" localSheetId="9">#REF!</definedName>
    <definedName name="_bap29" localSheetId="7">#REF!</definedName>
    <definedName name="_bap29" localSheetId="11">#REF!</definedName>
    <definedName name="_bap29">#REF!</definedName>
    <definedName name="_bap30" localSheetId="6">#REF!</definedName>
    <definedName name="_bap30" localSheetId="9">#REF!</definedName>
    <definedName name="_bap30" localSheetId="7">#REF!</definedName>
    <definedName name="_bap30" localSheetId="11">#REF!</definedName>
    <definedName name="_bap30">#REF!</definedName>
    <definedName name="_bap31" localSheetId="6">#REF!</definedName>
    <definedName name="_bap31" localSheetId="9">#REF!</definedName>
    <definedName name="_bap31" localSheetId="7">#REF!</definedName>
    <definedName name="_bap31" localSheetId="11">#REF!</definedName>
    <definedName name="_bap31">#REF!</definedName>
    <definedName name="_bap32" localSheetId="6">#REF!</definedName>
    <definedName name="_bap32" localSheetId="9">#REF!</definedName>
    <definedName name="_bap32" localSheetId="7">#REF!</definedName>
    <definedName name="_bap32" localSheetId="11">#REF!</definedName>
    <definedName name="_bap32">#REF!</definedName>
    <definedName name="_bap33" localSheetId="6">#REF!</definedName>
    <definedName name="_bap33" localSheetId="9">#REF!</definedName>
    <definedName name="_bap33" localSheetId="7">#REF!</definedName>
    <definedName name="_bap33" localSheetId="11">#REF!</definedName>
    <definedName name="_bap33">#REF!</definedName>
    <definedName name="_bap34" localSheetId="6">#REF!</definedName>
    <definedName name="_bap34" localSheetId="9">#REF!</definedName>
    <definedName name="_bap34" localSheetId="7">#REF!</definedName>
    <definedName name="_bap34" localSheetId="11">#REF!</definedName>
    <definedName name="_bap34">#REF!</definedName>
    <definedName name="_bap35" localSheetId="6">#REF!</definedName>
    <definedName name="_bap35" localSheetId="9">#REF!</definedName>
    <definedName name="_bap35" localSheetId="7">#REF!</definedName>
    <definedName name="_bap35" localSheetId="11">#REF!</definedName>
    <definedName name="_bap35">#REF!</definedName>
    <definedName name="_bap36" localSheetId="6">#REF!</definedName>
    <definedName name="_bap36" localSheetId="9">#REF!</definedName>
    <definedName name="_bap36" localSheetId="7">#REF!</definedName>
    <definedName name="_bap36" localSheetId="11">#REF!</definedName>
    <definedName name="_bap36">#REF!</definedName>
    <definedName name="_bap37" localSheetId="6">#REF!</definedName>
    <definedName name="_bap37" localSheetId="9">#REF!</definedName>
    <definedName name="_bap37" localSheetId="7">#REF!</definedName>
    <definedName name="_bap37" localSheetId="11">#REF!</definedName>
    <definedName name="_bap37">#REF!</definedName>
    <definedName name="_bap38" localSheetId="6">#REF!</definedName>
    <definedName name="_bap38" localSheetId="9">#REF!</definedName>
    <definedName name="_bap38" localSheetId="7">#REF!</definedName>
    <definedName name="_bap38" localSheetId="11">#REF!</definedName>
    <definedName name="_bap38">#REF!</definedName>
    <definedName name="_bap39" localSheetId="6">#REF!</definedName>
    <definedName name="_bap39" localSheetId="9">#REF!</definedName>
    <definedName name="_bap39" localSheetId="7">#REF!</definedName>
    <definedName name="_bap39" localSheetId="11">#REF!</definedName>
    <definedName name="_bap39">#REF!</definedName>
    <definedName name="_bap399" localSheetId="6">#REF!</definedName>
    <definedName name="_bap399" localSheetId="9">#REF!</definedName>
    <definedName name="_bap399" localSheetId="7">#REF!</definedName>
    <definedName name="_bap399" localSheetId="11">#REF!</definedName>
    <definedName name="_bap399">#REF!</definedName>
    <definedName name="_bap40" localSheetId="6">#REF!</definedName>
    <definedName name="_bap40" localSheetId="9">#REF!</definedName>
    <definedName name="_bap40" localSheetId="7">#REF!</definedName>
    <definedName name="_bap40" localSheetId="11">#REF!</definedName>
    <definedName name="_bap40">#REF!</definedName>
    <definedName name="_bap41" localSheetId="6">#REF!</definedName>
    <definedName name="_bap41" localSheetId="9">#REF!</definedName>
    <definedName name="_bap41" localSheetId="7">#REF!</definedName>
    <definedName name="_bap41" localSheetId="11">#REF!</definedName>
    <definedName name="_bap41">#REF!</definedName>
    <definedName name="_bap42" localSheetId="6">#REF!</definedName>
    <definedName name="_bap42" localSheetId="9">#REF!</definedName>
    <definedName name="_bap42" localSheetId="7">#REF!</definedName>
    <definedName name="_bap42" localSheetId="11">#REF!</definedName>
    <definedName name="_bap42">#REF!</definedName>
    <definedName name="_BAT48100">'[15]HARGA SATUAN'!$B$13</definedName>
    <definedName name="_BIM1" localSheetId="6">[5]prod03!#REF!</definedName>
    <definedName name="_BIM1" localSheetId="9">[5]prod03!#REF!</definedName>
    <definedName name="_BIM1" localSheetId="7">[5]prod03!#REF!</definedName>
    <definedName name="_BIM1" localSheetId="11">[5]prod03!#REF!</definedName>
    <definedName name="_BIM1">[5]prod03!#REF!</definedName>
    <definedName name="_c">"$#REF!.$A$199"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1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1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1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1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1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1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1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1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1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1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1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1">#REF!</definedName>
    <definedName name="_DAF3">#REF!</definedName>
    <definedName name="_DEN1" localSheetId="6">[5]prod03!#REF!</definedName>
    <definedName name="_DEN1" localSheetId="9">[5]prod03!#REF!</definedName>
    <definedName name="_DEN1" localSheetId="7">[5]prod03!#REF!</definedName>
    <definedName name="_DEN1" localSheetId="11">[5]prod03!#REF!</definedName>
    <definedName name="_DEN1">[5]prod03!#REF!</definedName>
    <definedName name="_DIL1" localSheetId="6">[5]prod03!#REF!</definedName>
    <definedName name="_DIL1" localSheetId="9">[5]prod03!#REF!</definedName>
    <definedName name="_DIL1" localSheetId="7">[5]prod03!#REF!</definedName>
    <definedName name="_DIL1" localSheetId="11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9">[5]prod03!#REF!</definedName>
    <definedName name="_END1" localSheetId="7">[5]prod03!#REF!</definedName>
    <definedName name="_END1" localSheetId="11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1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1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RAB!$A$11:$X$13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 localSheetId="11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1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[16]ca!#REF!</definedName>
    <definedName name="_kb2">[16]ca!#REF!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1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1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1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[16]ca!#REF!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1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9">[5]prod03!#REF!</definedName>
    <definedName name="_KUP1" localSheetId="7">[5]prod03!#REF!</definedName>
    <definedName name="_KUP1" localSheetId="11">[5]prod03!#REF!</definedName>
    <definedName name="_KUP1">[5]prod03!#REF!</definedName>
    <definedName name="_la150">'[15]HARGA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'[22]Assumptions (2)'!$B$3:$H$39</definedName>
    <definedName name="_LinkPic_DC9E3C4193F340C38D569535AFB3BB77">'[22]Assumptions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9">[5]prod03!#REF!</definedName>
    <definedName name="_MAT1" localSheetId="7">[5]prod03!#REF!</definedName>
    <definedName name="_MAT1" localSheetId="11">[5]prod03!#REF!</definedName>
    <definedName name="_MAT1">[5]prod03!#REF!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1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1">#REF!</definedName>
    <definedName name="_MEI92">#REF!</definedName>
    <definedName name="_mp3" hidden="1">{#N/A,#N/A,FALSE,"M.42"}</definedName>
    <definedName name="_no23" localSheetId="6">#REF!</definedName>
    <definedName name="_no23" localSheetId="9">#REF!</definedName>
    <definedName name="_no23" localSheetId="7">#REF!</definedName>
    <definedName name="_no23" localSheetId="11">#REF!</definedName>
    <definedName name="_no23">#REF!</definedName>
    <definedName name="_no24" localSheetId="6">#REF!</definedName>
    <definedName name="_no24" localSheetId="9">#REF!</definedName>
    <definedName name="_no24" localSheetId="7">#REF!</definedName>
    <definedName name="_no24" localSheetId="11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1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'[15]HARGA SATUAN'!$B$8</definedName>
    <definedName name="_pot22" localSheetId="6">#REF!</definedName>
    <definedName name="_pot22" localSheetId="9">#REF!</definedName>
    <definedName name="_pot22" localSheetId="7">#REF!</definedName>
    <definedName name="_pot22" localSheetId="11">#REF!</definedName>
    <definedName name="_pot22">#REF!</definedName>
    <definedName name="_pot23" localSheetId="6">#REF!</definedName>
    <definedName name="_pot23" localSheetId="9">#REF!</definedName>
    <definedName name="_pot23" localSheetId="7">#REF!</definedName>
    <definedName name="_pot23" localSheetId="11">#REF!</definedName>
    <definedName name="_pot23">#REF!</definedName>
    <definedName name="_pot24" localSheetId="6">#REF!</definedName>
    <definedName name="_pot24" localSheetId="9">#REF!</definedName>
    <definedName name="_pot24" localSheetId="7">#REF!</definedName>
    <definedName name="_pot24" localSheetId="11">#REF!</definedName>
    <definedName name="_pot24">#REF!</definedName>
    <definedName name="_pot25" localSheetId="6">#REF!</definedName>
    <definedName name="_pot25" localSheetId="9">#REF!</definedName>
    <definedName name="_pot25" localSheetId="7">#REF!</definedName>
    <definedName name="_pot25" localSheetId="11">#REF!</definedName>
    <definedName name="_pot25">#REF!</definedName>
    <definedName name="_pot26" localSheetId="6">#REF!</definedName>
    <definedName name="_pot26" localSheetId="9">#REF!</definedName>
    <definedName name="_pot26" localSheetId="7">#REF!</definedName>
    <definedName name="_pot26" localSheetId="11">#REF!</definedName>
    <definedName name="_pot26">#REF!</definedName>
    <definedName name="_pot27" localSheetId="6">#REF!</definedName>
    <definedName name="_pot27" localSheetId="9">#REF!</definedName>
    <definedName name="_pot27" localSheetId="7">#REF!</definedName>
    <definedName name="_pot27" localSheetId="11">#REF!</definedName>
    <definedName name="_pot27">#REF!</definedName>
    <definedName name="_pot28" localSheetId="6">#REF!</definedName>
    <definedName name="_pot28" localSheetId="9">#REF!</definedName>
    <definedName name="_pot28" localSheetId="7">#REF!</definedName>
    <definedName name="_pot28" localSheetId="11">#REF!</definedName>
    <definedName name="_pot28">#REF!</definedName>
    <definedName name="_pot29" localSheetId="6">#REF!</definedName>
    <definedName name="_pot29" localSheetId="9">#REF!</definedName>
    <definedName name="_pot29" localSheetId="7">#REF!</definedName>
    <definedName name="_pot29" localSheetId="11">#REF!</definedName>
    <definedName name="_pot29">#REF!</definedName>
    <definedName name="_pot30" localSheetId="6">#REF!</definedName>
    <definedName name="_pot30" localSheetId="9">#REF!</definedName>
    <definedName name="_pot30" localSheetId="7">#REF!</definedName>
    <definedName name="_pot30" localSheetId="11">#REF!</definedName>
    <definedName name="_pot30">#REF!</definedName>
    <definedName name="_pot31" localSheetId="6">#REF!</definedName>
    <definedName name="_pot31" localSheetId="9">#REF!</definedName>
    <definedName name="_pot31" localSheetId="7">#REF!</definedName>
    <definedName name="_pot31" localSheetId="11">#REF!</definedName>
    <definedName name="_pot31">#REF!</definedName>
    <definedName name="_pot32" localSheetId="6">#REF!</definedName>
    <definedName name="_pot32" localSheetId="9">#REF!</definedName>
    <definedName name="_pot32" localSheetId="7">#REF!</definedName>
    <definedName name="_pot32" localSheetId="11">#REF!</definedName>
    <definedName name="_pot32">#REF!</definedName>
    <definedName name="_pot322" localSheetId="6">#REF!</definedName>
    <definedName name="_pot322" localSheetId="9">#REF!</definedName>
    <definedName name="_pot322" localSheetId="7">#REF!</definedName>
    <definedName name="_pot322" localSheetId="11">#REF!</definedName>
    <definedName name="_pot322">#REF!</definedName>
    <definedName name="_pot33" localSheetId="6">#REF!</definedName>
    <definedName name="_pot33" localSheetId="9">#REF!</definedName>
    <definedName name="_pot33" localSheetId="7">#REF!</definedName>
    <definedName name="_pot33" localSheetId="11">#REF!</definedName>
    <definedName name="_pot33">#REF!</definedName>
    <definedName name="_pot34" localSheetId="6">#REF!</definedName>
    <definedName name="_pot34" localSheetId="9">#REF!</definedName>
    <definedName name="_pot34" localSheetId="7">#REF!</definedName>
    <definedName name="_pot34" localSheetId="11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1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1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1">#REF!</definedName>
    <definedName name="_R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1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9">[5]prod03!#REF!</definedName>
    <definedName name="_SIN1" localSheetId="7">[5]prod03!#REF!</definedName>
    <definedName name="_SIN1" localSheetId="11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1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1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1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1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9">[5]prod03!#REF!</definedName>
    <definedName name="_SUM1" localSheetId="7">[5]prod03!#REF!</definedName>
    <definedName name="_SUM1" localSheetId="11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1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1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1">#REF!</definedName>
    <definedName name="_tgl22">#REF!</definedName>
    <definedName name="_tgl23" localSheetId="6">#REF!</definedName>
    <definedName name="_tgl23" localSheetId="9">#REF!</definedName>
    <definedName name="_tgl23" localSheetId="7">#REF!</definedName>
    <definedName name="_tgl23" localSheetId="11">#REF!</definedName>
    <definedName name="_tgl23">#REF!</definedName>
    <definedName name="_tgl24" localSheetId="6">#REF!</definedName>
    <definedName name="_tgl24" localSheetId="9">#REF!</definedName>
    <definedName name="_tgl24" localSheetId="7">#REF!</definedName>
    <definedName name="_tgl24" localSheetId="11">#REF!</definedName>
    <definedName name="_tgl24">#REF!</definedName>
    <definedName name="_tgl25" localSheetId="6">#REF!</definedName>
    <definedName name="_tgl25" localSheetId="9">#REF!</definedName>
    <definedName name="_tgl25" localSheetId="7">#REF!</definedName>
    <definedName name="_tgl25" localSheetId="11">#REF!</definedName>
    <definedName name="_tgl25">#REF!</definedName>
    <definedName name="_tgl26" localSheetId="6">#REF!</definedName>
    <definedName name="_tgl26" localSheetId="9">#REF!</definedName>
    <definedName name="_tgl26" localSheetId="7">#REF!</definedName>
    <definedName name="_tgl26" localSheetId="11">#REF!</definedName>
    <definedName name="_tgl26">#REF!</definedName>
    <definedName name="_tgl27" localSheetId="6">#REF!</definedName>
    <definedName name="_tgl27" localSheetId="9">#REF!</definedName>
    <definedName name="_tgl27" localSheetId="7">#REF!</definedName>
    <definedName name="_tgl27" localSheetId="11">#REF!</definedName>
    <definedName name="_tgl27">#REF!</definedName>
    <definedName name="_tgl28" localSheetId="6">#REF!</definedName>
    <definedName name="_tgl28" localSheetId="9">#REF!</definedName>
    <definedName name="_tgl28" localSheetId="7">#REF!</definedName>
    <definedName name="_tgl28" localSheetId="11">#REF!</definedName>
    <definedName name="_tgl28">#REF!</definedName>
    <definedName name="_tgl29" localSheetId="6">#REF!</definedName>
    <definedName name="_tgl29" localSheetId="9">#REF!</definedName>
    <definedName name="_tgl29" localSheetId="7">#REF!</definedName>
    <definedName name="_tgl29" localSheetId="11">#REF!</definedName>
    <definedName name="_tgl29">#REF!</definedName>
    <definedName name="_tgl30" localSheetId="6">#REF!</definedName>
    <definedName name="_tgl30" localSheetId="9">#REF!</definedName>
    <definedName name="_tgl30" localSheetId="7">#REF!</definedName>
    <definedName name="_tgl30" localSheetId="11">#REF!</definedName>
    <definedName name="_tgl30">#REF!</definedName>
    <definedName name="_tgl31" localSheetId="6">#REF!</definedName>
    <definedName name="_tgl31" localSheetId="9">#REF!</definedName>
    <definedName name="_tgl31" localSheetId="7">#REF!</definedName>
    <definedName name="_tgl31" localSheetId="11">#REF!</definedName>
    <definedName name="_tgl31">#REF!</definedName>
    <definedName name="_tgl32" localSheetId="6">#REF!</definedName>
    <definedName name="_tgl32" localSheetId="9">#REF!</definedName>
    <definedName name="_tgl32" localSheetId="7">#REF!</definedName>
    <definedName name="_tgl32" localSheetId="11">#REF!</definedName>
    <definedName name="_tgl32">#REF!</definedName>
    <definedName name="_tgl33" localSheetId="6">#REF!</definedName>
    <definedName name="_tgl33" localSheetId="9">#REF!</definedName>
    <definedName name="_tgl33" localSheetId="7">#REF!</definedName>
    <definedName name="_tgl33" localSheetId="11">#REF!</definedName>
    <definedName name="_tgl33">#REF!</definedName>
    <definedName name="_tgl34" localSheetId="6">#REF!</definedName>
    <definedName name="_tgl34" localSheetId="9">#REF!</definedName>
    <definedName name="_tgl34" localSheetId="7">#REF!</definedName>
    <definedName name="_tgl34" localSheetId="11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1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1">#REF!</definedName>
    <definedName name="_TW2">#REF!</definedName>
    <definedName name="_w">"$#REF!.$FF$3:$FF$140"</definedName>
    <definedName name="_WAI1" localSheetId="6">[5]prod03!#REF!</definedName>
    <definedName name="_WAI1" localSheetId="9">[5]prod03!#REF!</definedName>
    <definedName name="_WAI1" localSheetId="7">[5]prod03!#REF!</definedName>
    <definedName name="_WAI1" localSheetId="11">[5]prod03!#REF!</definedName>
    <definedName name="_WAI1">[5]prod03!#REF!</definedName>
    <definedName name="_WIL1" localSheetId="6">[5]prod03!#REF!</definedName>
    <definedName name="_WIL1" localSheetId="9">[5]prod03!#REF!</definedName>
    <definedName name="_WIL1" localSheetId="7">[5]prod03!#REF!</definedName>
    <definedName name="_WIL1" localSheetId="11">[5]prod03!#REF!</definedName>
    <definedName name="_WIL1">[5]prod03!#REF!</definedName>
    <definedName name="_xlcn.WorksheetConnection_20200913RekapRevisi2020RJBTPaguDIVANG.xlsxLRPA1" hidden="1">[23]!LRPA[#Data]</definedName>
    <definedName name="_xlcn.WorksheetConnection_20200913RekapRevisi2020RJBTPaguDIVANG.xlsxRevisiRKAP20201" hidden="1">[24]!RevisiRKAP2020[#Data]</definedName>
    <definedName name="_Z" localSheetId="6">#REF!</definedName>
    <definedName name="_Z" localSheetId="9">#REF!</definedName>
    <definedName name="_Z" localSheetId="7">#REF!</definedName>
    <definedName name="_Z" localSheetId="11">#REF!</definedName>
    <definedName name="_Z">#REF!</definedName>
    <definedName name="a" localSheetId="6">[25]JAN07!#REF!</definedName>
    <definedName name="a" localSheetId="9">#REF!</definedName>
    <definedName name="a" localSheetId="7">[25]JAN07!#REF!</definedName>
    <definedName name="a" localSheetId="11">#REF!</definedName>
    <definedName name="a">#REF!</definedName>
    <definedName name="a\">#REF!</definedName>
    <definedName name="a3c" localSheetId="6">#REF!</definedName>
    <definedName name="a3c" localSheetId="9">#REF!</definedName>
    <definedName name="a3c" localSheetId="7">#REF!</definedName>
    <definedName name="a3c" localSheetId="11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 localSheetId="11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1">#REF!</definedName>
    <definedName name="aaa">#REF!</definedName>
    <definedName name="AAAA" localSheetId="6">#REF!</definedName>
    <definedName name="AAAA" localSheetId="9">#REF!</definedName>
    <definedName name="AAAA" localSheetId="7">#REF!</definedName>
    <definedName name="AAAA" localSheetId="11">#REF!</definedName>
    <definedName name="AAAA">#REF!</definedName>
    <definedName name="AAAAA">[26]x!$H$9:$H$47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1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1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9">#REF!</definedName>
    <definedName name="AAAB" localSheetId="7">#REF!</definedName>
    <definedName name="AAAB" localSheetId="11">#REF!</definedName>
    <definedName name="AAAB">#REF!</definedName>
    <definedName name="AAAC" localSheetId="6">#REF!</definedName>
    <definedName name="AAAC" localSheetId="9">#REF!</definedName>
    <definedName name="AAAC" localSheetId="7">#REF!</definedName>
    <definedName name="AAAC" localSheetId="11">#REF!</definedName>
    <definedName name="AAAC">#REF!</definedName>
    <definedName name="AAAD" localSheetId="6">#REF!</definedName>
    <definedName name="AAAD" localSheetId="9">#REF!</definedName>
    <definedName name="AAAD" localSheetId="7">#REF!</definedName>
    <definedName name="AAAD" localSheetId="11">#REF!</definedName>
    <definedName name="AAAD">#REF!</definedName>
    <definedName name="AAAE" localSheetId="6">#REF!</definedName>
    <definedName name="AAAE" localSheetId="9">#REF!</definedName>
    <definedName name="AAAE" localSheetId="7">#REF!</definedName>
    <definedName name="AAAE" localSheetId="11">#REF!</definedName>
    <definedName name="AAAE">#REF!</definedName>
    <definedName name="AAAF" localSheetId="6">#REF!</definedName>
    <definedName name="AAAF" localSheetId="9">#REF!</definedName>
    <definedName name="AAAF" localSheetId="7">#REF!</definedName>
    <definedName name="AAAF" localSheetId="11">#REF!</definedName>
    <definedName name="AAAF">#REF!</definedName>
    <definedName name="AAAG" localSheetId="6">#REF!</definedName>
    <definedName name="AAAG" localSheetId="9">#REF!</definedName>
    <definedName name="AAAG" localSheetId="7">#REF!</definedName>
    <definedName name="AAAG" localSheetId="11">#REF!</definedName>
    <definedName name="AAAG">#REF!</definedName>
    <definedName name="AAAH" localSheetId="6">#REF!</definedName>
    <definedName name="AAAH" localSheetId="9">#REF!</definedName>
    <definedName name="AAAH" localSheetId="7">#REF!</definedName>
    <definedName name="AAAH" localSheetId="11">#REF!</definedName>
    <definedName name="AAAH">#REF!</definedName>
    <definedName name="AAAI" localSheetId="6">#REF!</definedName>
    <definedName name="AAAI" localSheetId="9">#REF!</definedName>
    <definedName name="AAAI" localSheetId="7">#REF!</definedName>
    <definedName name="AAAI" localSheetId="11">#REF!</definedName>
    <definedName name="AAAI">#REF!</definedName>
    <definedName name="AAAJ" localSheetId="6">#REF!</definedName>
    <definedName name="AAAJ" localSheetId="9">#REF!</definedName>
    <definedName name="AAAJ" localSheetId="7">#REF!</definedName>
    <definedName name="AAAJ" localSheetId="11">#REF!</definedName>
    <definedName name="AAAJ">#REF!</definedName>
    <definedName name="AABA" localSheetId="6">#REF!</definedName>
    <definedName name="AABA" localSheetId="9">#REF!</definedName>
    <definedName name="AABA" localSheetId="7">#REF!</definedName>
    <definedName name="AABA" localSheetId="11">#REF!</definedName>
    <definedName name="AABA">#REF!</definedName>
    <definedName name="AABB" localSheetId="6">#REF!</definedName>
    <definedName name="AABB" localSheetId="9">#REF!</definedName>
    <definedName name="AABB" localSheetId="7">#REF!</definedName>
    <definedName name="AABB" localSheetId="11">#REF!</definedName>
    <definedName name="AABB">#REF!</definedName>
    <definedName name="AABC" localSheetId="6">#REF!</definedName>
    <definedName name="AABC" localSheetId="9">#REF!</definedName>
    <definedName name="AABC" localSheetId="7">#REF!</definedName>
    <definedName name="AABC" localSheetId="11">#REF!</definedName>
    <definedName name="AABC">#REF!</definedName>
    <definedName name="AABD" localSheetId="6">#REF!</definedName>
    <definedName name="AABD" localSheetId="9">#REF!</definedName>
    <definedName name="AABD" localSheetId="7">#REF!</definedName>
    <definedName name="AABD" localSheetId="11">#REF!</definedName>
    <definedName name="AABD">#REF!</definedName>
    <definedName name="AABE" localSheetId="6">#REF!</definedName>
    <definedName name="AABE" localSheetId="9">#REF!</definedName>
    <definedName name="AABE" localSheetId="7">#REF!</definedName>
    <definedName name="AABE" localSheetId="11">#REF!</definedName>
    <definedName name="AABE">#REF!</definedName>
    <definedName name="AABF" localSheetId="6">#REF!</definedName>
    <definedName name="AABF" localSheetId="9">#REF!</definedName>
    <definedName name="AABF" localSheetId="7">#REF!</definedName>
    <definedName name="AABF" localSheetId="11">#REF!</definedName>
    <definedName name="AABF">#REF!</definedName>
    <definedName name="AABG" localSheetId="6">#REF!</definedName>
    <definedName name="AABG" localSheetId="9">#REF!</definedName>
    <definedName name="AABG" localSheetId="7">#REF!</definedName>
    <definedName name="AABG" localSheetId="11">#REF!</definedName>
    <definedName name="AABG">#REF!</definedName>
    <definedName name="AABH" localSheetId="6">#REF!</definedName>
    <definedName name="AABH" localSheetId="9">#REF!</definedName>
    <definedName name="AABH" localSheetId="7">#REF!</definedName>
    <definedName name="AABH" localSheetId="11">#REF!</definedName>
    <definedName name="AABH">#REF!</definedName>
    <definedName name="AABI" localSheetId="6">#REF!</definedName>
    <definedName name="AABI" localSheetId="9">#REF!</definedName>
    <definedName name="AABI" localSheetId="7">#REF!</definedName>
    <definedName name="AABI" localSheetId="11">#REF!</definedName>
    <definedName name="AABI">#REF!</definedName>
    <definedName name="AABJ" localSheetId="6">#REF!</definedName>
    <definedName name="AABJ" localSheetId="9">#REF!</definedName>
    <definedName name="AABJ" localSheetId="7">#REF!</definedName>
    <definedName name="AABJ" localSheetId="11">#REF!</definedName>
    <definedName name="AABJ">#REF!</definedName>
    <definedName name="AACA" localSheetId="6">#REF!</definedName>
    <definedName name="AACA" localSheetId="9">#REF!</definedName>
    <definedName name="AACA" localSheetId="7">#REF!</definedName>
    <definedName name="AACA" localSheetId="11">#REF!</definedName>
    <definedName name="AACA">#REF!</definedName>
    <definedName name="AACB" localSheetId="6">#REF!</definedName>
    <definedName name="AACB" localSheetId="9">#REF!</definedName>
    <definedName name="AACB" localSheetId="7">#REF!</definedName>
    <definedName name="AACB" localSheetId="11">#REF!</definedName>
    <definedName name="AACB">#REF!</definedName>
    <definedName name="AACC" localSheetId="6">#REF!</definedName>
    <definedName name="AACC" localSheetId="9">#REF!</definedName>
    <definedName name="AACC" localSheetId="7">#REF!</definedName>
    <definedName name="AACC" localSheetId="11">#REF!</definedName>
    <definedName name="AACC">#REF!</definedName>
    <definedName name="AACD" localSheetId="6">#REF!</definedName>
    <definedName name="AACD" localSheetId="9">#REF!</definedName>
    <definedName name="AACD" localSheetId="7">#REF!</definedName>
    <definedName name="AACD" localSheetId="11">#REF!</definedName>
    <definedName name="AACD">#REF!</definedName>
    <definedName name="AACE" localSheetId="6">#REF!</definedName>
    <definedName name="AACE" localSheetId="9">#REF!</definedName>
    <definedName name="AACE" localSheetId="7">#REF!</definedName>
    <definedName name="AACE" localSheetId="11">#REF!</definedName>
    <definedName name="AACE">#REF!</definedName>
    <definedName name="AACF" localSheetId="6">#REF!</definedName>
    <definedName name="AACF" localSheetId="9">#REF!</definedName>
    <definedName name="AACF" localSheetId="7">#REF!</definedName>
    <definedName name="AACF" localSheetId="11">#REF!</definedName>
    <definedName name="AACF">#REF!</definedName>
    <definedName name="AACG" localSheetId="6">#REF!</definedName>
    <definedName name="AACG" localSheetId="9">#REF!</definedName>
    <definedName name="AACG" localSheetId="7">#REF!</definedName>
    <definedName name="AACG" localSheetId="11">#REF!</definedName>
    <definedName name="AACG">#REF!</definedName>
    <definedName name="AACH" localSheetId="6">#REF!</definedName>
    <definedName name="AACH" localSheetId="9">#REF!</definedName>
    <definedName name="AACH" localSheetId="7">#REF!</definedName>
    <definedName name="AACH" localSheetId="11">#REF!</definedName>
    <definedName name="AACH">#REF!</definedName>
    <definedName name="AACI" localSheetId="6">#REF!</definedName>
    <definedName name="AACI" localSheetId="9">#REF!</definedName>
    <definedName name="AACI" localSheetId="7">#REF!</definedName>
    <definedName name="AACI" localSheetId="11">#REF!</definedName>
    <definedName name="AACI">#REF!</definedName>
    <definedName name="AACJ" localSheetId="6">#REF!</definedName>
    <definedName name="AACJ" localSheetId="9">#REF!</definedName>
    <definedName name="AACJ" localSheetId="7">#REF!</definedName>
    <definedName name="AACJ" localSheetId="11">#REF!</definedName>
    <definedName name="AACJ">#REF!</definedName>
    <definedName name="AADA" localSheetId="6">#REF!</definedName>
    <definedName name="AADA" localSheetId="9">#REF!</definedName>
    <definedName name="AADA" localSheetId="7">#REF!</definedName>
    <definedName name="AADA" localSheetId="11">#REF!</definedName>
    <definedName name="AADA">#REF!</definedName>
    <definedName name="AADB" localSheetId="6">#REF!</definedName>
    <definedName name="AADB" localSheetId="9">#REF!</definedName>
    <definedName name="AADB" localSheetId="7">#REF!</definedName>
    <definedName name="AADB" localSheetId="11">#REF!</definedName>
    <definedName name="AADB">#REF!</definedName>
    <definedName name="AADC" localSheetId="6">#REF!</definedName>
    <definedName name="AADC" localSheetId="9">#REF!</definedName>
    <definedName name="AADC" localSheetId="7">#REF!</definedName>
    <definedName name="AADC" localSheetId="11">#REF!</definedName>
    <definedName name="AADC">#REF!</definedName>
    <definedName name="AADD" localSheetId="6">#REF!</definedName>
    <definedName name="AADD" localSheetId="9">#REF!</definedName>
    <definedName name="AADD" localSheetId="7">#REF!</definedName>
    <definedName name="AADD" localSheetId="11">#REF!</definedName>
    <definedName name="AADD">#REF!</definedName>
    <definedName name="AADE" localSheetId="6">#REF!</definedName>
    <definedName name="AADE" localSheetId="9">#REF!</definedName>
    <definedName name="AADE" localSheetId="7">#REF!</definedName>
    <definedName name="AADE" localSheetId="11">#REF!</definedName>
    <definedName name="AADE">#REF!</definedName>
    <definedName name="AADF" localSheetId="6">#REF!</definedName>
    <definedName name="AADF" localSheetId="9">#REF!</definedName>
    <definedName name="AADF" localSheetId="7">#REF!</definedName>
    <definedName name="AADF" localSheetId="11">#REF!</definedName>
    <definedName name="AADF">#REF!</definedName>
    <definedName name="AADG" localSheetId="6">#REF!</definedName>
    <definedName name="AADG" localSheetId="9">#REF!</definedName>
    <definedName name="AADG" localSheetId="7">#REF!</definedName>
    <definedName name="AADG" localSheetId="11">#REF!</definedName>
    <definedName name="AADG">#REF!</definedName>
    <definedName name="AADH" localSheetId="6">#REF!</definedName>
    <definedName name="AADH" localSheetId="9">#REF!</definedName>
    <definedName name="AADH" localSheetId="7">#REF!</definedName>
    <definedName name="AADH" localSheetId="11">#REF!</definedName>
    <definedName name="AADH">#REF!</definedName>
    <definedName name="AADI" localSheetId="6">#REF!</definedName>
    <definedName name="AADI" localSheetId="9">#REF!</definedName>
    <definedName name="AADI" localSheetId="7">#REF!</definedName>
    <definedName name="AADI" localSheetId="11">#REF!</definedName>
    <definedName name="AADI">#REF!</definedName>
    <definedName name="AADJ" localSheetId="6">#REF!</definedName>
    <definedName name="AADJ" localSheetId="9">#REF!</definedName>
    <definedName name="AADJ" localSheetId="7">#REF!</definedName>
    <definedName name="AADJ" localSheetId="11">#REF!</definedName>
    <definedName name="AADJ">#REF!</definedName>
    <definedName name="AAEA" localSheetId="6">#REF!</definedName>
    <definedName name="AAEA" localSheetId="9">#REF!</definedName>
    <definedName name="AAEA" localSheetId="7">#REF!</definedName>
    <definedName name="AAEA" localSheetId="11">#REF!</definedName>
    <definedName name="AAEA">#REF!</definedName>
    <definedName name="AAEB" localSheetId="6">#REF!</definedName>
    <definedName name="AAEB" localSheetId="9">#REF!</definedName>
    <definedName name="AAEB" localSheetId="7">#REF!</definedName>
    <definedName name="AAEB" localSheetId="11">#REF!</definedName>
    <definedName name="AAEB">#REF!</definedName>
    <definedName name="AAEC" localSheetId="6">#REF!</definedName>
    <definedName name="AAEC" localSheetId="9">#REF!</definedName>
    <definedName name="AAEC" localSheetId="7">#REF!</definedName>
    <definedName name="AAEC" localSheetId="11">#REF!</definedName>
    <definedName name="AAEC">#REF!</definedName>
    <definedName name="AAED" localSheetId="6">#REF!</definedName>
    <definedName name="AAED" localSheetId="9">#REF!</definedName>
    <definedName name="AAED" localSheetId="7">#REF!</definedName>
    <definedName name="AAED" localSheetId="11">#REF!</definedName>
    <definedName name="AAED">#REF!</definedName>
    <definedName name="AAEE" localSheetId="6">#REF!</definedName>
    <definedName name="AAEE" localSheetId="9">#REF!</definedName>
    <definedName name="AAEE" localSheetId="7">#REF!</definedName>
    <definedName name="AAEE" localSheetId="11">#REF!</definedName>
    <definedName name="AAEE">#REF!</definedName>
    <definedName name="AAEF" localSheetId="6">#REF!</definedName>
    <definedName name="AAEF" localSheetId="9">#REF!</definedName>
    <definedName name="AAEF" localSheetId="7">#REF!</definedName>
    <definedName name="AAEF" localSheetId="11">#REF!</definedName>
    <definedName name="AAEF">#REF!</definedName>
    <definedName name="AAEG" localSheetId="6">#REF!</definedName>
    <definedName name="AAEG" localSheetId="9">#REF!</definedName>
    <definedName name="AAEG" localSheetId="7">#REF!</definedName>
    <definedName name="AAEG" localSheetId="11">#REF!</definedName>
    <definedName name="AAEG">#REF!</definedName>
    <definedName name="AAEH" localSheetId="6">#REF!</definedName>
    <definedName name="AAEH" localSheetId="9">#REF!</definedName>
    <definedName name="AAEH" localSheetId="7">#REF!</definedName>
    <definedName name="AAEH" localSheetId="11">#REF!</definedName>
    <definedName name="AAEH">#REF!</definedName>
    <definedName name="AAEI" localSheetId="6">#REF!</definedName>
    <definedName name="AAEI" localSheetId="9">#REF!</definedName>
    <definedName name="AAEI" localSheetId="7">#REF!</definedName>
    <definedName name="AAEI" localSheetId="11">#REF!</definedName>
    <definedName name="AAEI">#REF!</definedName>
    <definedName name="AAEJ" localSheetId="6">#REF!</definedName>
    <definedName name="AAEJ" localSheetId="9">#REF!</definedName>
    <definedName name="AAEJ" localSheetId="7">#REF!</definedName>
    <definedName name="AAEJ" localSheetId="11">#REF!</definedName>
    <definedName name="AAEJ">#REF!</definedName>
    <definedName name="AAFA" localSheetId="6">#REF!</definedName>
    <definedName name="AAFA" localSheetId="9">#REF!</definedName>
    <definedName name="AAFA" localSheetId="7">#REF!</definedName>
    <definedName name="AAFA" localSheetId="11">#REF!</definedName>
    <definedName name="AAFA">#REF!</definedName>
    <definedName name="AAFB" localSheetId="6">#REF!</definedName>
    <definedName name="AAFB" localSheetId="9">#REF!</definedName>
    <definedName name="AAFB" localSheetId="7">#REF!</definedName>
    <definedName name="AAFB" localSheetId="11">#REF!</definedName>
    <definedName name="AAFB">#REF!</definedName>
    <definedName name="AAFC" localSheetId="6">#REF!</definedName>
    <definedName name="AAFC" localSheetId="9">#REF!</definedName>
    <definedName name="AAFC" localSheetId="7">#REF!</definedName>
    <definedName name="AAFC" localSheetId="11">#REF!</definedName>
    <definedName name="AAFC">#REF!</definedName>
    <definedName name="AAFD" localSheetId="6">#REF!</definedName>
    <definedName name="AAFD" localSheetId="9">#REF!</definedName>
    <definedName name="AAFD" localSheetId="7">#REF!</definedName>
    <definedName name="AAFD" localSheetId="11">#REF!</definedName>
    <definedName name="AAFD">#REF!</definedName>
    <definedName name="AAFE" localSheetId="6">#REF!</definedName>
    <definedName name="AAFE" localSheetId="9">#REF!</definedName>
    <definedName name="AAFE" localSheetId="7">#REF!</definedName>
    <definedName name="AAFE" localSheetId="11">#REF!</definedName>
    <definedName name="AAFE">#REF!</definedName>
    <definedName name="AAFF" localSheetId="6">#REF!</definedName>
    <definedName name="AAFF" localSheetId="9">#REF!</definedName>
    <definedName name="AAFF" localSheetId="7">#REF!</definedName>
    <definedName name="AAFF" localSheetId="11">#REF!</definedName>
    <definedName name="AAFF">#REF!</definedName>
    <definedName name="AAFG" localSheetId="6">#REF!</definedName>
    <definedName name="AAFG" localSheetId="9">#REF!</definedName>
    <definedName name="AAFG" localSheetId="7">#REF!</definedName>
    <definedName name="AAFG" localSheetId="11">#REF!</definedName>
    <definedName name="AAFG">#REF!</definedName>
    <definedName name="AAFH" localSheetId="6">#REF!</definedName>
    <definedName name="AAFH" localSheetId="9">#REF!</definedName>
    <definedName name="AAFH" localSheetId="7">#REF!</definedName>
    <definedName name="AAFH" localSheetId="11">#REF!</definedName>
    <definedName name="AAFH">#REF!</definedName>
    <definedName name="AAFI" localSheetId="6">#REF!</definedName>
    <definedName name="AAFI" localSheetId="9">#REF!</definedName>
    <definedName name="AAFI" localSheetId="7">#REF!</definedName>
    <definedName name="AAFI" localSheetId="11">#REF!</definedName>
    <definedName name="AAFI">#REF!</definedName>
    <definedName name="AAFJ" localSheetId="6">#REF!</definedName>
    <definedName name="AAFJ" localSheetId="9">#REF!</definedName>
    <definedName name="AAFJ" localSheetId="7">#REF!</definedName>
    <definedName name="AAFJ" localSheetId="11">#REF!</definedName>
    <definedName name="AAFJ">#REF!</definedName>
    <definedName name="AAGA" localSheetId="6">#REF!</definedName>
    <definedName name="AAGA" localSheetId="9">#REF!</definedName>
    <definedName name="AAGA" localSheetId="7">#REF!</definedName>
    <definedName name="AAGA" localSheetId="11">#REF!</definedName>
    <definedName name="AAGA">#REF!</definedName>
    <definedName name="AAGB" localSheetId="6">#REF!</definedName>
    <definedName name="AAGB" localSheetId="9">#REF!</definedName>
    <definedName name="AAGB" localSheetId="7">#REF!</definedName>
    <definedName name="AAGB" localSheetId="11">#REF!</definedName>
    <definedName name="AAGB">#REF!</definedName>
    <definedName name="AAGC" localSheetId="6">#REF!</definedName>
    <definedName name="AAGC" localSheetId="9">#REF!</definedName>
    <definedName name="AAGC" localSheetId="7">#REF!</definedName>
    <definedName name="AAGC" localSheetId="11">#REF!</definedName>
    <definedName name="AAGC">#REF!</definedName>
    <definedName name="AAGD" localSheetId="6">#REF!</definedName>
    <definedName name="AAGD" localSheetId="9">#REF!</definedName>
    <definedName name="AAGD" localSheetId="7">#REF!</definedName>
    <definedName name="AAGD" localSheetId="11">#REF!</definedName>
    <definedName name="AAGD">#REF!</definedName>
    <definedName name="AAGE" localSheetId="6">#REF!</definedName>
    <definedName name="AAGE" localSheetId="9">#REF!</definedName>
    <definedName name="AAGE" localSheetId="7">#REF!</definedName>
    <definedName name="AAGE" localSheetId="11">#REF!</definedName>
    <definedName name="AAGE">#REF!</definedName>
    <definedName name="AAGF" localSheetId="6">#REF!</definedName>
    <definedName name="AAGF" localSheetId="9">#REF!</definedName>
    <definedName name="AAGF" localSheetId="7">#REF!</definedName>
    <definedName name="AAGF" localSheetId="11">#REF!</definedName>
    <definedName name="AAGF">#REF!</definedName>
    <definedName name="AAGG" localSheetId="6">#REF!</definedName>
    <definedName name="AAGG" localSheetId="9">#REF!</definedName>
    <definedName name="AAGG" localSheetId="7">#REF!</definedName>
    <definedName name="AAGG" localSheetId="11">#REF!</definedName>
    <definedName name="AAGG">#REF!</definedName>
    <definedName name="AAGH" localSheetId="6">#REF!</definedName>
    <definedName name="AAGH" localSheetId="9">#REF!</definedName>
    <definedName name="AAGH" localSheetId="7">#REF!</definedName>
    <definedName name="AAGH" localSheetId="11">#REF!</definedName>
    <definedName name="AAGH">#REF!</definedName>
    <definedName name="AAGI" localSheetId="6">#REF!</definedName>
    <definedName name="AAGI" localSheetId="9">#REF!</definedName>
    <definedName name="AAGI" localSheetId="7">#REF!</definedName>
    <definedName name="AAGI" localSheetId="11">#REF!</definedName>
    <definedName name="AAGI">#REF!</definedName>
    <definedName name="AAGJ" localSheetId="6">#REF!</definedName>
    <definedName name="AAGJ" localSheetId="9">#REF!</definedName>
    <definedName name="AAGJ" localSheetId="7">#REF!</definedName>
    <definedName name="AAGJ" localSheetId="11">#REF!</definedName>
    <definedName name="AAGJ">#REF!</definedName>
    <definedName name="AAHA" localSheetId="6">#REF!</definedName>
    <definedName name="AAHA" localSheetId="9">#REF!</definedName>
    <definedName name="AAHA" localSheetId="7">#REF!</definedName>
    <definedName name="AAHA" localSheetId="11">#REF!</definedName>
    <definedName name="AAHA">#REF!</definedName>
    <definedName name="AAHB" localSheetId="6">#REF!</definedName>
    <definedName name="AAHB" localSheetId="9">#REF!</definedName>
    <definedName name="AAHB" localSheetId="7">#REF!</definedName>
    <definedName name="AAHB" localSheetId="11">#REF!</definedName>
    <definedName name="AAHB">#REF!</definedName>
    <definedName name="AAHC" localSheetId="6">#REF!</definedName>
    <definedName name="AAHC" localSheetId="9">#REF!</definedName>
    <definedName name="AAHC" localSheetId="7">#REF!</definedName>
    <definedName name="AAHC" localSheetId="11">#REF!</definedName>
    <definedName name="AAHC">#REF!</definedName>
    <definedName name="AAHD" localSheetId="6">#REF!</definedName>
    <definedName name="AAHD" localSheetId="9">#REF!</definedName>
    <definedName name="AAHD" localSheetId="7">#REF!</definedName>
    <definedName name="AAHD" localSheetId="11">#REF!</definedName>
    <definedName name="AAHD">#REF!</definedName>
    <definedName name="AAHE" localSheetId="6">#REF!</definedName>
    <definedName name="AAHE" localSheetId="9">#REF!</definedName>
    <definedName name="AAHE" localSheetId="7">#REF!</definedName>
    <definedName name="AAHE" localSheetId="11">#REF!</definedName>
    <definedName name="AAHE">#REF!</definedName>
    <definedName name="AAHF" localSheetId="6">#REF!</definedName>
    <definedName name="AAHF" localSheetId="9">#REF!</definedName>
    <definedName name="AAHF" localSheetId="7">#REF!</definedName>
    <definedName name="AAHF" localSheetId="11">#REF!</definedName>
    <definedName name="AAHF">#REF!</definedName>
    <definedName name="AAHG" localSheetId="6">#REF!</definedName>
    <definedName name="AAHG" localSheetId="9">#REF!</definedName>
    <definedName name="AAHG" localSheetId="7">#REF!</definedName>
    <definedName name="AAHG" localSheetId="11">#REF!</definedName>
    <definedName name="AAHG">#REF!</definedName>
    <definedName name="AAHH" localSheetId="6">#REF!</definedName>
    <definedName name="AAHH" localSheetId="9">#REF!</definedName>
    <definedName name="AAHH" localSheetId="7">#REF!</definedName>
    <definedName name="AAHH" localSheetId="11">#REF!</definedName>
    <definedName name="AAHH">#REF!</definedName>
    <definedName name="AAHI" localSheetId="6">#REF!</definedName>
    <definedName name="AAHI" localSheetId="9">#REF!</definedName>
    <definedName name="AAHI" localSheetId="7">#REF!</definedName>
    <definedName name="AAHI" localSheetId="11">#REF!</definedName>
    <definedName name="AAHI">#REF!</definedName>
    <definedName name="AAHJ" localSheetId="6">#REF!</definedName>
    <definedName name="AAHJ" localSheetId="9">#REF!</definedName>
    <definedName name="AAHJ" localSheetId="7">#REF!</definedName>
    <definedName name="AAHJ" localSheetId="11">#REF!</definedName>
    <definedName name="AAHJ">#REF!</definedName>
    <definedName name="AAIA" localSheetId="6">#REF!</definedName>
    <definedName name="AAIA" localSheetId="9">#REF!</definedName>
    <definedName name="AAIA" localSheetId="7">#REF!</definedName>
    <definedName name="AAIA" localSheetId="11">#REF!</definedName>
    <definedName name="AAIA">#REF!</definedName>
    <definedName name="AAIB" localSheetId="6">#REF!</definedName>
    <definedName name="AAIB" localSheetId="9">#REF!</definedName>
    <definedName name="AAIB" localSheetId="7">#REF!</definedName>
    <definedName name="AAIB" localSheetId="11">#REF!</definedName>
    <definedName name="AAIB">#REF!</definedName>
    <definedName name="AAIC" localSheetId="6">#REF!</definedName>
    <definedName name="AAIC" localSheetId="9">#REF!</definedName>
    <definedName name="AAIC" localSheetId="7">#REF!</definedName>
    <definedName name="AAIC" localSheetId="11">#REF!</definedName>
    <definedName name="AAIC">#REF!</definedName>
    <definedName name="AAID" localSheetId="6">#REF!</definedName>
    <definedName name="AAID" localSheetId="9">#REF!</definedName>
    <definedName name="AAID" localSheetId="7">#REF!</definedName>
    <definedName name="AAID" localSheetId="11">#REF!</definedName>
    <definedName name="AAID">#REF!</definedName>
    <definedName name="AAIE" localSheetId="6">#REF!</definedName>
    <definedName name="AAIE" localSheetId="9">#REF!</definedName>
    <definedName name="AAIE" localSheetId="7">#REF!</definedName>
    <definedName name="AAIE" localSheetId="11">#REF!</definedName>
    <definedName name="AAIE">#REF!</definedName>
    <definedName name="AAIF" localSheetId="6">#REF!</definedName>
    <definedName name="AAIF" localSheetId="9">#REF!</definedName>
    <definedName name="AAIF" localSheetId="7">#REF!</definedName>
    <definedName name="AAIF" localSheetId="11">#REF!</definedName>
    <definedName name="AAIF">#REF!</definedName>
    <definedName name="AAIG" localSheetId="6">#REF!</definedName>
    <definedName name="AAIG" localSheetId="9">#REF!</definedName>
    <definedName name="AAIG" localSheetId="7">#REF!</definedName>
    <definedName name="AAIG" localSheetId="11">#REF!</definedName>
    <definedName name="AAIG">#REF!</definedName>
    <definedName name="AAIH" localSheetId="6">#REF!</definedName>
    <definedName name="AAIH" localSheetId="9">#REF!</definedName>
    <definedName name="AAIH" localSheetId="7">#REF!</definedName>
    <definedName name="AAIH" localSheetId="11">#REF!</definedName>
    <definedName name="AAIH">#REF!</definedName>
    <definedName name="AAII" localSheetId="6">#REF!</definedName>
    <definedName name="AAII" localSheetId="9">#REF!</definedName>
    <definedName name="AAII" localSheetId="7">#REF!</definedName>
    <definedName name="AAII" localSheetId="11">#REF!</definedName>
    <definedName name="AAII">#REF!</definedName>
    <definedName name="AAIJ" localSheetId="6">#REF!</definedName>
    <definedName name="AAIJ" localSheetId="9">#REF!</definedName>
    <definedName name="AAIJ" localSheetId="7">#REF!</definedName>
    <definedName name="AAIJ" localSheetId="11">#REF!</definedName>
    <definedName name="AAIJ">#REF!</definedName>
    <definedName name="AAJA" localSheetId="6">#REF!</definedName>
    <definedName name="AAJA" localSheetId="9">#REF!</definedName>
    <definedName name="AAJA" localSheetId="7">#REF!</definedName>
    <definedName name="AAJA" localSheetId="11">#REF!</definedName>
    <definedName name="AAJA">#REF!</definedName>
    <definedName name="AAJB" localSheetId="6">#REF!</definedName>
    <definedName name="AAJB" localSheetId="9">#REF!</definedName>
    <definedName name="AAJB" localSheetId="7">#REF!</definedName>
    <definedName name="AAJB" localSheetId="11">#REF!</definedName>
    <definedName name="AAJB">#REF!</definedName>
    <definedName name="AAJC" localSheetId="6">#REF!</definedName>
    <definedName name="AAJC" localSheetId="9">#REF!</definedName>
    <definedName name="AAJC" localSheetId="7">#REF!</definedName>
    <definedName name="AAJC" localSheetId="11">#REF!</definedName>
    <definedName name="AAJC">#REF!</definedName>
    <definedName name="AAJD" localSheetId="6">#REF!</definedName>
    <definedName name="AAJD" localSheetId="9">#REF!</definedName>
    <definedName name="AAJD" localSheetId="7">#REF!</definedName>
    <definedName name="AAJD" localSheetId="11">#REF!</definedName>
    <definedName name="AAJD">#REF!</definedName>
    <definedName name="AAJE" localSheetId="6">#REF!</definedName>
    <definedName name="AAJE" localSheetId="9">#REF!</definedName>
    <definedName name="AAJE" localSheetId="7">#REF!</definedName>
    <definedName name="AAJE" localSheetId="11">#REF!</definedName>
    <definedName name="AAJE">#REF!</definedName>
    <definedName name="AAJF" localSheetId="6">#REF!</definedName>
    <definedName name="AAJF" localSheetId="9">#REF!</definedName>
    <definedName name="AAJF" localSheetId="7">#REF!</definedName>
    <definedName name="AAJF" localSheetId="11">#REF!</definedName>
    <definedName name="AAJF">#REF!</definedName>
    <definedName name="AAJG" localSheetId="6">#REF!</definedName>
    <definedName name="AAJG" localSheetId="9">#REF!</definedName>
    <definedName name="AAJG" localSheetId="7">#REF!</definedName>
    <definedName name="AAJG" localSheetId="11">#REF!</definedName>
    <definedName name="AAJG">#REF!</definedName>
    <definedName name="AAJH" localSheetId="6">#REF!</definedName>
    <definedName name="AAJH" localSheetId="9">#REF!</definedName>
    <definedName name="AAJH" localSheetId="7">#REF!</definedName>
    <definedName name="AAJH" localSheetId="11">#REF!</definedName>
    <definedName name="AAJH">#REF!</definedName>
    <definedName name="AAJI" localSheetId="6">#REF!</definedName>
    <definedName name="AAJI" localSheetId="9">#REF!</definedName>
    <definedName name="AAJI" localSheetId="7">#REF!</definedName>
    <definedName name="AAJI" localSheetId="11">#REF!</definedName>
    <definedName name="AAJI">#REF!</definedName>
    <definedName name="AAJJ" localSheetId="6">#REF!</definedName>
    <definedName name="AAJJ" localSheetId="9">#REF!</definedName>
    <definedName name="AAJJ" localSheetId="7">#REF!</definedName>
    <definedName name="AAJJ" localSheetId="11">#REF!</definedName>
    <definedName name="AAJJ">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1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1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1">#REF!</definedName>
    <definedName name="ABAC">#REF!</definedName>
    <definedName name="ABAD" localSheetId="6">#REF!</definedName>
    <definedName name="ABAD" localSheetId="9">#REF!</definedName>
    <definedName name="ABAD" localSheetId="7">#REF!</definedName>
    <definedName name="ABAD" localSheetId="11">#REF!</definedName>
    <definedName name="ABAD">#REF!</definedName>
    <definedName name="ABAE" localSheetId="6">#REF!</definedName>
    <definedName name="ABAE" localSheetId="9">#REF!</definedName>
    <definedName name="ABAE" localSheetId="7">#REF!</definedName>
    <definedName name="ABAE" localSheetId="11">#REF!</definedName>
    <definedName name="ABAE">#REF!</definedName>
    <definedName name="ABAF" localSheetId="6">#REF!</definedName>
    <definedName name="ABAF" localSheetId="9">#REF!</definedName>
    <definedName name="ABAF" localSheetId="7">#REF!</definedName>
    <definedName name="ABAF" localSheetId="11">#REF!</definedName>
    <definedName name="ABAF">#REF!</definedName>
    <definedName name="ABAG" localSheetId="6">#REF!</definedName>
    <definedName name="ABAG" localSheetId="9">#REF!</definedName>
    <definedName name="ABAG" localSheetId="7">#REF!</definedName>
    <definedName name="ABAG" localSheetId="11">#REF!</definedName>
    <definedName name="ABAG">#REF!</definedName>
    <definedName name="ABAH" localSheetId="6">#REF!</definedName>
    <definedName name="ABAH" localSheetId="9">#REF!</definedName>
    <definedName name="ABAH" localSheetId="7">#REF!</definedName>
    <definedName name="ABAH" localSheetId="11">#REF!</definedName>
    <definedName name="ABAH">#REF!</definedName>
    <definedName name="ABAI" localSheetId="6">#REF!</definedName>
    <definedName name="ABAI" localSheetId="9">#REF!</definedName>
    <definedName name="ABAI" localSheetId="7">#REF!</definedName>
    <definedName name="ABAI" localSheetId="11">#REF!</definedName>
    <definedName name="ABAI">#REF!</definedName>
    <definedName name="ABAJ" localSheetId="6">#REF!</definedName>
    <definedName name="ABAJ" localSheetId="9">#REF!</definedName>
    <definedName name="ABAJ" localSheetId="7">#REF!</definedName>
    <definedName name="ABAJ" localSheetId="11">#REF!</definedName>
    <definedName name="ABAJ">#REF!</definedName>
    <definedName name="ABBA" localSheetId="6">#REF!</definedName>
    <definedName name="ABBA" localSheetId="9">#REF!</definedName>
    <definedName name="ABBA" localSheetId="7">#REF!</definedName>
    <definedName name="ABBA" localSheetId="11">#REF!</definedName>
    <definedName name="ABBA">#REF!</definedName>
    <definedName name="ABBB" localSheetId="6">#REF!</definedName>
    <definedName name="ABBB" localSheetId="9">#REF!</definedName>
    <definedName name="ABBB" localSheetId="7">#REF!</definedName>
    <definedName name="ABBB" localSheetId="11">#REF!</definedName>
    <definedName name="ABBB">#REF!</definedName>
    <definedName name="ABBC" localSheetId="6">#REF!</definedName>
    <definedName name="ABBC" localSheetId="9">#REF!</definedName>
    <definedName name="ABBC" localSheetId="7">#REF!</definedName>
    <definedName name="ABBC" localSheetId="11">#REF!</definedName>
    <definedName name="ABBC">#REF!</definedName>
    <definedName name="ABBD" localSheetId="6">#REF!</definedName>
    <definedName name="ABBD" localSheetId="9">#REF!</definedName>
    <definedName name="ABBD" localSheetId="7">#REF!</definedName>
    <definedName name="ABBD" localSheetId="11">#REF!</definedName>
    <definedName name="ABBD">#REF!</definedName>
    <definedName name="ABBE" localSheetId="6">#REF!</definedName>
    <definedName name="ABBE" localSheetId="9">#REF!</definedName>
    <definedName name="ABBE" localSheetId="7">#REF!</definedName>
    <definedName name="ABBE" localSheetId="11">#REF!</definedName>
    <definedName name="ABBE">#REF!</definedName>
    <definedName name="ABBF" localSheetId="6">#REF!</definedName>
    <definedName name="ABBF" localSheetId="9">#REF!</definedName>
    <definedName name="ABBF" localSheetId="7">#REF!</definedName>
    <definedName name="ABBF" localSheetId="11">#REF!</definedName>
    <definedName name="ABBF">#REF!</definedName>
    <definedName name="ABBG" localSheetId="6">#REF!</definedName>
    <definedName name="ABBG" localSheetId="9">#REF!</definedName>
    <definedName name="ABBG" localSheetId="7">#REF!</definedName>
    <definedName name="ABBG" localSheetId="11">#REF!</definedName>
    <definedName name="ABBG">#REF!</definedName>
    <definedName name="ABBH" localSheetId="6">#REF!</definedName>
    <definedName name="ABBH" localSheetId="9">#REF!</definedName>
    <definedName name="ABBH" localSheetId="7">#REF!</definedName>
    <definedName name="ABBH" localSheetId="11">#REF!</definedName>
    <definedName name="ABBH">#REF!</definedName>
    <definedName name="ABBI" localSheetId="6">#REF!</definedName>
    <definedName name="ABBI" localSheetId="9">#REF!</definedName>
    <definedName name="ABBI" localSheetId="7">#REF!</definedName>
    <definedName name="ABBI" localSheetId="11">#REF!</definedName>
    <definedName name="ABBI">#REF!</definedName>
    <definedName name="ABBJ" localSheetId="6">#REF!</definedName>
    <definedName name="ABBJ" localSheetId="9">#REF!</definedName>
    <definedName name="ABBJ" localSheetId="7">#REF!</definedName>
    <definedName name="ABBJ" localSheetId="11">#REF!</definedName>
    <definedName name="ABBJ">#REF!</definedName>
    <definedName name="ABC" localSheetId="6">#REF!</definedName>
    <definedName name="ABC" localSheetId="9">#REF!</definedName>
    <definedName name="ABC" localSheetId="7">#REF!</definedName>
    <definedName name="ABC" localSheetId="11">#REF!</definedName>
    <definedName name="ABC">#REF!</definedName>
    <definedName name="ABCA" localSheetId="6">#REF!</definedName>
    <definedName name="ABCA" localSheetId="9">#REF!</definedName>
    <definedName name="ABCA" localSheetId="7">#REF!</definedName>
    <definedName name="ABCA" localSheetId="11">#REF!</definedName>
    <definedName name="ABCA">#REF!</definedName>
    <definedName name="ABCB" localSheetId="6">#REF!</definedName>
    <definedName name="ABCB" localSheetId="9">#REF!</definedName>
    <definedName name="ABCB" localSheetId="7">#REF!</definedName>
    <definedName name="ABCB" localSheetId="11">#REF!</definedName>
    <definedName name="ABCB">#REF!</definedName>
    <definedName name="ABCC" localSheetId="6">#REF!</definedName>
    <definedName name="ABCC" localSheetId="9">#REF!</definedName>
    <definedName name="ABCC" localSheetId="7">#REF!</definedName>
    <definedName name="ABCC" localSheetId="11">#REF!</definedName>
    <definedName name="ABCC">#REF!</definedName>
    <definedName name="ABCD">[26]x!$B$100:$B$101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1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1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1">#REF!</definedName>
    <definedName name="ABCG">#REF!</definedName>
    <definedName name="ABCH" localSheetId="6">#REF!</definedName>
    <definedName name="ABCH" localSheetId="9">#REF!</definedName>
    <definedName name="ABCH" localSheetId="7">#REF!</definedName>
    <definedName name="ABCH" localSheetId="11">#REF!</definedName>
    <definedName name="ABCH">#REF!</definedName>
    <definedName name="ABCI" localSheetId="6">#REF!</definedName>
    <definedName name="ABCI" localSheetId="9">#REF!</definedName>
    <definedName name="ABCI" localSheetId="7">#REF!</definedName>
    <definedName name="ABCI" localSheetId="11">#REF!</definedName>
    <definedName name="ABCI">#REF!</definedName>
    <definedName name="ABCJ" localSheetId="6">#REF!</definedName>
    <definedName name="ABCJ" localSheetId="9">#REF!</definedName>
    <definedName name="ABCJ" localSheetId="7">#REF!</definedName>
    <definedName name="ABCJ" localSheetId="11">#REF!</definedName>
    <definedName name="ABCJ">#REF!</definedName>
    <definedName name="ABDA" localSheetId="6">#REF!</definedName>
    <definedName name="ABDA" localSheetId="9">#REF!</definedName>
    <definedName name="ABDA" localSheetId="7">#REF!</definedName>
    <definedName name="ABDA" localSheetId="11">#REF!</definedName>
    <definedName name="ABDA">#REF!</definedName>
    <definedName name="ABDB" localSheetId="6">#REF!</definedName>
    <definedName name="ABDB" localSheetId="9">#REF!</definedName>
    <definedName name="ABDB" localSheetId="7">#REF!</definedName>
    <definedName name="ABDB" localSheetId="11">#REF!</definedName>
    <definedName name="ABDB">#REF!</definedName>
    <definedName name="ABDC" localSheetId="6">#REF!</definedName>
    <definedName name="ABDC" localSheetId="9">#REF!</definedName>
    <definedName name="ABDC" localSheetId="7">#REF!</definedName>
    <definedName name="ABDC" localSheetId="11">#REF!</definedName>
    <definedName name="ABDC">#REF!</definedName>
    <definedName name="ABDD" localSheetId="6">#REF!</definedName>
    <definedName name="ABDD" localSheetId="9">#REF!</definedName>
    <definedName name="ABDD" localSheetId="7">#REF!</definedName>
    <definedName name="ABDD" localSheetId="11">#REF!</definedName>
    <definedName name="ABDD">#REF!</definedName>
    <definedName name="ABDE" localSheetId="6">#REF!</definedName>
    <definedName name="ABDE" localSheetId="9">#REF!</definedName>
    <definedName name="ABDE" localSheetId="7">#REF!</definedName>
    <definedName name="ABDE" localSheetId="11">#REF!</definedName>
    <definedName name="ABDE">#REF!</definedName>
    <definedName name="ABDF" localSheetId="6">#REF!</definedName>
    <definedName name="ABDF" localSheetId="9">#REF!</definedName>
    <definedName name="ABDF" localSheetId="7">#REF!</definedName>
    <definedName name="ABDF" localSheetId="11">#REF!</definedName>
    <definedName name="ABDF">#REF!</definedName>
    <definedName name="ABDG" localSheetId="6">#REF!</definedName>
    <definedName name="ABDG" localSheetId="9">#REF!</definedName>
    <definedName name="ABDG" localSheetId="7">#REF!</definedName>
    <definedName name="ABDG" localSheetId="11">#REF!</definedName>
    <definedName name="ABDG">#REF!</definedName>
    <definedName name="ABDH" localSheetId="6">#REF!</definedName>
    <definedName name="ABDH" localSheetId="9">#REF!</definedName>
    <definedName name="ABDH" localSheetId="7">#REF!</definedName>
    <definedName name="ABDH" localSheetId="11">#REF!</definedName>
    <definedName name="ABDH">#REF!</definedName>
    <definedName name="ABDI" localSheetId="6">#REF!</definedName>
    <definedName name="ABDI" localSheetId="9">#REF!</definedName>
    <definedName name="ABDI" localSheetId="7">#REF!</definedName>
    <definedName name="ABDI" localSheetId="11">#REF!</definedName>
    <definedName name="ABDI">#REF!</definedName>
    <definedName name="ABDJ" localSheetId="6">#REF!</definedName>
    <definedName name="ABDJ" localSheetId="9">#REF!</definedName>
    <definedName name="ABDJ" localSheetId="7">#REF!</definedName>
    <definedName name="ABDJ" localSheetId="11">#REF!</definedName>
    <definedName name="ABDJ">#REF!</definedName>
    <definedName name="ABEA" localSheetId="6">#REF!</definedName>
    <definedName name="ABEA" localSheetId="9">#REF!</definedName>
    <definedName name="ABEA" localSheetId="7">#REF!</definedName>
    <definedName name="ABEA" localSheetId="11">#REF!</definedName>
    <definedName name="ABEA">#REF!</definedName>
    <definedName name="ABEB" localSheetId="6">#REF!</definedName>
    <definedName name="ABEB" localSheetId="9">#REF!</definedName>
    <definedName name="ABEB" localSheetId="7">#REF!</definedName>
    <definedName name="ABEB" localSheetId="11">#REF!</definedName>
    <definedName name="ABEB">#REF!</definedName>
    <definedName name="ABEC" localSheetId="6">#REF!</definedName>
    <definedName name="ABEC" localSheetId="9">#REF!</definedName>
    <definedName name="ABEC" localSheetId="7">#REF!</definedName>
    <definedName name="ABEC" localSheetId="11">#REF!</definedName>
    <definedName name="ABEC">#REF!</definedName>
    <definedName name="ABED" localSheetId="6">#REF!</definedName>
    <definedName name="ABED" localSheetId="9">#REF!</definedName>
    <definedName name="ABED" localSheetId="7">#REF!</definedName>
    <definedName name="ABED" localSheetId="11">#REF!</definedName>
    <definedName name="ABED">#REF!</definedName>
    <definedName name="ABEE" localSheetId="6">#REF!</definedName>
    <definedName name="ABEE" localSheetId="9">#REF!</definedName>
    <definedName name="ABEE" localSheetId="7">#REF!</definedName>
    <definedName name="ABEE" localSheetId="11">#REF!</definedName>
    <definedName name="ABEE">#REF!</definedName>
    <definedName name="ABEF" localSheetId="6">#REF!</definedName>
    <definedName name="ABEF" localSheetId="9">#REF!</definedName>
    <definedName name="ABEF" localSheetId="7">#REF!</definedName>
    <definedName name="ABEF" localSheetId="11">#REF!</definedName>
    <definedName name="ABEF">#REF!</definedName>
    <definedName name="ABEG" localSheetId="6">#REF!</definedName>
    <definedName name="ABEG" localSheetId="9">#REF!</definedName>
    <definedName name="ABEG" localSheetId="7">#REF!</definedName>
    <definedName name="ABEG" localSheetId="11">#REF!</definedName>
    <definedName name="ABEG">#REF!</definedName>
    <definedName name="ABEH" localSheetId="6">#REF!</definedName>
    <definedName name="ABEH" localSheetId="9">#REF!</definedName>
    <definedName name="ABEH" localSheetId="7">#REF!</definedName>
    <definedName name="ABEH" localSheetId="11">#REF!</definedName>
    <definedName name="ABEH">#REF!</definedName>
    <definedName name="ABEI" localSheetId="6">#REF!</definedName>
    <definedName name="ABEI" localSheetId="9">#REF!</definedName>
    <definedName name="ABEI" localSheetId="7">#REF!</definedName>
    <definedName name="ABEI" localSheetId="11">#REF!</definedName>
    <definedName name="ABEI">#REF!</definedName>
    <definedName name="ABEJ" localSheetId="6">#REF!</definedName>
    <definedName name="ABEJ" localSheetId="9">#REF!</definedName>
    <definedName name="ABEJ" localSheetId="7">#REF!</definedName>
    <definedName name="ABEJ" localSheetId="11">#REF!</definedName>
    <definedName name="ABEJ">#REF!</definedName>
    <definedName name="ABFA" localSheetId="6">#REF!</definedName>
    <definedName name="ABFA" localSheetId="9">#REF!</definedName>
    <definedName name="ABFA" localSheetId="7">#REF!</definedName>
    <definedName name="ABFA" localSheetId="11">#REF!</definedName>
    <definedName name="ABFA">#REF!</definedName>
    <definedName name="ABFB" localSheetId="6">#REF!</definedName>
    <definedName name="ABFB" localSheetId="9">#REF!</definedName>
    <definedName name="ABFB" localSheetId="7">#REF!</definedName>
    <definedName name="ABFB" localSheetId="11">#REF!</definedName>
    <definedName name="ABFB">#REF!</definedName>
    <definedName name="ABFC" localSheetId="6">#REF!</definedName>
    <definedName name="ABFC" localSheetId="9">#REF!</definedName>
    <definedName name="ABFC" localSheetId="7">#REF!</definedName>
    <definedName name="ABFC" localSheetId="11">#REF!</definedName>
    <definedName name="ABFC">#REF!</definedName>
    <definedName name="ABFD" localSheetId="6">#REF!</definedName>
    <definedName name="ABFD" localSheetId="9">#REF!</definedName>
    <definedName name="ABFD" localSheetId="7">#REF!</definedName>
    <definedName name="ABFD" localSheetId="11">#REF!</definedName>
    <definedName name="ABFD">#REF!</definedName>
    <definedName name="ABFE" localSheetId="6">#REF!</definedName>
    <definedName name="ABFE" localSheetId="9">#REF!</definedName>
    <definedName name="ABFE" localSheetId="7">#REF!</definedName>
    <definedName name="ABFE" localSheetId="11">#REF!</definedName>
    <definedName name="ABFE">#REF!</definedName>
    <definedName name="ABFF" localSheetId="6">#REF!</definedName>
    <definedName name="ABFF" localSheetId="9">#REF!</definedName>
    <definedName name="ABFF" localSheetId="7">#REF!</definedName>
    <definedName name="ABFF" localSheetId="11">#REF!</definedName>
    <definedName name="ABFF">#REF!</definedName>
    <definedName name="ABFG" localSheetId="6">#REF!</definedName>
    <definedName name="ABFG" localSheetId="9">#REF!</definedName>
    <definedName name="ABFG" localSheetId="7">#REF!</definedName>
    <definedName name="ABFG" localSheetId="11">#REF!</definedName>
    <definedName name="ABFG">#REF!</definedName>
    <definedName name="ABFH" localSheetId="6">#REF!</definedName>
    <definedName name="ABFH" localSheetId="9">#REF!</definedName>
    <definedName name="ABFH" localSheetId="7">#REF!</definedName>
    <definedName name="ABFH" localSheetId="11">#REF!</definedName>
    <definedName name="ABFH">#REF!</definedName>
    <definedName name="ABFI" localSheetId="6">#REF!</definedName>
    <definedName name="ABFI" localSheetId="9">#REF!</definedName>
    <definedName name="ABFI" localSheetId="7">#REF!</definedName>
    <definedName name="ABFI" localSheetId="11">#REF!</definedName>
    <definedName name="ABFI">#REF!</definedName>
    <definedName name="ABFJ" localSheetId="6">#REF!</definedName>
    <definedName name="ABFJ" localSheetId="9">#REF!</definedName>
    <definedName name="ABFJ" localSheetId="7">#REF!</definedName>
    <definedName name="ABFJ" localSheetId="11">#REF!</definedName>
    <definedName name="ABFJ">#REF!</definedName>
    <definedName name="ABGA" localSheetId="6">#REF!</definedName>
    <definedName name="ABGA" localSheetId="9">#REF!</definedName>
    <definedName name="ABGA" localSheetId="7">#REF!</definedName>
    <definedName name="ABGA" localSheetId="11">#REF!</definedName>
    <definedName name="ABGA">#REF!</definedName>
    <definedName name="ABGB" localSheetId="6">#REF!</definedName>
    <definedName name="ABGB" localSheetId="9">#REF!</definedName>
    <definedName name="ABGB" localSheetId="7">#REF!</definedName>
    <definedName name="ABGB" localSheetId="11">#REF!</definedName>
    <definedName name="ABGB">#REF!</definedName>
    <definedName name="ABGC" localSheetId="6">#REF!</definedName>
    <definedName name="ABGC" localSheetId="9">#REF!</definedName>
    <definedName name="ABGC" localSheetId="7">#REF!</definedName>
    <definedName name="ABGC" localSheetId="11">#REF!</definedName>
    <definedName name="ABGC">#REF!</definedName>
    <definedName name="ABGD" localSheetId="6">#REF!</definedName>
    <definedName name="ABGD" localSheetId="9">#REF!</definedName>
    <definedName name="ABGD" localSheetId="7">#REF!</definedName>
    <definedName name="ABGD" localSheetId="11">#REF!</definedName>
    <definedName name="ABGD">#REF!</definedName>
    <definedName name="ABGE" localSheetId="6">#REF!</definedName>
    <definedName name="ABGE" localSheetId="9">#REF!</definedName>
    <definedName name="ABGE" localSheetId="7">#REF!</definedName>
    <definedName name="ABGE" localSheetId="11">#REF!</definedName>
    <definedName name="ABGE">#REF!</definedName>
    <definedName name="ABGF" localSheetId="6">#REF!</definedName>
    <definedName name="ABGF" localSheetId="9">#REF!</definedName>
    <definedName name="ABGF" localSheetId="7">#REF!</definedName>
    <definedName name="ABGF" localSheetId="11">#REF!</definedName>
    <definedName name="ABGF">#REF!</definedName>
    <definedName name="ABGG" localSheetId="6">#REF!</definedName>
    <definedName name="ABGG" localSheetId="9">#REF!</definedName>
    <definedName name="ABGG" localSheetId="7">#REF!</definedName>
    <definedName name="ABGG" localSheetId="11">#REF!</definedName>
    <definedName name="ABGG">#REF!</definedName>
    <definedName name="ABGH" localSheetId="6">#REF!</definedName>
    <definedName name="ABGH" localSheetId="9">#REF!</definedName>
    <definedName name="ABGH" localSheetId="7">#REF!</definedName>
    <definedName name="ABGH" localSheetId="11">#REF!</definedName>
    <definedName name="ABGH">#REF!</definedName>
    <definedName name="ABGI" localSheetId="6">#REF!</definedName>
    <definedName name="ABGI" localSheetId="9">#REF!</definedName>
    <definedName name="ABGI" localSheetId="7">#REF!</definedName>
    <definedName name="ABGI" localSheetId="11">#REF!</definedName>
    <definedName name="ABGI">#REF!</definedName>
    <definedName name="ABGJ" localSheetId="6">#REF!</definedName>
    <definedName name="ABGJ" localSheetId="9">#REF!</definedName>
    <definedName name="ABGJ" localSheetId="7">#REF!</definedName>
    <definedName name="ABGJ" localSheetId="11">#REF!</definedName>
    <definedName name="ABGJ">#REF!</definedName>
    <definedName name="ABHA" localSheetId="6">#REF!</definedName>
    <definedName name="ABHA" localSheetId="9">#REF!</definedName>
    <definedName name="ABHA" localSheetId="7">#REF!</definedName>
    <definedName name="ABHA" localSheetId="11">#REF!</definedName>
    <definedName name="ABHA">#REF!</definedName>
    <definedName name="ABHB" localSheetId="6">#REF!</definedName>
    <definedName name="ABHB" localSheetId="9">#REF!</definedName>
    <definedName name="ABHB" localSheetId="7">#REF!</definedName>
    <definedName name="ABHB" localSheetId="11">#REF!</definedName>
    <definedName name="ABHB">#REF!</definedName>
    <definedName name="ABHC" localSheetId="6">#REF!</definedName>
    <definedName name="ABHC" localSheetId="9">#REF!</definedName>
    <definedName name="ABHC" localSheetId="7">#REF!</definedName>
    <definedName name="ABHC" localSheetId="11">#REF!</definedName>
    <definedName name="ABHC">#REF!</definedName>
    <definedName name="ABHD" localSheetId="6">#REF!</definedName>
    <definedName name="ABHD" localSheetId="9">#REF!</definedName>
    <definedName name="ABHD" localSheetId="7">#REF!</definedName>
    <definedName name="ABHD" localSheetId="11">#REF!</definedName>
    <definedName name="ABHD">#REF!</definedName>
    <definedName name="ABHE" localSheetId="6">#REF!</definedName>
    <definedName name="ABHE" localSheetId="9">#REF!</definedName>
    <definedName name="ABHE" localSheetId="7">#REF!</definedName>
    <definedName name="ABHE" localSheetId="11">#REF!</definedName>
    <definedName name="ABHE">#REF!</definedName>
    <definedName name="ABHF" localSheetId="6">#REF!</definedName>
    <definedName name="ABHF" localSheetId="9">#REF!</definedName>
    <definedName name="ABHF" localSheetId="7">#REF!</definedName>
    <definedName name="ABHF" localSheetId="11">#REF!</definedName>
    <definedName name="ABHF">#REF!</definedName>
    <definedName name="ABHG" localSheetId="6">#REF!</definedName>
    <definedName name="ABHG" localSheetId="9">#REF!</definedName>
    <definedName name="ABHG" localSheetId="7">#REF!</definedName>
    <definedName name="ABHG" localSheetId="11">#REF!</definedName>
    <definedName name="ABHG">#REF!</definedName>
    <definedName name="ABHH" localSheetId="6">#REF!</definedName>
    <definedName name="ABHH" localSheetId="9">#REF!</definedName>
    <definedName name="ABHH" localSheetId="7">#REF!</definedName>
    <definedName name="ABHH" localSheetId="11">#REF!</definedName>
    <definedName name="ABHH">#REF!</definedName>
    <definedName name="ABHI" localSheetId="6">#REF!</definedName>
    <definedName name="ABHI" localSheetId="9">#REF!</definedName>
    <definedName name="ABHI" localSheetId="7">#REF!</definedName>
    <definedName name="ABHI" localSheetId="11">#REF!</definedName>
    <definedName name="ABHI">#REF!</definedName>
    <definedName name="ABHJ" localSheetId="6">#REF!</definedName>
    <definedName name="ABHJ" localSheetId="9">#REF!</definedName>
    <definedName name="ABHJ" localSheetId="7">#REF!</definedName>
    <definedName name="ABHJ" localSheetId="11">#REF!</definedName>
    <definedName name="ABHJ">#REF!</definedName>
    <definedName name="ABIA" localSheetId="6">#REF!</definedName>
    <definedName name="ABIA" localSheetId="9">#REF!</definedName>
    <definedName name="ABIA" localSheetId="7">#REF!</definedName>
    <definedName name="ABIA" localSheetId="11">#REF!</definedName>
    <definedName name="ABIA">#REF!</definedName>
    <definedName name="ABIB" localSheetId="6">#REF!</definedName>
    <definedName name="ABIB" localSheetId="9">#REF!</definedName>
    <definedName name="ABIB" localSheetId="7">#REF!</definedName>
    <definedName name="ABIB" localSheetId="11">#REF!</definedName>
    <definedName name="ABIB">#REF!</definedName>
    <definedName name="ABIC" localSheetId="6">#REF!</definedName>
    <definedName name="ABIC" localSheetId="9">#REF!</definedName>
    <definedName name="ABIC" localSheetId="7">#REF!</definedName>
    <definedName name="ABIC" localSheetId="11">#REF!</definedName>
    <definedName name="ABIC">#REF!</definedName>
    <definedName name="ABID" localSheetId="6">#REF!</definedName>
    <definedName name="ABID" localSheetId="9">#REF!</definedName>
    <definedName name="ABID" localSheetId="7">#REF!</definedName>
    <definedName name="ABID" localSheetId="11">#REF!</definedName>
    <definedName name="ABID">#REF!</definedName>
    <definedName name="ABIE" localSheetId="6">#REF!</definedName>
    <definedName name="ABIE" localSheetId="9">#REF!</definedName>
    <definedName name="ABIE" localSheetId="7">#REF!</definedName>
    <definedName name="ABIE" localSheetId="11">#REF!</definedName>
    <definedName name="ABIE">#REF!</definedName>
    <definedName name="ABIF" localSheetId="6">#REF!</definedName>
    <definedName name="ABIF" localSheetId="9">#REF!</definedName>
    <definedName name="ABIF" localSheetId="7">#REF!</definedName>
    <definedName name="ABIF" localSheetId="11">#REF!</definedName>
    <definedName name="ABIF">#REF!</definedName>
    <definedName name="ABIG" localSheetId="6">#REF!</definedName>
    <definedName name="ABIG" localSheetId="9">#REF!</definedName>
    <definedName name="ABIG" localSheetId="7">#REF!</definedName>
    <definedName name="ABIG" localSheetId="11">#REF!</definedName>
    <definedName name="ABIG">#REF!</definedName>
    <definedName name="ABIH" localSheetId="6">#REF!</definedName>
    <definedName name="ABIH" localSheetId="9">#REF!</definedName>
    <definedName name="ABIH" localSheetId="7">#REF!</definedName>
    <definedName name="ABIH" localSheetId="11">#REF!</definedName>
    <definedName name="ABIH">#REF!</definedName>
    <definedName name="ABII" localSheetId="6">#REF!</definedName>
    <definedName name="ABII" localSheetId="9">#REF!</definedName>
    <definedName name="ABII" localSheetId="7">#REF!</definedName>
    <definedName name="ABII" localSheetId="11">#REF!</definedName>
    <definedName name="ABII">#REF!</definedName>
    <definedName name="ABIJ" localSheetId="6">#REF!</definedName>
    <definedName name="ABIJ" localSheetId="9">#REF!</definedName>
    <definedName name="ABIJ" localSheetId="7">#REF!</definedName>
    <definedName name="ABIJ" localSheetId="11">#REF!</definedName>
    <definedName name="ABIJ">#REF!</definedName>
    <definedName name="ABJA" localSheetId="6">#REF!</definedName>
    <definedName name="ABJA" localSheetId="9">#REF!</definedName>
    <definedName name="ABJA" localSheetId="7">#REF!</definedName>
    <definedName name="ABJA" localSheetId="11">#REF!</definedName>
    <definedName name="ABJA">#REF!</definedName>
    <definedName name="ABJAD" localSheetId="9">[27]MEMO!$A:$B</definedName>
    <definedName name="ABJAD" localSheetId="11">[27]MEMO!$A:$B</definedName>
    <definedName name="ABJAD">[27]MEMO!$A$1:$B$65536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1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1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1">#REF!</definedName>
    <definedName name="ABJD">#REF!</definedName>
    <definedName name="ABJE" localSheetId="6">#REF!</definedName>
    <definedName name="ABJE" localSheetId="9">#REF!</definedName>
    <definedName name="ABJE" localSheetId="7">#REF!</definedName>
    <definedName name="ABJE" localSheetId="11">#REF!</definedName>
    <definedName name="ABJE">#REF!</definedName>
    <definedName name="ABJF" localSheetId="6">#REF!</definedName>
    <definedName name="ABJF" localSheetId="9">#REF!</definedName>
    <definedName name="ABJF" localSheetId="7">#REF!</definedName>
    <definedName name="ABJF" localSheetId="11">#REF!</definedName>
    <definedName name="ABJF">#REF!</definedName>
    <definedName name="ABJG" localSheetId="6">#REF!</definedName>
    <definedName name="ABJG" localSheetId="9">#REF!</definedName>
    <definedName name="ABJG" localSheetId="7">#REF!</definedName>
    <definedName name="ABJG" localSheetId="11">#REF!</definedName>
    <definedName name="ABJG">#REF!</definedName>
    <definedName name="ABJH" localSheetId="6">#REF!</definedName>
    <definedName name="ABJH" localSheetId="9">#REF!</definedName>
    <definedName name="ABJH" localSheetId="7">#REF!</definedName>
    <definedName name="ABJH" localSheetId="11">#REF!</definedName>
    <definedName name="ABJH">#REF!</definedName>
    <definedName name="ABJI" localSheetId="6">#REF!</definedName>
    <definedName name="ABJI" localSheetId="9">#REF!</definedName>
    <definedName name="ABJI" localSheetId="7">#REF!</definedName>
    <definedName name="ABJI" localSheetId="11">#REF!</definedName>
    <definedName name="ABJI">#REF!</definedName>
    <definedName name="ABJJ" localSheetId="6">#REF!</definedName>
    <definedName name="ABJJ" localSheetId="9">#REF!</definedName>
    <definedName name="ABJJ" localSheetId="7">#REF!</definedName>
    <definedName name="ABJJ" localSheetId="11">#REF!</definedName>
    <definedName name="ABJJ">#REF!</definedName>
    <definedName name="ABSW" localSheetId="6">#REF!</definedName>
    <definedName name="ABSW" localSheetId="9">#REF!</definedName>
    <definedName name="ABSW" localSheetId="7">#REF!</definedName>
    <definedName name="ABSW" localSheetId="11">#REF!</definedName>
    <definedName name="ABSW">#REF!</definedName>
    <definedName name="acaa" localSheetId="6">#REF!</definedName>
    <definedName name="acaa" localSheetId="9">#REF!</definedName>
    <definedName name="acaa" localSheetId="7">#REF!</definedName>
    <definedName name="acaa" localSheetId="11">#REF!</definedName>
    <definedName name="acaa">#REF!</definedName>
    <definedName name="ACAB" localSheetId="6">#REF!</definedName>
    <definedName name="ACAB" localSheetId="9">#REF!</definedName>
    <definedName name="ACAB" localSheetId="7">#REF!</definedName>
    <definedName name="ACAB" localSheetId="11">#REF!</definedName>
    <definedName name="ACAB">#REF!</definedName>
    <definedName name="ACAC" localSheetId="6">#REF!</definedName>
    <definedName name="ACAC" localSheetId="9">#REF!</definedName>
    <definedName name="ACAC" localSheetId="7">#REF!</definedName>
    <definedName name="ACAC" localSheetId="11">#REF!</definedName>
    <definedName name="ACAC">#REF!</definedName>
    <definedName name="acad" localSheetId="6">#REF!</definedName>
    <definedName name="acad" localSheetId="9">#REF!</definedName>
    <definedName name="acad" localSheetId="7">#REF!</definedName>
    <definedName name="acad" localSheetId="11">#REF!</definedName>
    <definedName name="acad">#REF!</definedName>
    <definedName name="acae" localSheetId="6">#REF!</definedName>
    <definedName name="acae" localSheetId="9">#REF!</definedName>
    <definedName name="acae" localSheetId="7">#REF!</definedName>
    <definedName name="acae" localSheetId="11">#REF!</definedName>
    <definedName name="acae">#REF!</definedName>
    <definedName name="acaf" localSheetId="6">#REF!</definedName>
    <definedName name="acaf" localSheetId="9">#REF!</definedName>
    <definedName name="acaf" localSheetId="7">#REF!</definedName>
    <definedName name="acaf" localSheetId="11">#REF!</definedName>
    <definedName name="acaf">#REF!</definedName>
    <definedName name="acag" localSheetId="6">#REF!</definedName>
    <definedName name="acag" localSheetId="9">#REF!</definedName>
    <definedName name="acag" localSheetId="7">#REF!</definedName>
    <definedName name="acag" localSheetId="11">#REF!</definedName>
    <definedName name="acag">#REF!</definedName>
    <definedName name="ACAH" localSheetId="6">#REF!</definedName>
    <definedName name="ACAH" localSheetId="9">#REF!</definedName>
    <definedName name="ACAH" localSheetId="7">#REF!</definedName>
    <definedName name="ACAH" localSheetId="11">#REF!</definedName>
    <definedName name="ACAH">#REF!</definedName>
    <definedName name="ACAI" localSheetId="6">#REF!</definedName>
    <definedName name="ACAI" localSheetId="9">#REF!</definedName>
    <definedName name="ACAI" localSheetId="7">#REF!</definedName>
    <definedName name="ACAI" localSheetId="11">#REF!</definedName>
    <definedName name="ACAI">#REF!</definedName>
    <definedName name="ACAJ" localSheetId="6">#REF!</definedName>
    <definedName name="ACAJ" localSheetId="9">#REF!</definedName>
    <definedName name="ACAJ" localSheetId="7">#REF!</definedName>
    <definedName name="ACAJ" localSheetId="11">#REF!</definedName>
    <definedName name="ACAJ">#REF!</definedName>
    <definedName name="ACBA" localSheetId="6">#REF!</definedName>
    <definedName name="ACBA" localSheetId="9">#REF!</definedName>
    <definedName name="ACBA" localSheetId="7">#REF!</definedName>
    <definedName name="ACBA" localSheetId="11">#REF!</definedName>
    <definedName name="ACBA">#REF!</definedName>
    <definedName name="ACBB" localSheetId="6">#REF!</definedName>
    <definedName name="ACBB" localSheetId="9">#REF!</definedName>
    <definedName name="ACBB" localSheetId="7">#REF!</definedName>
    <definedName name="ACBB" localSheetId="11">#REF!</definedName>
    <definedName name="ACBB">#REF!</definedName>
    <definedName name="ACBC" localSheetId="6">#REF!</definedName>
    <definedName name="ACBC" localSheetId="9">#REF!</definedName>
    <definedName name="ACBC" localSheetId="7">#REF!</definedName>
    <definedName name="ACBC" localSheetId="11">#REF!</definedName>
    <definedName name="ACBC">#REF!</definedName>
    <definedName name="ACBD" localSheetId="6">#REF!</definedName>
    <definedName name="ACBD" localSheetId="9">#REF!</definedName>
    <definedName name="ACBD" localSheetId="7">#REF!</definedName>
    <definedName name="ACBD" localSheetId="11">#REF!</definedName>
    <definedName name="ACBD">#REF!</definedName>
    <definedName name="acbe" localSheetId="6">#REF!</definedName>
    <definedName name="acbe" localSheetId="9">#REF!</definedName>
    <definedName name="acbe" localSheetId="7">#REF!</definedName>
    <definedName name="acbe" localSheetId="11">#REF!</definedName>
    <definedName name="acbe">#REF!</definedName>
    <definedName name="ACBF" localSheetId="6">#REF!</definedName>
    <definedName name="ACBF" localSheetId="9">#REF!</definedName>
    <definedName name="ACBF" localSheetId="7">#REF!</definedName>
    <definedName name="ACBF" localSheetId="11">#REF!</definedName>
    <definedName name="ACBF">#REF!</definedName>
    <definedName name="ACBG" localSheetId="6">#REF!</definedName>
    <definedName name="ACBG" localSheetId="9">#REF!</definedName>
    <definedName name="ACBG" localSheetId="7">#REF!</definedName>
    <definedName name="ACBG" localSheetId="11">#REF!</definedName>
    <definedName name="ACBG">#REF!</definedName>
    <definedName name="ACBH" localSheetId="6">#REF!</definedName>
    <definedName name="ACBH" localSheetId="9">#REF!</definedName>
    <definedName name="ACBH" localSheetId="7">#REF!</definedName>
    <definedName name="ACBH" localSheetId="11">#REF!</definedName>
    <definedName name="ACBH">#REF!</definedName>
    <definedName name="ACBI" localSheetId="6">#REF!</definedName>
    <definedName name="ACBI" localSheetId="9">#REF!</definedName>
    <definedName name="ACBI" localSheetId="7">#REF!</definedName>
    <definedName name="ACBI" localSheetId="11">#REF!</definedName>
    <definedName name="ACBI">#REF!</definedName>
    <definedName name="ACBJ" localSheetId="6">#REF!</definedName>
    <definedName name="ACBJ" localSheetId="9">#REF!</definedName>
    <definedName name="ACBJ" localSheetId="7">#REF!</definedName>
    <definedName name="ACBJ" localSheetId="11">#REF!</definedName>
    <definedName name="ACBJ">#REF!</definedName>
    <definedName name="ACCA" localSheetId="6">#REF!</definedName>
    <definedName name="ACCA" localSheetId="9">#REF!</definedName>
    <definedName name="ACCA" localSheetId="7">#REF!</definedName>
    <definedName name="ACCA" localSheetId="11">#REF!</definedName>
    <definedName name="ACCA">#REF!</definedName>
    <definedName name="ACCB" localSheetId="6">#REF!</definedName>
    <definedName name="ACCB" localSheetId="9">#REF!</definedName>
    <definedName name="ACCB" localSheetId="7">#REF!</definedName>
    <definedName name="ACCB" localSheetId="11">#REF!</definedName>
    <definedName name="ACCB">#REF!</definedName>
    <definedName name="ACCC" localSheetId="6">#REF!</definedName>
    <definedName name="ACCC" localSheetId="9">#REF!</definedName>
    <definedName name="ACCC" localSheetId="7">#REF!</definedName>
    <definedName name="ACCC" localSheetId="11">#REF!</definedName>
    <definedName name="ACCC">#REF!</definedName>
    <definedName name="ACCD" localSheetId="6">#REF!</definedName>
    <definedName name="ACCD" localSheetId="9">#REF!</definedName>
    <definedName name="ACCD" localSheetId="7">#REF!</definedName>
    <definedName name="ACCD" localSheetId="11">#REF!</definedName>
    <definedName name="ACCD">#REF!</definedName>
    <definedName name="ACCE" localSheetId="6">#REF!</definedName>
    <definedName name="ACCE" localSheetId="9">#REF!</definedName>
    <definedName name="ACCE" localSheetId="7">#REF!</definedName>
    <definedName name="ACCE" localSheetId="11">#REF!</definedName>
    <definedName name="ACCE">#REF!</definedName>
    <definedName name="ACCF" localSheetId="6">#REF!</definedName>
    <definedName name="ACCF" localSheetId="9">#REF!</definedName>
    <definedName name="ACCF" localSheetId="7">#REF!</definedName>
    <definedName name="ACCF" localSheetId="11">#REF!</definedName>
    <definedName name="ACCF">#REF!</definedName>
    <definedName name="ACCG" localSheetId="6">#REF!</definedName>
    <definedName name="ACCG" localSheetId="9">#REF!</definedName>
    <definedName name="ACCG" localSheetId="7">#REF!</definedName>
    <definedName name="ACCG" localSheetId="11">#REF!</definedName>
    <definedName name="ACCG">#REF!</definedName>
    <definedName name="ACCH" localSheetId="6">#REF!</definedName>
    <definedName name="ACCH" localSheetId="9">#REF!</definedName>
    <definedName name="ACCH" localSheetId="7">#REF!</definedName>
    <definedName name="ACCH" localSheetId="11">#REF!</definedName>
    <definedName name="ACCH">#REF!</definedName>
    <definedName name="ACCI" localSheetId="6">#REF!</definedName>
    <definedName name="ACCI" localSheetId="9">#REF!</definedName>
    <definedName name="ACCI" localSheetId="7">#REF!</definedName>
    <definedName name="ACCI" localSheetId="11">#REF!</definedName>
    <definedName name="ACCI">#REF!</definedName>
    <definedName name="ACCJ" localSheetId="6">#REF!</definedName>
    <definedName name="ACCJ" localSheetId="9">#REF!</definedName>
    <definedName name="ACCJ" localSheetId="7">#REF!</definedName>
    <definedName name="ACCJ" localSheetId="11">#REF!</definedName>
    <definedName name="ACCJ">#REF!</definedName>
    <definedName name="ACDA" localSheetId="6">#REF!</definedName>
    <definedName name="ACDA" localSheetId="9">#REF!</definedName>
    <definedName name="ACDA" localSheetId="7">#REF!</definedName>
    <definedName name="ACDA" localSheetId="11">#REF!</definedName>
    <definedName name="ACDA">#REF!</definedName>
    <definedName name="ACDB" localSheetId="6">#REF!</definedName>
    <definedName name="ACDB" localSheetId="9">#REF!</definedName>
    <definedName name="ACDB" localSheetId="7">#REF!</definedName>
    <definedName name="ACDB" localSheetId="11">#REF!</definedName>
    <definedName name="ACDB">#REF!</definedName>
    <definedName name="ACDC" localSheetId="6">#REF!</definedName>
    <definedName name="ACDC" localSheetId="9">#REF!</definedName>
    <definedName name="ACDC" localSheetId="7">#REF!</definedName>
    <definedName name="ACDC" localSheetId="11">#REF!</definedName>
    <definedName name="ACDC">#REF!</definedName>
    <definedName name="ACDD" localSheetId="6">#REF!</definedName>
    <definedName name="ACDD" localSheetId="9">#REF!</definedName>
    <definedName name="ACDD" localSheetId="7">#REF!</definedName>
    <definedName name="ACDD" localSheetId="11">#REF!</definedName>
    <definedName name="ACDD">#REF!</definedName>
    <definedName name="ACDE" localSheetId="6">#REF!</definedName>
    <definedName name="ACDE" localSheetId="9">#REF!</definedName>
    <definedName name="ACDE" localSheetId="7">#REF!</definedName>
    <definedName name="ACDE" localSheetId="11">#REF!</definedName>
    <definedName name="ACDE">#REF!</definedName>
    <definedName name="ACDF" localSheetId="6">#REF!</definedName>
    <definedName name="ACDF" localSheetId="9">#REF!</definedName>
    <definedName name="ACDF" localSheetId="7">#REF!</definedName>
    <definedName name="ACDF" localSheetId="11">#REF!</definedName>
    <definedName name="ACDF">#REF!</definedName>
    <definedName name="ACDG" localSheetId="6">#REF!</definedName>
    <definedName name="ACDG" localSheetId="9">#REF!</definedName>
    <definedName name="ACDG" localSheetId="7">#REF!</definedName>
    <definedName name="ACDG" localSheetId="11">#REF!</definedName>
    <definedName name="ACDG">#REF!</definedName>
    <definedName name="ACDH" localSheetId="6">#REF!</definedName>
    <definedName name="ACDH" localSheetId="9">#REF!</definedName>
    <definedName name="ACDH" localSheetId="7">#REF!</definedName>
    <definedName name="ACDH" localSheetId="11">#REF!</definedName>
    <definedName name="ACDH">#REF!</definedName>
    <definedName name="ACDI" localSheetId="6">#REF!</definedName>
    <definedName name="ACDI" localSheetId="9">#REF!</definedName>
    <definedName name="ACDI" localSheetId="7">#REF!</definedName>
    <definedName name="ACDI" localSheetId="11">#REF!</definedName>
    <definedName name="ACDI">#REF!</definedName>
    <definedName name="ACDJ" localSheetId="6">#REF!</definedName>
    <definedName name="ACDJ" localSheetId="9">#REF!</definedName>
    <definedName name="ACDJ" localSheetId="7">#REF!</definedName>
    <definedName name="ACDJ" localSheetId="11">#REF!</definedName>
    <definedName name="ACDJ">#REF!</definedName>
    <definedName name="ACEA" localSheetId="6">#REF!</definedName>
    <definedName name="ACEA" localSheetId="9">#REF!</definedName>
    <definedName name="ACEA" localSheetId="7">#REF!</definedName>
    <definedName name="ACEA" localSheetId="11">#REF!</definedName>
    <definedName name="ACEA">#REF!</definedName>
    <definedName name="ACEB" localSheetId="6">#REF!</definedName>
    <definedName name="ACEB" localSheetId="9">#REF!</definedName>
    <definedName name="ACEB" localSheetId="7">#REF!</definedName>
    <definedName name="ACEB" localSheetId="11">#REF!</definedName>
    <definedName name="ACEB">#REF!</definedName>
    <definedName name="ACEC" localSheetId="6">#REF!</definedName>
    <definedName name="ACEC" localSheetId="9">#REF!</definedName>
    <definedName name="ACEC" localSheetId="7">#REF!</definedName>
    <definedName name="ACEC" localSheetId="11">#REF!</definedName>
    <definedName name="ACEC">#REF!</definedName>
    <definedName name="ACED" localSheetId="6">#REF!</definedName>
    <definedName name="ACED" localSheetId="9">#REF!</definedName>
    <definedName name="ACED" localSheetId="7">#REF!</definedName>
    <definedName name="ACED" localSheetId="11">#REF!</definedName>
    <definedName name="ACED">#REF!</definedName>
    <definedName name="ACEE" localSheetId="6">#REF!</definedName>
    <definedName name="ACEE" localSheetId="9">#REF!</definedName>
    <definedName name="ACEE" localSheetId="7">#REF!</definedName>
    <definedName name="ACEE" localSheetId="11">#REF!</definedName>
    <definedName name="ACEE">#REF!</definedName>
    <definedName name="ACEF" localSheetId="6">#REF!</definedName>
    <definedName name="ACEF" localSheetId="9">#REF!</definedName>
    <definedName name="ACEF" localSheetId="7">#REF!</definedName>
    <definedName name="ACEF" localSheetId="11">#REF!</definedName>
    <definedName name="ACEF">#REF!</definedName>
    <definedName name="ACEG" localSheetId="6">#REF!</definedName>
    <definedName name="ACEG" localSheetId="9">#REF!</definedName>
    <definedName name="ACEG" localSheetId="7">#REF!</definedName>
    <definedName name="ACEG" localSheetId="11">#REF!</definedName>
    <definedName name="ACEG">#REF!</definedName>
    <definedName name="ACEH" localSheetId="6">#REF!</definedName>
    <definedName name="ACEH" localSheetId="9">#REF!</definedName>
    <definedName name="ACEH" localSheetId="7">#REF!</definedName>
    <definedName name="ACEH" localSheetId="11">#REF!</definedName>
    <definedName name="ACEH">#REF!</definedName>
    <definedName name="ACEI" localSheetId="6">#REF!</definedName>
    <definedName name="ACEI" localSheetId="9">#REF!</definedName>
    <definedName name="ACEI" localSheetId="7">#REF!</definedName>
    <definedName name="ACEI" localSheetId="11">#REF!</definedName>
    <definedName name="ACEI">#REF!</definedName>
    <definedName name="ACEJ" localSheetId="6">#REF!</definedName>
    <definedName name="ACEJ" localSheetId="9">#REF!</definedName>
    <definedName name="ACEJ" localSheetId="7">#REF!</definedName>
    <definedName name="ACEJ" localSheetId="11">#REF!</definedName>
    <definedName name="ACEJ">#REF!</definedName>
    <definedName name="ACFA" localSheetId="6">#REF!</definedName>
    <definedName name="ACFA" localSheetId="9">#REF!</definedName>
    <definedName name="ACFA" localSheetId="7">#REF!</definedName>
    <definedName name="ACFA" localSheetId="11">#REF!</definedName>
    <definedName name="ACFA">#REF!</definedName>
    <definedName name="ACFB" localSheetId="6">#REF!</definedName>
    <definedName name="ACFB" localSheetId="9">#REF!</definedName>
    <definedName name="ACFB" localSheetId="7">#REF!</definedName>
    <definedName name="ACFB" localSheetId="11">#REF!</definedName>
    <definedName name="ACFB">#REF!</definedName>
    <definedName name="ACFC" localSheetId="6">#REF!</definedName>
    <definedName name="ACFC" localSheetId="9">#REF!</definedName>
    <definedName name="ACFC" localSheetId="7">#REF!</definedName>
    <definedName name="ACFC" localSheetId="11">#REF!</definedName>
    <definedName name="ACFC">#REF!</definedName>
    <definedName name="ACFD" localSheetId="6">#REF!</definedName>
    <definedName name="ACFD" localSheetId="9">#REF!</definedName>
    <definedName name="ACFD" localSheetId="7">#REF!</definedName>
    <definedName name="ACFD" localSheetId="11">#REF!</definedName>
    <definedName name="ACFD">#REF!</definedName>
    <definedName name="ACFE" localSheetId="6">#REF!</definedName>
    <definedName name="ACFE" localSheetId="9">#REF!</definedName>
    <definedName name="ACFE" localSheetId="7">#REF!</definedName>
    <definedName name="ACFE" localSheetId="11">#REF!</definedName>
    <definedName name="ACFE">#REF!</definedName>
    <definedName name="ACFF" localSheetId="6">#REF!</definedName>
    <definedName name="ACFF" localSheetId="9">#REF!</definedName>
    <definedName name="ACFF" localSheetId="7">#REF!</definedName>
    <definedName name="ACFF" localSheetId="11">#REF!</definedName>
    <definedName name="ACFF">#REF!</definedName>
    <definedName name="ACFG" localSheetId="6">#REF!</definedName>
    <definedName name="ACFG" localSheetId="9">#REF!</definedName>
    <definedName name="ACFG" localSheetId="7">#REF!</definedName>
    <definedName name="ACFG" localSheetId="11">#REF!</definedName>
    <definedName name="ACFG">#REF!</definedName>
    <definedName name="ACFH" localSheetId="6">#REF!</definedName>
    <definedName name="ACFH" localSheetId="9">#REF!</definedName>
    <definedName name="ACFH" localSheetId="7">#REF!</definedName>
    <definedName name="ACFH" localSheetId="11">#REF!</definedName>
    <definedName name="ACFH">#REF!</definedName>
    <definedName name="ACFI" localSheetId="6">#REF!</definedName>
    <definedName name="ACFI" localSheetId="9">#REF!</definedName>
    <definedName name="ACFI" localSheetId="7">#REF!</definedName>
    <definedName name="ACFI" localSheetId="11">#REF!</definedName>
    <definedName name="ACFI">#REF!</definedName>
    <definedName name="ACFJ" localSheetId="6">#REF!</definedName>
    <definedName name="ACFJ" localSheetId="9">#REF!</definedName>
    <definedName name="ACFJ" localSheetId="7">#REF!</definedName>
    <definedName name="ACFJ" localSheetId="11">#REF!</definedName>
    <definedName name="ACFJ">#REF!</definedName>
    <definedName name="ACGA" localSheetId="6">#REF!</definedName>
    <definedName name="ACGA" localSheetId="9">#REF!</definedName>
    <definedName name="ACGA" localSheetId="7">#REF!</definedName>
    <definedName name="ACGA" localSheetId="11">#REF!</definedName>
    <definedName name="ACGA">#REF!</definedName>
    <definedName name="ACGB" localSheetId="6">#REF!</definedName>
    <definedName name="ACGB" localSheetId="9">#REF!</definedName>
    <definedName name="ACGB" localSheetId="7">#REF!</definedName>
    <definedName name="ACGB" localSheetId="11">#REF!</definedName>
    <definedName name="ACGB">#REF!</definedName>
    <definedName name="ACGC" localSheetId="6">#REF!</definedName>
    <definedName name="ACGC" localSheetId="9">#REF!</definedName>
    <definedName name="ACGC" localSheetId="7">#REF!</definedName>
    <definedName name="ACGC" localSheetId="11">#REF!</definedName>
    <definedName name="ACGC">#REF!</definedName>
    <definedName name="ACGD" localSheetId="6">#REF!</definedName>
    <definedName name="ACGD" localSheetId="9">#REF!</definedName>
    <definedName name="ACGD" localSheetId="7">#REF!</definedName>
    <definedName name="ACGD" localSheetId="11">#REF!</definedName>
    <definedName name="ACGD">#REF!</definedName>
    <definedName name="ACGE" localSheetId="6">#REF!</definedName>
    <definedName name="ACGE" localSheetId="9">#REF!</definedName>
    <definedName name="ACGE" localSheetId="7">#REF!</definedName>
    <definedName name="ACGE" localSheetId="11">#REF!</definedName>
    <definedName name="ACGE">#REF!</definedName>
    <definedName name="ACGF" localSheetId="6">#REF!</definedName>
    <definedName name="ACGF" localSheetId="9">#REF!</definedName>
    <definedName name="ACGF" localSheetId="7">#REF!</definedName>
    <definedName name="ACGF" localSheetId="11">#REF!</definedName>
    <definedName name="ACGF">#REF!</definedName>
    <definedName name="ACGG" localSheetId="6">#REF!</definedName>
    <definedName name="ACGG" localSheetId="9">#REF!</definedName>
    <definedName name="ACGG" localSheetId="7">#REF!</definedName>
    <definedName name="ACGG" localSheetId="11">#REF!</definedName>
    <definedName name="ACGG">#REF!</definedName>
    <definedName name="ACGH" localSheetId="6">#REF!</definedName>
    <definedName name="ACGH" localSheetId="9">#REF!</definedName>
    <definedName name="ACGH" localSheetId="7">#REF!</definedName>
    <definedName name="ACGH" localSheetId="11">#REF!</definedName>
    <definedName name="ACGH">#REF!</definedName>
    <definedName name="ACGI" localSheetId="6">#REF!</definedName>
    <definedName name="ACGI" localSheetId="9">#REF!</definedName>
    <definedName name="ACGI" localSheetId="7">#REF!</definedName>
    <definedName name="ACGI" localSheetId="11">#REF!</definedName>
    <definedName name="ACGI">#REF!</definedName>
    <definedName name="ACGJ" localSheetId="6">#REF!</definedName>
    <definedName name="ACGJ" localSheetId="9">#REF!</definedName>
    <definedName name="ACGJ" localSheetId="7">#REF!</definedName>
    <definedName name="ACGJ" localSheetId="11">#REF!</definedName>
    <definedName name="ACGJ">#REF!</definedName>
    <definedName name="ACHA" localSheetId="6">#REF!</definedName>
    <definedName name="ACHA" localSheetId="9">#REF!</definedName>
    <definedName name="ACHA" localSheetId="7">#REF!</definedName>
    <definedName name="ACHA" localSheetId="11">#REF!</definedName>
    <definedName name="ACHA">#REF!</definedName>
    <definedName name="ACHB" localSheetId="6">#REF!</definedName>
    <definedName name="ACHB" localSheetId="9">#REF!</definedName>
    <definedName name="ACHB" localSheetId="7">#REF!</definedName>
    <definedName name="ACHB" localSheetId="11">#REF!</definedName>
    <definedName name="ACHB">#REF!</definedName>
    <definedName name="ACHC" localSheetId="6">#REF!</definedName>
    <definedName name="ACHC" localSheetId="9">#REF!</definedName>
    <definedName name="ACHC" localSheetId="7">#REF!</definedName>
    <definedName name="ACHC" localSheetId="11">#REF!</definedName>
    <definedName name="ACHC">#REF!</definedName>
    <definedName name="ACHD" localSheetId="6">#REF!</definedName>
    <definedName name="ACHD" localSheetId="9">#REF!</definedName>
    <definedName name="ACHD" localSheetId="7">#REF!</definedName>
    <definedName name="ACHD" localSheetId="11">#REF!</definedName>
    <definedName name="ACHD">#REF!</definedName>
    <definedName name="ACHE" localSheetId="6">#REF!</definedName>
    <definedName name="ACHE" localSheetId="9">#REF!</definedName>
    <definedName name="ACHE" localSheetId="7">#REF!</definedName>
    <definedName name="ACHE" localSheetId="11">#REF!</definedName>
    <definedName name="ACHE">#REF!</definedName>
    <definedName name="ACHF" localSheetId="6">#REF!</definedName>
    <definedName name="ACHF" localSheetId="9">#REF!</definedName>
    <definedName name="ACHF" localSheetId="7">#REF!</definedName>
    <definedName name="ACHF" localSheetId="11">#REF!</definedName>
    <definedName name="ACHF">#REF!</definedName>
    <definedName name="ACHG" localSheetId="6">#REF!</definedName>
    <definedName name="ACHG" localSheetId="9">#REF!</definedName>
    <definedName name="ACHG" localSheetId="7">#REF!</definedName>
    <definedName name="ACHG" localSheetId="11">#REF!</definedName>
    <definedName name="ACHG">#REF!</definedName>
    <definedName name="ACHH" localSheetId="6">#REF!</definedName>
    <definedName name="ACHH" localSheetId="9">#REF!</definedName>
    <definedName name="ACHH" localSheetId="7">#REF!</definedName>
    <definedName name="ACHH" localSheetId="11">#REF!</definedName>
    <definedName name="ACHH">#REF!</definedName>
    <definedName name="ACHI" localSheetId="6">#REF!</definedName>
    <definedName name="ACHI" localSheetId="9">#REF!</definedName>
    <definedName name="ACHI" localSheetId="7">#REF!</definedName>
    <definedName name="ACHI" localSheetId="11">#REF!</definedName>
    <definedName name="ACHI">#REF!</definedName>
    <definedName name="ACHJ" localSheetId="6">#REF!</definedName>
    <definedName name="ACHJ" localSheetId="9">#REF!</definedName>
    <definedName name="ACHJ" localSheetId="7">#REF!</definedName>
    <definedName name="ACHJ" localSheetId="11">#REF!</definedName>
    <definedName name="ACHJ">#REF!</definedName>
    <definedName name="ACIA" localSheetId="6">#REF!</definedName>
    <definedName name="ACIA" localSheetId="9">#REF!</definedName>
    <definedName name="ACIA" localSheetId="7">#REF!</definedName>
    <definedName name="ACIA" localSheetId="11">#REF!</definedName>
    <definedName name="ACIA">#REF!</definedName>
    <definedName name="ACIB" localSheetId="6">#REF!</definedName>
    <definedName name="ACIB" localSheetId="9">#REF!</definedName>
    <definedName name="ACIB" localSheetId="7">#REF!</definedName>
    <definedName name="ACIB" localSheetId="11">#REF!</definedName>
    <definedName name="ACIB">#REF!</definedName>
    <definedName name="ACIC" localSheetId="6">#REF!</definedName>
    <definedName name="ACIC" localSheetId="9">#REF!</definedName>
    <definedName name="ACIC" localSheetId="7">#REF!</definedName>
    <definedName name="ACIC" localSheetId="11">#REF!</definedName>
    <definedName name="ACIC">#REF!</definedName>
    <definedName name="ACID" localSheetId="6">#REF!</definedName>
    <definedName name="ACID" localSheetId="9">#REF!</definedName>
    <definedName name="ACID" localSheetId="7">#REF!</definedName>
    <definedName name="ACID" localSheetId="11">#REF!</definedName>
    <definedName name="ACID">#REF!</definedName>
    <definedName name="ACIE" localSheetId="6">#REF!</definedName>
    <definedName name="ACIE" localSheetId="9">#REF!</definedName>
    <definedName name="ACIE" localSheetId="7">#REF!</definedName>
    <definedName name="ACIE" localSheetId="11">#REF!</definedName>
    <definedName name="ACIE">#REF!</definedName>
    <definedName name="ACIF" localSheetId="6">#REF!</definedName>
    <definedName name="ACIF" localSheetId="9">#REF!</definedName>
    <definedName name="ACIF" localSheetId="7">#REF!</definedName>
    <definedName name="ACIF" localSheetId="11">#REF!</definedName>
    <definedName name="ACIF">#REF!</definedName>
    <definedName name="ACIG" localSheetId="6">#REF!</definedName>
    <definedName name="ACIG" localSheetId="9">#REF!</definedName>
    <definedName name="ACIG" localSheetId="7">#REF!</definedName>
    <definedName name="ACIG" localSheetId="11">#REF!</definedName>
    <definedName name="ACIG">#REF!</definedName>
    <definedName name="ACIH" localSheetId="6">#REF!</definedName>
    <definedName name="ACIH" localSheetId="9">#REF!</definedName>
    <definedName name="ACIH" localSheetId="7">#REF!</definedName>
    <definedName name="ACIH" localSheetId="11">#REF!</definedName>
    <definedName name="ACIH">#REF!</definedName>
    <definedName name="ACII" localSheetId="6">#REF!</definedName>
    <definedName name="ACII" localSheetId="9">#REF!</definedName>
    <definedName name="ACII" localSheetId="7">#REF!</definedName>
    <definedName name="ACII" localSheetId="11">#REF!</definedName>
    <definedName name="ACII">#REF!</definedName>
    <definedName name="ACIJ" localSheetId="6">#REF!</definedName>
    <definedName name="ACIJ" localSheetId="9">#REF!</definedName>
    <definedName name="ACIJ" localSheetId="7">#REF!</definedName>
    <definedName name="ACIJ" localSheetId="11">#REF!</definedName>
    <definedName name="ACIJ">#REF!</definedName>
    <definedName name="ACJA" localSheetId="6">#REF!</definedName>
    <definedName name="ACJA" localSheetId="9">#REF!</definedName>
    <definedName name="ACJA" localSheetId="7">#REF!</definedName>
    <definedName name="ACJA" localSheetId="11">#REF!</definedName>
    <definedName name="ACJA">#REF!</definedName>
    <definedName name="ACJB" localSheetId="6">#REF!</definedName>
    <definedName name="ACJB" localSheetId="9">#REF!</definedName>
    <definedName name="ACJB" localSheetId="7">#REF!</definedName>
    <definedName name="ACJB" localSheetId="11">#REF!</definedName>
    <definedName name="ACJB">#REF!</definedName>
    <definedName name="ACJC" localSheetId="6">#REF!</definedName>
    <definedName name="ACJC" localSheetId="9">#REF!</definedName>
    <definedName name="ACJC" localSheetId="7">#REF!</definedName>
    <definedName name="ACJC" localSheetId="11">#REF!</definedName>
    <definedName name="ACJC">#REF!</definedName>
    <definedName name="ACJD" localSheetId="6">#REF!</definedName>
    <definedName name="ACJD" localSheetId="9">#REF!</definedName>
    <definedName name="ACJD" localSheetId="7">#REF!</definedName>
    <definedName name="ACJD" localSheetId="11">#REF!</definedName>
    <definedName name="ACJD">#REF!</definedName>
    <definedName name="ACJE" localSheetId="6">#REF!</definedName>
    <definedName name="ACJE" localSheetId="9">#REF!</definedName>
    <definedName name="ACJE" localSheetId="7">#REF!</definedName>
    <definedName name="ACJE" localSheetId="11">#REF!</definedName>
    <definedName name="ACJE">#REF!</definedName>
    <definedName name="ACJF" localSheetId="6">#REF!</definedName>
    <definedName name="ACJF" localSheetId="9">#REF!</definedName>
    <definedName name="ACJF" localSheetId="7">#REF!</definedName>
    <definedName name="ACJF" localSheetId="11">#REF!</definedName>
    <definedName name="ACJF">#REF!</definedName>
    <definedName name="ACJG" localSheetId="6">#REF!</definedName>
    <definedName name="ACJG" localSheetId="9">#REF!</definedName>
    <definedName name="ACJG" localSheetId="7">#REF!</definedName>
    <definedName name="ACJG" localSheetId="11">#REF!</definedName>
    <definedName name="ACJG">#REF!</definedName>
    <definedName name="ACJH" localSheetId="6">#REF!</definedName>
    <definedName name="ACJH" localSheetId="9">#REF!</definedName>
    <definedName name="ACJH" localSheetId="7">#REF!</definedName>
    <definedName name="ACJH" localSheetId="11">#REF!</definedName>
    <definedName name="ACJH">#REF!</definedName>
    <definedName name="ACJI" localSheetId="6">#REF!</definedName>
    <definedName name="ACJI" localSheetId="9">#REF!</definedName>
    <definedName name="ACJI" localSheetId="7">#REF!</definedName>
    <definedName name="ACJI" localSheetId="11">#REF!</definedName>
    <definedName name="ACJI">#REF!</definedName>
    <definedName name="ACJJ" localSheetId="6">#REF!</definedName>
    <definedName name="ACJJ" localSheetId="9">#REF!</definedName>
    <definedName name="ACJJ" localSheetId="7">#REF!</definedName>
    <definedName name="ACJJ" localSheetId="11">#REF!</definedName>
    <definedName name="ACJJ">#REF!</definedName>
    <definedName name="ACUAN1">#REF!</definedName>
    <definedName name="ACUAN2">#REF!</definedName>
    <definedName name="ad" localSheetId="6">[28]JAN09!#REF!</definedName>
    <definedName name="ad" localSheetId="9">[28]JAN09!#REF!</definedName>
    <definedName name="ad" localSheetId="7">[28]JAN09!#REF!</definedName>
    <definedName name="ad" localSheetId="11">[28]JAN09!#REF!</definedName>
    <definedName name="ad">[28]JAN09!#REF!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1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1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1">#REF!</definedName>
    <definedName name="ADAC">#REF!</definedName>
    <definedName name="ADAD" localSheetId="6">#REF!</definedName>
    <definedName name="ADAD" localSheetId="9">#REF!</definedName>
    <definedName name="ADAD" localSheetId="7">#REF!</definedName>
    <definedName name="ADAD" localSheetId="11">#REF!</definedName>
    <definedName name="ADAD">#REF!</definedName>
    <definedName name="adadd" localSheetId="9">#REF!</definedName>
    <definedName name="adadd" localSheetId="11">#REF!</definedName>
    <definedName name="adadd">#REF!</definedName>
    <definedName name="ADAE" localSheetId="6">#REF!</definedName>
    <definedName name="ADAE" localSheetId="9">#REF!</definedName>
    <definedName name="ADAE" localSheetId="7">#REF!</definedName>
    <definedName name="ADAE" localSheetId="11">#REF!</definedName>
    <definedName name="ADAE">#REF!</definedName>
    <definedName name="ADAF" localSheetId="6">#REF!</definedName>
    <definedName name="ADAF" localSheetId="9">#REF!</definedName>
    <definedName name="ADAF" localSheetId="7">#REF!</definedName>
    <definedName name="ADAF" localSheetId="11">#REF!</definedName>
    <definedName name="ADAF">#REF!</definedName>
    <definedName name="ADAG" localSheetId="6">#REF!</definedName>
    <definedName name="ADAG" localSheetId="9">#REF!</definedName>
    <definedName name="ADAG" localSheetId="7">#REF!</definedName>
    <definedName name="ADAG" localSheetId="11">#REF!</definedName>
    <definedName name="ADAG">#REF!</definedName>
    <definedName name="ADAH" localSheetId="6">#REF!</definedName>
    <definedName name="ADAH" localSheetId="9">#REF!</definedName>
    <definedName name="ADAH" localSheetId="7">#REF!</definedName>
    <definedName name="ADAH" localSheetId="11">#REF!</definedName>
    <definedName name="ADAH">#REF!</definedName>
    <definedName name="ADAI" localSheetId="6">#REF!</definedName>
    <definedName name="ADAI" localSheetId="9">#REF!</definedName>
    <definedName name="ADAI" localSheetId="7">#REF!</definedName>
    <definedName name="ADAI" localSheetId="11">#REF!</definedName>
    <definedName name="ADAI">#REF!</definedName>
    <definedName name="ADAJ" localSheetId="6">#REF!</definedName>
    <definedName name="ADAJ" localSheetId="9">#REF!</definedName>
    <definedName name="ADAJ" localSheetId="7">#REF!</definedName>
    <definedName name="ADAJ" localSheetId="11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9">#REF!</definedName>
    <definedName name="ADBA" localSheetId="7">#REF!</definedName>
    <definedName name="ADBA" localSheetId="11">#REF!</definedName>
    <definedName name="ADBA">#REF!</definedName>
    <definedName name="ADBB" localSheetId="6">#REF!</definedName>
    <definedName name="ADBB" localSheetId="9">#REF!</definedName>
    <definedName name="ADBB" localSheetId="7">#REF!</definedName>
    <definedName name="ADBB" localSheetId="11">#REF!</definedName>
    <definedName name="ADBB">#REF!</definedName>
    <definedName name="ADBC" localSheetId="6">#REF!</definedName>
    <definedName name="ADBC" localSheetId="9">#REF!</definedName>
    <definedName name="ADBC" localSheetId="7">#REF!</definedName>
    <definedName name="ADBC" localSheetId="11">#REF!</definedName>
    <definedName name="ADBC">#REF!</definedName>
    <definedName name="ADBD" localSheetId="6">#REF!</definedName>
    <definedName name="ADBD" localSheetId="9">#REF!</definedName>
    <definedName name="ADBD" localSheetId="7">#REF!</definedName>
    <definedName name="ADBD" localSheetId="11">#REF!</definedName>
    <definedName name="ADBD">#REF!</definedName>
    <definedName name="ADBE" localSheetId="6">#REF!</definedName>
    <definedName name="ADBE" localSheetId="9">#REF!</definedName>
    <definedName name="ADBE" localSheetId="7">#REF!</definedName>
    <definedName name="ADBE" localSheetId="11">#REF!</definedName>
    <definedName name="ADBE">#REF!</definedName>
    <definedName name="ADBF" localSheetId="6">#REF!</definedName>
    <definedName name="ADBF" localSheetId="9">#REF!</definedName>
    <definedName name="ADBF" localSheetId="7">#REF!</definedName>
    <definedName name="ADBF" localSheetId="11">#REF!</definedName>
    <definedName name="ADBF">#REF!</definedName>
    <definedName name="ADBG" localSheetId="6">#REF!</definedName>
    <definedName name="ADBG" localSheetId="9">#REF!</definedName>
    <definedName name="ADBG" localSheetId="7">#REF!</definedName>
    <definedName name="ADBG" localSheetId="11">#REF!</definedName>
    <definedName name="ADBG">#REF!</definedName>
    <definedName name="ADBH" localSheetId="6">#REF!</definedName>
    <definedName name="ADBH" localSheetId="9">#REF!</definedName>
    <definedName name="ADBH" localSheetId="7">#REF!</definedName>
    <definedName name="ADBH" localSheetId="11">#REF!</definedName>
    <definedName name="ADBH">#REF!</definedName>
    <definedName name="ADBI" localSheetId="6">#REF!</definedName>
    <definedName name="ADBI" localSheetId="9">#REF!</definedName>
    <definedName name="ADBI" localSheetId="7">#REF!</definedName>
    <definedName name="ADBI" localSheetId="11">#REF!</definedName>
    <definedName name="ADBI">#REF!</definedName>
    <definedName name="ADBJ" localSheetId="6">#REF!</definedName>
    <definedName name="ADBJ" localSheetId="9">#REF!</definedName>
    <definedName name="ADBJ" localSheetId="7">#REF!</definedName>
    <definedName name="ADBJ" localSheetId="11">#REF!</definedName>
    <definedName name="ADBJ">#REF!</definedName>
    <definedName name="ADCA" localSheetId="6">#REF!</definedName>
    <definedName name="ADCA" localSheetId="9">#REF!</definedName>
    <definedName name="ADCA" localSheetId="7">#REF!</definedName>
    <definedName name="ADCA" localSheetId="11">#REF!</definedName>
    <definedName name="ADCA">#REF!</definedName>
    <definedName name="ADCJ" localSheetId="6">#REF!</definedName>
    <definedName name="ADCJ" localSheetId="9">#REF!</definedName>
    <definedName name="ADCJ" localSheetId="7">#REF!</definedName>
    <definedName name="ADCJ" localSheetId="11">#REF!</definedName>
    <definedName name="ADCJ">#REF!</definedName>
    <definedName name="adfasf" localSheetId="6">#REF!</definedName>
    <definedName name="adfasf" localSheetId="9">#REF!</definedName>
    <definedName name="adfasf" localSheetId="7">#REF!</definedName>
    <definedName name="adfasf" localSheetId="11">#REF!</definedName>
    <definedName name="adfasf">#REF!</definedName>
    <definedName name="ADJA" localSheetId="6">#REF!</definedName>
    <definedName name="ADJA" localSheetId="9">#REF!</definedName>
    <definedName name="ADJA" localSheetId="7">#REF!</definedName>
    <definedName name="ADJA" localSheetId="11">#REF!</definedName>
    <definedName name="ADJA">#REF!</definedName>
    <definedName name="ADJB" localSheetId="6">#REF!</definedName>
    <definedName name="ADJB" localSheetId="9">#REF!</definedName>
    <definedName name="ADJB" localSheetId="7">#REF!</definedName>
    <definedName name="ADJB" localSheetId="11">#REF!</definedName>
    <definedName name="ADJB">#REF!</definedName>
    <definedName name="ADJC" localSheetId="6">#REF!</definedName>
    <definedName name="ADJC" localSheetId="9">#REF!</definedName>
    <definedName name="ADJC" localSheetId="7">#REF!</definedName>
    <definedName name="ADJC" localSheetId="11">#REF!</definedName>
    <definedName name="ADJC">#REF!</definedName>
    <definedName name="ADJD" localSheetId="6">#REF!</definedName>
    <definedName name="ADJD" localSheetId="9">#REF!</definedName>
    <definedName name="ADJD" localSheetId="7">#REF!</definedName>
    <definedName name="ADJD" localSheetId="11">#REF!</definedName>
    <definedName name="ADJD">#REF!</definedName>
    <definedName name="ADJE" localSheetId="6">#REF!</definedName>
    <definedName name="ADJE" localSheetId="9">#REF!</definedName>
    <definedName name="ADJE" localSheetId="7">#REF!</definedName>
    <definedName name="ADJE" localSheetId="11">#REF!</definedName>
    <definedName name="ADJE">#REF!</definedName>
    <definedName name="ADJF" localSheetId="6">#REF!</definedName>
    <definedName name="ADJF" localSheetId="9">#REF!</definedName>
    <definedName name="ADJF" localSheetId="7">#REF!</definedName>
    <definedName name="ADJF" localSheetId="11">#REF!</definedName>
    <definedName name="ADJF">#REF!</definedName>
    <definedName name="ADJG" localSheetId="6">#REF!</definedName>
    <definedName name="ADJG" localSheetId="9">#REF!</definedName>
    <definedName name="ADJG" localSheetId="7">#REF!</definedName>
    <definedName name="ADJG" localSheetId="11">#REF!</definedName>
    <definedName name="ADJG">#REF!</definedName>
    <definedName name="ADJH" localSheetId="6">#REF!</definedName>
    <definedName name="ADJH" localSheetId="9">#REF!</definedName>
    <definedName name="ADJH" localSheetId="7">#REF!</definedName>
    <definedName name="ADJH" localSheetId="11">#REF!</definedName>
    <definedName name="ADJH">#REF!</definedName>
    <definedName name="ADJI" localSheetId="6">#REF!</definedName>
    <definedName name="ADJI" localSheetId="9">#REF!</definedName>
    <definedName name="ADJI" localSheetId="7">#REF!</definedName>
    <definedName name="ADJI" localSheetId="11">#REF!</definedName>
    <definedName name="ADJI">#REF!</definedName>
    <definedName name="ADJJ" localSheetId="6">#REF!</definedName>
    <definedName name="ADJJ" localSheetId="9">#REF!</definedName>
    <definedName name="ADJJ" localSheetId="7">#REF!</definedName>
    <definedName name="ADJJ" localSheetId="11">#REF!</definedName>
    <definedName name="ADJJ">#REF!</definedName>
    <definedName name="AdmProBln" localSheetId="9">#N/A</definedName>
    <definedName name="AdmProBln" localSheetId="11">#N/A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1">#REF!</definedName>
    <definedName name="aegbn">#REF!</definedName>
    <definedName name="aep" hidden="1">{#N/A,#N/A,FALSE,"M.41"}</definedName>
    <definedName name="afag" localSheetId="9">#REF!</definedName>
    <definedName name="afag" localSheetId="11">#REF!</definedName>
    <definedName name="afag">#REF!</definedName>
    <definedName name="afasdf" localSheetId="9" hidden="1">[8]DExp.Lmb!#REF!</definedName>
    <definedName name="afasdf" localSheetId="11" hidden="1">[8]DExp.Lmb!#REF!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1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1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1">#REF!</definedName>
    <definedName name="AJAC">#REF!</definedName>
    <definedName name="AJAD" localSheetId="6">#REF!</definedName>
    <definedName name="AJAD" localSheetId="9">#REF!</definedName>
    <definedName name="AJAD" localSheetId="7">#REF!</definedName>
    <definedName name="AJAD" localSheetId="11">#REF!</definedName>
    <definedName name="AJAD">#REF!</definedName>
    <definedName name="AJAE" localSheetId="6">#REF!</definedName>
    <definedName name="AJAE" localSheetId="9">#REF!</definedName>
    <definedName name="AJAE" localSheetId="7">#REF!</definedName>
    <definedName name="AJAE" localSheetId="11">#REF!</definedName>
    <definedName name="AJAE">#REF!</definedName>
    <definedName name="AJAF" localSheetId="6">#REF!</definedName>
    <definedName name="AJAF" localSheetId="9">#REF!</definedName>
    <definedName name="AJAF" localSheetId="7">#REF!</definedName>
    <definedName name="AJAF" localSheetId="11">#REF!</definedName>
    <definedName name="AJAF">#REF!</definedName>
    <definedName name="AJAG" localSheetId="6">#REF!</definedName>
    <definedName name="AJAG" localSheetId="9">#REF!</definedName>
    <definedName name="AJAG" localSheetId="7">#REF!</definedName>
    <definedName name="AJAG" localSheetId="11">#REF!</definedName>
    <definedName name="AJAG">#REF!</definedName>
    <definedName name="AJAH" localSheetId="6">#REF!</definedName>
    <definedName name="AJAH" localSheetId="9">#REF!</definedName>
    <definedName name="AJAH" localSheetId="7">#REF!</definedName>
    <definedName name="AJAH" localSheetId="11">#REF!</definedName>
    <definedName name="AJAH">#REF!</definedName>
    <definedName name="AJAI" localSheetId="6">#REF!</definedName>
    <definedName name="AJAI" localSheetId="9">#REF!</definedName>
    <definedName name="AJAI" localSheetId="7">#REF!</definedName>
    <definedName name="AJAI" localSheetId="11">#REF!</definedName>
    <definedName name="AJAI">#REF!</definedName>
    <definedName name="AJAJ" localSheetId="6">#REF!</definedName>
    <definedName name="AJAJ" localSheetId="9">#REF!</definedName>
    <definedName name="AJAJ" localSheetId="7">#REF!</definedName>
    <definedName name="AJAJ" localSheetId="11">#REF!</definedName>
    <definedName name="AJAJ">#REF!</definedName>
    <definedName name="AJBA" localSheetId="6">#REF!</definedName>
    <definedName name="AJBA" localSheetId="9">#REF!</definedName>
    <definedName name="AJBA" localSheetId="7">#REF!</definedName>
    <definedName name="AJBA" localSheetId="11">#REF!</definedName>
    <definedName name="AJBA">#REF!</definedName>
    <definedName name="AJBB" localSheetId="6">#REF!</definedName>
    <definedName name="AJBB" localSheetId="9">#REF!</definedName>
    <definedName name="AJBB" localSheetId="7">#REF!</definedName>
    <definedName name="AJBB" localSheetId="11">#REF!</definedName>
    <definedName name="AJBB">#REF!</definedName>
    <definedName name="AJBC" localSheetId="6">#REF!</definedName>
    <definedName name="AJBC" localSheetId="9">#REF!</definedName>
    <definedName name="AJBC" localSheetId="7">#REF!</definedName>
    <definedName name="AJBC" localSheetId="11">#REF!</definedName>
    <definedName name="AJBC">#REF!</definedName>
    <definedName name="AJBD" localSheetId="6">#REF!</definedName>
    <definedName name="AJBD" localSheetId="9">#REF!</definedName>
    <definedName name="AJBD" localSheetId="7">#REF!</definedName>
    <definedName name="AJBD" localSheetId="11">#REF!</definedName>
    <definedName name="AJBD">#REF!</definedName>
    <definedName name="AJBE" localSheetId="6">#REF!</definedName>
    <definedName name="AJBE" localSheetId="9">#REF!</definedName>
    <definedName name="AJBE" localSheetId="7">#REF!</definedName>
    <definedName name="AJBE" localSheetId="11">#REF!</definedName>
    <definedName name="AJBE">#REF!</definedName>
    <definedName name="AJBF" localSheetId="6">#REF!</definedName>
    <definedName name="AJBF" localSheetId="9">#REF!</definedName>
    <definedName name="AJBF" localSheetId="7">#REF!</definedName>
    <definedName name="AJBF" localSheetId="11">#REF!</definedName>
    <definedName name="AJBF">#REF!</definedName>
    <definedName name="AJBG" localSheetId="6">#REF!</definedName>
    <definedName name="AJBG" localSheetId="9">#REF!</definedName>
    <definedName name="AJBG" localSheetId="7">#REF!</definedName>
    <definedName name="AJBG" localSheetId="11">#REF!</definedName>
    <definedName name="AJBG">#REF!</definedName>
    <definedName name="AJBH" localSheetId="6">#REF!</definedName>
    <definedName name="AJBH" localSheetId="9">#REF!</definedName>
    <definedName name="AJBH" localSheetId="7">#REF!</definedName>
    <definedName name="AJBH" localSheetId="11">#REF!</definedName>
    <definedName name="AJBH">#REF!</definedName>
    <definedName name="AJBI" localSheetId="6">#REF!</definedName>
    <definedName name="AJBI" localSheetId="9">#REF!</definedName>
    <definedName name="AJBI" localSheetId="7">#REF!</definedName>
    <definedName name="AJBI" localSheetId="11">#REF!</definedName>
    <definedName name="AJBI">#REF!</definedName>
    <definedName name="AJBJ" localSheetId="6">#REF!</definedName>
    <definedName name="AJBJ" localSheetId="9">#REF!</definedName>
    <definedName name="AJBJ" localSheetId="7">#REF!</definedName>
    <definedName name="AJBJ" localSheetId="11">#REF!</definedName>
    <definedName name="AJBJ">#REF!</definedName>
    <definedName name="AJCA" localSheetId="6">#REF!</definedName>
    <definedName name="AJCA" localSheetId="9">#REF!</definedName>
    <definedName name="AJCA" localSheetId="7">#REF!</definedName>
    <definedName name="AJCA" localSheetId="11">#REF!</definedName>
    <definedName name="AJCA">#REF!</definedName>
    <definedName name="AJCB" localSheetId="6">#REF!</definedName>
    <definedName name="AJCB" localSheetId="9">#REF!</definedName>
    <definedName name="AJCB" localSheetId="7">#REF!</definedName>
    <definedName name="AJCB" localSheetId="11">#REF!</definedName>
    <definedName name="AJCB">#REF!</definedName>
    <definedName name="AJCC" localSheetId="6">#REF!</definedName>
    <definedName name="AJCC" localSheetId="9">#REF!</definedName>
    <definedName name="AJCC" localSheetId="7">#REF!</definedName>
    <definedName name="AJCC" localSheetId="11">#REF!</definedName>
    <definedName name="AJCC">#REF!</definedName>
    <definedName name="AJCD" localSheetId="6">#REF!</definedName>
    <definedName name="AJCD" localSheetId="9">#REF!</definedName>
    <definedName name="AJCD" localSheetId="7">#REF!</definedName>
    <definedName name="AJCD" localSheetId="11">#REF!</definedName>
    <definedName name="AJCD">#REF!</definedName>
    <definedName name="AJCE" localSheetId="6">#REF!</definedName>
    <definedName name="AJCE" localSheetId="9">#REF!</definedName>
    <definedName name="AJCE" localSheetId="7">#REF!</definedName>
    <definedName name="AJCE" localSheetId="11">#REF!</definedName>
    <definedName name="AJCE">#REF!</definedName>
    <definedName name="AJCF" localSheetId="6">#REF!</definedName>
    <definedName name="AJCF" localSheetId="9">#REF!</definedName>
    <definedName name="AJCF" localSheetId="7">#REF!</definedName>
    <definedName name="AJCF" localSheetId="11">#REF!</definedName>
    <definedName name="AJCF">#REF!</definedName>
    <definedName name="AJCG" localSheetId="6">#REF!</definedName>
    <definedName name="AJCG" localSheetId="9">#REF!</definedName>
    <definedName name="AJCG" localSheetId="7">#REF!</definedName>
    <definedName name="AJCG" localSheetId="11">#REF!</definedName>
    <definedName name="AJCG">#REF!</definedName>
    <definedName name="AJCH" localSheetId="6">#REF!</definedName>
    <definedName name="AJCH" localSheetId="9">#REF!</definedName>
    <definedName name="AJCH" localSheetId="7">#REF!</definedName>
    <definedName name="AJCH" localSheetId="11">#REF!</definedName>
    <definedName name="AJCH">#REF!</definedName>
    <definedName name="AJCI" localSheetId="6">#REF!</definedName>
    <definedName name="AJCI" localSheetId="9">#REF!</definedName>
    <definedName name="AJCI" localSheetId="7">#REF!</definedName>
    <definedName name="AJCI" localSheetId="11">#REF!</definedName>
    <definedName name="AJCI">#REF!</definedName>
    <definedName name="AJCJ" localSheetId="6">#REF!</definedName>
    <definedName name="AJCJ" localSheetId="9">#REF!</definedName>
    <definedName name="AJCJ" localSheetId="7">#REF!</definedName>
    <definedName name="AJCJ" localSheetId="11">#REF!</definedName>
    <definedName name="AJCJ">#REF!</definedName>
    <definedName name="AJDA" localSheetId="6">#REF!</definedName>
    <definedName name="AJDA" localSheetId="9">#REF!</definedName>
    <definedName name="AJDA" localSheetId="7">#REF!</definedName>
    <definedName name="AJDA" localSheetId="11">#REF!</definedName>
    <definedName name="AJDA">#REF!</definedName>
    <definedName name="AJDB" localSheetId="6">#REF!</definedName>
    <definedName name="AJDB" localSheetId="9">#REF!</definedName>
    <definedName name="AJDB" localSheetId="7">#REF!</definedName>
    <definedName name="AJDB" localSheetId="11">#REF!</definedName>
    <definedName name="AJDB">#REF!</definedName>
    <definedName name="AJDC" localSheetId="6">#REF!</definedName>
    <definedName name="AJDC" localSheetId="9">#REF!</definedName>
    <definedName name="AJDC" localSheetId="7">#REF!</definedName>
    <definedName name="AJDC" localSheetId="11">#REF!</definedName>
    <definedName name="AJDC">#REF!</definedName>
    <definedName name="AJDD" localSheetId="6">#REF!</definedName>
    <definedName name="AJDD" localSheetId="9">#REF!</definedName>
    <definedName name="AJDD" localSheetId="7">#REF!</definedName>
    <definedName name="AJDD" localSheetId="11">#REF!</definedName>
    <definedName name="AJDD">#REF!</definedName>
    <definedName name="AJDE" localSheetId="6">#REF!</definedName>
    <definedName name="AJDE" localSheetId="9">#REF!</definedName>
    <definedName name="AJDE" localSheetId="7">#REF!</definedName>
    <definedName name="AJDE" localSheetId="11">#REF!</definedName>
    <definedName name="AJDE">#REF!</definedName>
    <definedName name="AJDF" localSheetId="6">#REF!</definedName>
    <definedName name="AJDF" localSheetId="9">#REF!</definedName>
    <definedName name="AJDF" localSheetId="7">#REF!</definedName>
    <definedName name="AJDF" localSheetId="11">#REF!</definedName>
    <definedName name="AJDF">#REF!</definedName>
    <definedName name="AJDG" localSheetId="6">#REF!</definedName>
    <definedName name="AJDG" localSheetId="9">#REF!</definedName>
    <definedName name="AJDG" localSheetId="7">#REF!</definedName>
    <definedName name="AJDG" localSheetId="11">#REF!</definedName>
    <definedName name="AJDG">#REF!</definedName>
    <definedName name="AJDH" localSheetId="6">#REF!</definedName>
    <definedName name="AJDH" localSheetId="9">#REF!</definedName>
    <definedName name="AJDH" localSheetId="7">#REF!</definedName>
    <definedName name="AJDH" localSheetId="11">#REF!</definedName>
    <definedName name="AJDH">#REF!</definedName>
    <definedName name="AJDI" localSheetId="6">#REF!</definedName>
    <definedName name="AJDI" localSheetId="9">#REF!</definedName>
    <definedName name="AJDI" localSheetId="7">#REF!</definedName>
    <definedName name="AJDI" localSheetId="11">#REF!</definedName>
    <definedName name="AJDI">#REF!</definedName>
    <definedName name="AJDJ" localSheetId="6">#REF!</definedName>
    <definedName name="AJDJ" localSheetId="9">#REF!</definedName>
    <definedName name="AJDJ" localSheetId="7">#REF!</definedName>
    <definedName name="AJDJ" localSheetId="11">#REF!</definedName>
    <definedName name="AJDJ">#REF!</definedName>
    <definedName name="AJEA" localSheetId="6">#REF!</definedName>
    <definedName name="AJEA" localSheetId="9">#REF!</definedName>
    <definedName name="AJEA" localSheetId="7">#REF!</definedName>
    <definedName name="AJEA" localSheetId="11">#REF!</definedName>
    <definedName name="AJEA">#REF!</definedName>
    <definedName name="AJEB" localSheetId="6">#REF!</definedName>
    <definedName name="AJEB" localSheetId="9">#REF!</definedName>
    <definedName name="AJEB" localSheetId="7">#REF!</definedName>
    <definedName name="AJEB" localSheetId="11">#REF!</definedName>
    <definedName name="AJEB">#REF!</definedName>
    <definedName name="AJEC" localSheetId="6">#REF!</definedName>
    <definedName name="AJEC" localSheetId="9">#REF!</definedName>
    <definedName name="AJEC" localSheetId="7">#REF!</definedName>
    <definedName name="AJEC" localSheetId="11">#REF!</definedName>
    <definedName name="AJEC">#REF!</definedName>
    <definedName name="AJED" localSheetId="6">#REF!</definedName>
    <definedName name="AJED" localSheetId="9">#REF!</definedName>
    <definedName name="AJED" localSheetId="7">#REF!</definedName>
    <definedName name="AJED" localSheetId="11">#REF!</definedName>
    <definedName name="AJED">#REF!</definedName>
    <definedName name="AJEE" localSheetId="6">#REF!</definedName>
    <definedName name="AJEE" localSheetId="9">#REF!</definedName>
    <definedName name="AJEE" localSheetId="7">#REF!</definedName>
    <definedName name="AJEE" localSheetId="11">#REF!</definedName>
    <definedName name="AJEE">#REF!</definedName>
    <definedName name="AJEF" localSheetId="6">#REF!</definedName>
    <definedName name="AJEF" localSheetId="9">#REF!</definedName>
    <definedName name="AJEF" localSheetId="7">#REF!</definedName>
    <definedName name="AJEF" localSheetId="11">#REF!</definedName>
    <definedName name="AJEF">#REF!</definedName>
    <definedName name="AJEG" localSheetId="6">#REF!</definedName>
    <definedName name="AJEG" localSheetId="9">#REF!</definedName>
    <definedName name="AJEG" localSheetId="7">#REF!</definedName>
    <definedName name="AJEG" localSheetId="11">#REF!</definedName>
    <definedName name="AJEG">#REF!</definedName>
    <definedName name="AJEH" localSheetId="6">#REF!</definedName>
    <definedName name="AJEH" localSheetId="9">#REF!</definedName>
    <definedName name="AJEH" localSheetId="7">#REF!</definedName>
    <definedName name="AJEH" localSheetId="11">#REF!</definedName>
    <definedName name="AJEH">#REF!</definedName>
    <definedName name="AJEI" localSheetId="6">#REF!</definedName>
    <definedName name="AJEI" localSheetId="9">#REF!</definedName>
    <definedName name="AJEI" localSheetId="7">#REF!</definedName>
    <definedName name="AJEI" localSheetId="11">#REF!</definedName>
    <definedName name="AJEI">#REF!</definedName>
    <definedName name="AJEJ" localSheetId="6">#REF!</definedName>
    <definedName name="AJEJ" localSheetId="9">#REF!</definedName>
    <definedName name="AJEJ" localSheetId="7">#REF!</definedName>
    <definedName name="AJEJ" localSheetId="11">#REF!</definedName>
    <definedName name="AJEJ">#REF!</definedName>
    <definedName name="AJFA" localSheetId="6">#REF!</definedName>
    <definedName name="AJFA" localSheetId="9">#REF!</definedName>
    <definedName name="AJFA" localSheetId="7">#REF!</definedName>
    <definedName name="AJFA" localSheetId="11">#REF!</definedName>
    <definedName name="AJFA">#REF!</definedName>
    <definedName name="AJFB" localSheetId="6">#REF!</definedName>
    <definedName name="AJFB" localSheetId="9">#REF!</definedName>
    <definedName name="AJFB" localSheetId="7">#REF!</definedName>
    <definedName name="AJFB" localSheetId="11">#REF!</definedName>
    <definedName name="AJFB">#REF!</definedName>
    <definedName name="AJFC" localSheetId="6">#REF!</definedName>
    <definedName name="AJFC" localSheetId="9">#REF!</definedName>
    <definedName name="AJFC" localSheetId="7">#REF!</definedName>
    <definedName name="AJFC" localSheetId="11">#REF!</definedName>
    <definedName name="AJFC">#REF!</definedName>
    <definedName name="AJFD" localSheetId="6">#REF!</definedName>
    <definedName name="AJFD" localSheetId="9">#REF!</definedName>
    <definedName name="AJFD" localSheetId="7">#REF!</definedName>
    <definedName name="AJFD" localSheetId="11">#REF!</definedName>
    <definedName name="AJFD">#REF!</definedName>
    <definedName name="AJFE" localSheetId="6">#REF!</definedName>
    <definedName name="AJFE" localSheetId="9">#REF!</definedName>
    <definedName name="AJFE" localSheetId="7">#REF!</definedName>
    <definedName name="AJFE" localSheetId="11">#REF!</definedName>
    <definedName name="AJFE">#REF!</definedName>
    <definedName name="AJFF" localSheetId="6">#REF!</definedName>
    <definedName name="AJFF" localSheetId="9">#REF!</definedName>
    <definedName name="AJFF" localSheetId="7">#REF!</definedName>
    <definedName name="AJFF" localSheetId="11">#REF!</definedName>
    <definedName name="AJFF">#REF!</definedName>
    <definedName name="AJFG" localSheetId="6">#REF!</definedName>
    <definedName name="AJFG" localSheetId="9">#REF!</definedName>
    <definedName name="AJFG" localSheetId="7">#REF!</definedName>
    <definedName name="AJFG" localSheetId="11">#REF!</definedName>
    <definedName name="AJFG">#REF!</definedName>
    <definedName name="AJFH" localSheetId="6">#REF!</definedName>
    <definedName name="AJFH" localSheetId="9">#REF!</definedName>
    <definedName name="AJFH" localSheetId="7">#REF!</definedName>
    <definedName name="AJFH" localSheetId="11">#REF!</definedName>
    <definedName name="AJFH">#REF!</definedName>
    <definedName name="AJFI" localSheetId="6">#REF!</definedName>
    <definedName name="AJFI" localSheetId="9">#REF!</definedName>
    <definedName name="AJFI" localSheetId="7">#REF!</definedName>
    <definedName name="AJFI" localSheetId="11">#REF!</definedName>
    <definedName name="AJFI">#REF!</definedName>
    <definedName name="AJFJ" localSheetId="6">#REF!</definedName>
    <definedName name="AJFJ" localSheetId="9">#REF!</definedName>
    <definedName name="AJFJ" localSheetId="7">#REF!</definedName>
    <definedName name="AJFJ" localSheetId="11">#REF!</definedName>
    <definedName name="AJFJ">#REF!</definedName>
    <definedName name="AJGA" localSheetId="6">#REF!</definedName>
    <definedName name="AJGA" localSheetId="9">#REF!</definedName>
    <definedName name="AJGA" localSheetId="7">#REF!</definedName>
    <definedName name="AJGA" localSheetId="11">#REF!</definedName>
    <definedName name="AJGA">#REF!</definedName>
    <definedName name="AJGB" localSheetId="6">#REF!</definedName>
    <definedName name="AJGB" localSheetId="9">#REF!</definedName>
    <definedName name="AJGB" localSheetId="7">#REF!</definedName>
    <definedName name="AJGB" localSheetId="11">#REF!</definedName>
    <definedName name="AJGB">#REF!</definedName>
    <definedName name="AJGC" localSheetId="6">#REF!</definedName>
    <definedName name="AJGC" localSheetId="9">#REF!</definedName>
    <definedName name="AJGC" localSheetId="7">#REF!</definedName>
    <definedName name="AJGC" localSheetId="11">#REF!</definedName>
    <definedName name="AJGC">#REF!</definedName>
    <definedName name="AJGD" localSheetId="6">#REF!</definedName>
    <definedName name="AJGD" localSheetId="9">#REF!</definedName>
    <definedName name="AJGD" localSheetId="7">#REF!</definedName>
    <definedName name="AJGD" localSheetId="11">#REF!</definedName>
    <definedName name="AJGD">#REF!</definedName>
    <definedName name="AJGE" localSheetId="6">#REF!</definedName>
    <definedName name="AJGE" localSheetId="9">#REF!</definedName>
    <definedName name="AJGE" localSheetId="7">#REF!</definedName>
    <definedName name="AJGE" localSheetId="11">#REF!</definedName>
    <definedName name="AJGE">#REF!</definedName>
    <definedName name="AJGF" localSheetId="6">#REF!</definedName>
    <definedName name="AJGF" localSheetId="9">#REF!</definedName>
    <definedName name="AJGF" localSheetId="7">#REF!</definedName>
    <definedName name="AJGF" localSheetId="11">#REF!</definedName>
    <definedName name="AJGF">#REF!</definedName>
    <definedName name="AJGG" localSheetId="6">#REF!</definedName>
    <definedName name="AJGG" localSheetId="9">#REF!</definedName>
    <definedName name="AJGG" localSheetId="7">#REF!</definedName>
    <definedName name="AJGG" localSheetId="11">#REF!</definedName>
    <definedName name="AJGG">#REF!</definedName>
    <definedName name="AJGH" localSheetId="6">#REF!</definedName>
    <definedName name="AJGH" localSheetId="9">#REF!</definedName>
    <definedName name="AJGH" localSheetId="7">#REF!</definedName>
    <definedName name="AJGH" localSheetId="11">#REF!</definedName>
    <definedName name="AJGH">#REF!</definedName>
    <definedName name="AJGI" localSheetId="6">#REF!</definedName>
    <definedName name="AJGI" localSheetId="9">#REF!</definedName>
    <definedName name="AJGI" localSheetId="7">#REF!</definedName>
    <definedName name="AJGI" localSheetId="11">#REF!</definedName>
    <definedName name="AJGI">#REF!</definedName>
    <definedName name="AJGJ" localSheetId="6">#REF!</definedName>
    <definedName name="AJGJ" localSheetId="9">#REF!</definedName>
    <definedName name="AJGJ" localSheetId="7">#REF!</definedName>
    <definedName name="AJGJ" localSheetId="11">#REF!</definedName>
    <definedName name="AJGJ">#REF!</definedName>
    <definedName name="AJHA" localSheetId="6">#REF!</definedName>
    <definedName name="AJHA" localSheetId="9">#REF!</definedName>
    <definedName name="AJHA" localSheetId="7">#REF!</definedName>
    <definedName name="AJHA" localSheetId="11">#REF!</definedName>
    <definedName name="AJHA">#REF!</definedName>
    <definedName name="AJHB" localSheetId="6">#REF!</definedName>
    <definedName name="AJHB" localSheetId="9">#REF!</definedName>
    <definedName name="AJHB" localSheetId="7">#REF!</definedName>
    <definedName name="AJHB" localSheetId="11">#REF!</definedName>
    <definedName name="AJHB">#REF!</definedName>
    <definedName name="AJHC" localSheetId="6">#REF!</definedName>
    <definedName name="AJHC" localSheetId="9">#REF!</definedName>
    <definedName name="AJHC" localSheetId="7">#REF!</definedName>
    <definedName name="AJHC" localSheetId="11">#REF!</definedName>
    <definedName name="AJHC">#REF!</definedName>
    <definedName name="AJHD" localSheetId="6">#REF!</definedName>
    <definedName name="AJHD" localSheetId="9">#REF!</definedName>
    <definedName name="AJHD" localSheetId="7">#REF!</definedName>
    <definedName name="AJHD" localSheetId="11">#REF!</definedName>
    <definedName name="AJHD">#REF!</definedName>
    <definedName name="AJHE" localSheetId="6">#REF!</definedName>
    <definedName name="AJHE" localSheetId="9">#REF!</definedName>
    <definedName name="AJHE" localSheetId="7">#REF!</definedName>
    <definedName name="AJHE" localSheetId="11">#REF!</definedName>
    <definedName name="AJHE">#REF!</definedName>
    <definedName name="AJHF" localSheetId="6">#REF!</definedName>
    <definedName name="AJHF" localSheetId="9">#REF!</definedName>
    <definedName name="AJHF" localSheetId="7">#REF!</definedName>
    <definedName name="AJHF" localSheetId="11">#REF!</definedName>
    <definedName name="AJHF">#REF!</definedName>
    <definedName name="AJHG" localSheetId="6">#REF!</definedName>
    <definedName name="AJHG" localSheetId="9">#REF!</definedName>
    <definedName name="AJHG" localSheetId="7">#REF!</definedName>
    <definedName name="AJHG" localSheetId="11">#REF!</definedName>
    <definedName name="AJHG">#REF!</definedName>
    <definedName name="AJHH" localSheetId="6">#REF!</definedName>
    <definedName name="AJHH" localSheetId="9">#REF!</definedName>
    <definedName name="AJHH" localSheetId="7">#REF!</definedName>
    <definedName name="AJHH" localSheetId="11">#REF!</definedName>
    <definedName name="AJHH">#REF!</definedName>
    <definedName name="AJHI" localSheetId="6">#REF!</definedName>
    <definedName name="AJHI" localSheetId="9">#REF!</definedName>
    <definedName name="AJHI" localSheetId="7">#REF!</definedName>
    <definedName name="AJHI" localSheetId="11">#REF!</definedName>
    <definedName name="AJHI">#REF!</definedName>
    <definedName name="AJHJ" localSheetId="6">#REF!</definedName>
    <definedName name="AJHJ" localSheetId="9">#REF!</definedName>
    <definedName name="AJHJ" localSheetId="7">#REF!</definedName>
    <definedName name="AJHJ" localSheetId="11">#REF!</definedName>
    <definedName name="AJHJ">#REF!</definedName>
    <definedName name="AJI" localSheetId="9">#REF!</definedName>
    <definedName name="AJI" localSheetId="11">#REF!</definedName>
    <definedName name="AJI">#REF!</definedName>
    <definedName name="AJIA" localSheetId="6">#REF!</definedName>
    <definedName name="AJIA" localSheetId="9">#REF!</definedName>
    <definedName name="AJIA" localSheetId="7">#REF!</definedName>
    <definedName name="AJIA" localSheetId="11">#REF!</definedName>
    <definedName name="AJIA">#REF!</definedName>
    <definedName name="AJIB" localSheetId="6">#REF!</definedName>
    <definedName name="AJIB" localSheetId="9">#REF!</definedName>
    <definedName name="AJIB" localSheetId="7">#REF!</definedName>
    <definedName name="AJIB" localSheetId="11">#REF!</definedName>
    <definedName name="AJIB">#REF!</definedName>
    <definedName name="AJIC" localSheetId="6">#REF!</definedName>
    <definedName name="AJIC" localSheetId="9">#REF!</definedName>
    <definedName name="AJIC" localSheetId="7">#REF!</definedName>
    <definedName name="AJIC" localSheetId="11">#REF!</definedName>
    <definedName name="AJIC">#REF!</definedName>
    <definedName name="AJID" localSheetId="6">#REF!</definedName>
    <definedName name="AJID" localSheetId="9">#REF!</definedName>
    <definedName name="AJID" localSheetId="7">#REF!</definedName>
    <definedName name="AJID" localSheetId="11">#REF!</definedName>
    <definedName name="AJID">#REF!</definedName>
    <definedName name="AJIE" localSheetId="6">#REF!</definedName>
    <definedName name="AJIE" localSheetId="9">#REF!</definedName>
    <definedName name="AJIE" localSheetId="7">#REF!</definedName>
    <definedName name="AJIE" localSheetId="11">#REF!</definedName>
    <definedName name="AJIE">#REF!</definedName>
    <definedName name="AJIF" localSheetId="6">#REF!</definedName>
    <definedName name="AJIF" localSheetId="9">#REF!</definedName>
    <definedName name="AJIF" localSheetId="7">#REF!</definedName>
    <definedName name="AJIF" localSheetId="11">#REF!</definedName>
    <definedName name="AJIF">#REF!</definedName>
    <definedName name="AJIG" localSheetId="6">#REF!</definedName>
    <definedName name="AJIG" localSheetId="9">#REF!</definedName>
    <definedName name="AJIG" localSheetId="7">#REF!</definedName>
    <definedName name="AJIG" localSheetId="11">#REF!</definedName>
    <definedName name="AJIG">#REF!</definedName>
    <definedName name="AJIH" localSheetId="6">#REF!</definedName>
    <definedName name="AJIH" localSheetId="9">#REF!</definedName>
    <definedName name="AJIH" localSheetId="7">#REF!</definedName>
    <definedName name="AJIH" localSheetId="11">#REF!</definedName>
    <definedName name="AJIH">#REF!</definedName>
    <definedName name="AJII" localSheetId="6">#REF!</definedName>
    <definedName name="AJII" localSheetId="9">#REF!</definedName>
    <definedName name="AJII" localSheetId="7">#REF!</definedName>
    <definedName name="AJII" localSheetId="11">#REF!</definedName>
    <definedName name="AJII">#REF!</definedName>
    <definedName name="AJIJ" localSheetId="6">#REF!</definedName>
    <definedName name="AJIJ" localSheetId="9">#REF!</definedName>
    <definedName name="AJIJ" localSheetId="7">#REF!</definedName>
    <definedName name="AJIJ" localSheetId="11">#REF!</definedName>
    <definedName name="AJIJ">#REF!</definedName>
    <definedName name="AJJA" localSheetId="6">#REF!</definedName>
    <definedName name="AJJA" localSheetId="9">#REF!</definedName>
    <definedName name="AJJA" localSheetId="7">#REF!</definedName>
    <definedName name="AJJA" localSheetId="11">#REF!</definedName>
    <definedName name="AJJA">#REF!</definedName>
    <definedName name="AJJB" localSheetId="6">#REF!</definedName>
    <definedName name="AJJB" localSheetId="9">#REF!</definedName>
    <definedName name="AJJB" localSheetId="7">#REF!</definedName>
    <definedName name="AJJB" localSheetId="11">#REF!</definedName>
    <definedName name="AJJB">#REF!</definedName>
    <definedName name="AJJC" localSheetId="6">#REF!</definedName>
    <definedName name="AJJC" localSheetId="9">#REF!</definedName>
    <definedName name="AJJC" localSheetId="7">#REF!</definedName>
    <definedName name="AJJC" localSheetId="11">#REF!</definedName>
    <definedName name="AJJC">#REF!</definedName>
    <definedName name="AJJD" localSheetId="6">#REF!</definedName>
    <definedName name="AJJD" localSheetId="9">#REF!</definedName>
    <definedName name="AJJD" localSheetId="7">#REF!</definedName>
    <definedName name="AJJD" localSheetId="11">#REF!</definedName>
    <definedName name="AJJD">#REF!</definedName>
    <definedName name="AJJE" localSheetId="6">#REF!</definedName>
    <definedName name="AJJE" localSheetId="9">#REF!</definedName>
    <definedName name="AJJE" localSheetId="7">#REF!</definedName>
    <definedName name="AJJE" localSheetId="11">#REF!</definedName>
    <definedName name="AJJE">#REF!</definedName>
    <definedName name="AJJF" localSheetId="6">#REF!</definedName>
    <definedName name="AJJF" localSheetId="9">#REF!</definedName>
    <definedName name="AJJF" localSheetId="7">#REF!</definedName>
    <definedName name="AJJF" localSheetId="11">#REF!</definedName>
    <definedName name="AJJF">#REF!</definedName>
    <definedName name="AJJG" localSheetId="6">#REF!</definedName>
    <definedName name="AJJG" localSheetId="9">#REF!</definedName>
    <definedName name="AJJG" localSheetId="7">#REF!</definedName>
    <definedName name="AJJG" localSheetId="11">#REF!</definedName>
    <definedName name="AJJG">#REF!</definedName>
    <definedName name="AJJH" localSheetId="6">#REF!</definedName>
    <definedName name="AJJH" localSheetId="9">#REF!</definedName>
    <definedName name="AJJH" localSheetId="7">#REF!</definedName>
    <definedName name="AJJH" localSheetId="11">#REF!</definedName>
    <definedName name="AJJH">#REF!</definedName>
    <definedName name="AJJI" localSheetId="6">#REF!</definedName>
    <definedName name="AJJI" localSheetId="9">#REF!</definedName>
    <definedName name="AJJI" localSheetId="7">#REF!</definedName>
    <definedName name="AJJI" localSheetId="11">#REF!</definedName>
    <definedName name="AJJI">#REF!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7">#REF!</definedName>
    <definedName name="AkumATFungsi" localSheetId="11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1">#REF!</definedName>
    <definedName name="AkumATJenis">#REF!</definedName>
    <definedName name="ALAMAT" localSheetId="6">#REF!</definedName>
    <definedName name="ALAMAT" localSheetId="9">#REF!</definedName>
    <definedName name="ALAMAT" localSheetId="7">#REF!</definedName>
    <definedName name="ALAMAT" localSheetId="11">#REF!</definedName>
    <definedName name="ALAMAT">#REF!</definedName>
    <definedName name="AMPE" hidden="1">{#N/A,#N/A,FALSE,"M.31"}</definedName>
    <definedName name="an" localSheetId="6">[28]JAN09!#REF!</definedName>
    <definedName name="an" localSheetId="9">[28]JAN09!#REF!</definedName>
    <definedName name="an" localSheetId="7">[28]JAN09!#REF!</definedName>
    <definedName name="an" localSheetId="11">[28]JAN09!#REF!</definedName>
    <definedName name="an">[28]JAN09!#REF!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1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1">#REF!</definedName>
    <definedName name="AnalisaPenjualan">#REF!</definedName>
    <definedName name="AnalisHari" localSheetId="9">#N/A</definedName>
    <definedName name="AnalisHari" localSheetId="11">#N/A</definedName>
    <definedName name="AnalisHari">#N/A</definedName>
    <definedName name="and" localSheetId="6">[29]JAN09!#REF!</definedName>
    <definedName name="and" localSheetId="9">[29]JAN09!#REF!</definedName>
    <definedName name="and" localSheetId="7">[29]JAN09!#REF!</definedName>
    <definedName name="and" localSheetId="11">[29]JAN09!#REF!</definedName>
    <definedName name="and">[29]JAN09!#REF!</definedName>
    <definedName name="andrea" localSheetId="6">[28]JAN09!#REF!</definedName>
    <definedName name="andrea" localSheetId="9">[28]JAN09!#REF!</definedName>
    <definedName name="andrea" localSheetId="7">[28]JAN09!#REF!</definedName>
    <definedName name="andrea" localSheetId="11">[28]JAN09!#REF!</definedName>
    <definedName name="andrea">[28]JAN09!#REF!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1">#REF!</definedName>
    <definedName name="APRIL92">#REF!</definedName>
    <definedName name="aqa" localSheetId="9">#REF!</definedName>
    <definedName name="aqa" localSheetId="11">#REF!</definedName>
    <definedName name="aqa">#REF!</definedName>
    <definedName name="aqDAD" localSheetId="11">#REF!</definedName>
    <definedName name="aqDAD">#REF!</definedName>
    <definedName name="Area_data">[30]Area_Data!$C$7:$Y$29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1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1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1">#REF!</definedName>
    <definedName name="area_print1">#REF!</definedName>
    <definedName name="Area_type">OFFSET('[30]Working Page'!$K$8,0,0,COUNTA('[30]Working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1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1">#REF!</definedName>
    <definedName name="arest">#REF!</definedName>
    <definedName name="ART">#REF!</definedName>
    <definedName name="arus" localSheetId="6">#REF!</definedName>
    <definedName name="arus" localSheetId="9">#REF!</definedName>
    <definedName name="arus" localSheetId="7">#REF!</definedName>
    <definedName name="arus" localSheetId="11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1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1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1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 localSheetId="11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1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1">#REF!</definedName>
    <definedName name="ATJenis">#REF!</definedName>
    <definedName name="AUD">[31]L20Keu!$O$6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1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1">#REF!</definedName>
    <definedName name="B">#REF!</definedName>
    <definedName name="ba" localSheetId="6">[32]Usulan!#REF!</definedName>
    <definedName name="ba" localSheetId="9">[32]Usulan!#REF!</definedName>
    <definedName name="ba" localSheetId="7">[32]Usulan!#REF!</definedName>
    <definedName name="ba" localSheetId="5">[32]Usulan!#REF!</definedName>
    <definedName name="ba" localSheetId="11">[32]Usulan!#REF!</definedName>
    <definedName name="ba">[32]Usulan!#REF!</definedName>
    <definedName name="baba" localSheetId="6">#REF!</definedName>
    <definedName name="baba" localSheetId="9">#REF!</definedName>
    <definedName name="baba" localSheetId="5">#REF!</definedName>
    <definedName name="baba" localSheetId="11">#REF!</definedName>
    <definedName name="baba">#REF!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1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9">#REF!</definedName>
    <definedName name="bank" localSheetId="7">#REF!</definedName>
    <definedName name="bank" localSheetId="11">#REF!</definedName>
    <definedName name="bank">#REF!</definedName>
    <definedName name="banyu" hidden="1">{#N/A,#N/A,FALSE,"M.01"}</definedName>
    <definedName name="BAR" localSheetId="6">'[33]FORM-B'!#REF!</definedName>
    <definedName name="BAR" localSheetId="9">'[33]FORM-B'!#REF!</definedName>
    <definedName name="BAR" localSheetId="7">'[33]FORM-B'!#REF!</definedName>
    <definedName name="BAR" localSheetId="11">'[33]FORM-B'!#REF!</definedName>
    <definedName name="BAR">'[33]FORM-B'!#REF!</definedName>
    <definedName name="BAR_19" localSheetId="6">'[33]FORM-B'!#REF!</definedName>
    <definedName name="BAR_19" localSheetId="9">'[33]FORM-B'!#REF!</definedName>
    <definedName name="BAR_19" localSheetId="7">'[33]FORM-B'!#REF!</definedName>
    <definedName name="BAR_19" localSheetId="11">'[33]FORM-B'!#REF!</definedName>
    <definedName name="BAR_19">'[33]FORM-B'!#REF!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1">#REF!</definedName>
    <definedName name="BARU">#REF!</definedName>
    <definedName name="Baru_19" localSheetId="6">'[33]FORM-B'!#REF!</definedName>
    <definedName name="Baru_19" localSheetId="9">'[33]FORM-B'!#REF!</definedName>
    <definedName name="Baru_19" localSheetId="7">'[33]FORM-B'!#REF!</definedName>
    <definedName name="Baru_19" localSheetId="5">'[33]FORM-B'!#REF!</definedName>
    <definedName name="Baru_19" localSheetId="11">'[33]FORM-B'!#REF!</definedName>
    <definedName name="Baru_19">'[33]FORM-B'!#REF!</definedName>
    <definedName name="Bases_of_absorption">OFFSET('[30]Working Page'!$J$8,0,0,COUNTA('[30]Working Page'!$J$8:$J$31),1)</definedName>
    <definedName name="Basis_of_absorption_Area_Overheads">'[30]Regional Overhead Allocation_WJ'!$C$381:$U$404</definedName>
    <definedName name="Basket">[34]Kamus!$D$2:$D$8</definedName>
    <definedName name="BATAL">#N/A</definedName>
    <definedName name="Batt.110V300ah">'[15]HARGA SATUAN'!$B$9</definedName>
    <definedName name="Battere48V300">'[15]HARGA SATUAN'!$B$13</definedName>
    <definedName name="batu" hidden="1">{#N/A,#N/A,FALSE,"M.01";#N/A,#N/A,FALSE,"M.01"}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1">#REF!</definedName>
    <definedName name="Bayar_Tepsco_jpy">#REF!</definedName>
    <definedName name="BBakuTRWI">'[35]BBaku(12C3)'!$B$1:$S$46</definedName>
    <definedName name="BBakuTRWII">'[35]BBaku(12C3)'!$B$47:$S$93</definedName>
    <definedName name="BBakuTRWIII">'[35]BBaku(12C3)'!$B$94:$S$140</definedName>
    <definedName name="BBakuTRWIV">'[35]BBaku(12C3)'!$B$141:$S$187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1" hidden="1">{#N/A,#N/A,FALSE,"M.41"}</definedName>
    <definedName name="bbb" hidden="1">{#N/A,#N/A,FALSE,"M.41"}</definedName>
    <definedName name="BBMJenisTRWI">'[36]BBMJenis(12B1)'!$B$1:$K$38</definedName>
    <definedName name="BBMJenisTRWII">'[36]BBMJenis(12B1)'!$B$40:$K$77</definedName>
    <definedName name="BBMJenisTRWIII">'[36]BBMJenis(12B1)'!$B$79:$K$116</definedName>
    <definedName name="BBMJenisTRWIV">'[36]BBMJenis(12B1)'!$B$118:$K$155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1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1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1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[16]ca!#REF!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1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1">#REF!</definedName>
    <definedName name="BiInvest">#REF!</definedName>
    <definedName name="BiLuOp">'[35]BiLuOp(14)'!$B$1:$G$49</definedName>
    <definedName name="BIM" localSheetId="6">[5]prod03!#REF!</definedName>
    <definedName name="BIM" localSheetId="9">#REF!</definedName>
    <definedName name="BIM" localSheetId="7">[5]prod03!#REF!</definedName>
    <definedName name="BIM" localSheetId="5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1" hidden="1">{#N/A,#N/A,FALSE,"M.02"}</definedName>
    <definedName name="bima3" hidden="1">{#N/A,#N/A,FALSE,"M.02"}</definedName>
    <definedName name="BiPegUTRWI">'[35]Bipeg-U(12D2)'!$B$1:$G$53</definedName>
    <definedName name="BiPegUTRWII">'[37]Bipeg-U(12D2)'!#REF!</definedName>
    <definedName name="BiPegUTRWIII">'[37]Bipeg-U(12D2)'!#REF!</definedName>
    <definedName name="BiPegUTRWIV">'[37]Bipeg-U(12D2)'!#REF!</definedName>
    <definedName name="BiPinjamin">'[36]BiPinjamin(15)'!$B$1:$G$49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1" hidden="1">{#N/A,#N/A,FALSE,"M.32"}</definedName>
    <definedName name="bk" hidden="1">{#N/A,#N/A,FALSE,"M.32"}</definedName>
    <definedName name="bkimia4tb">[1]Uraian!$AB$121</definedName>
    <definedName name="bkimia4v" localSheetId="6">[38]Uraian!#REF!</definedName>
    <definedName name="bkimia4v" localSheetId="9">[38]Uraian!#REF!</definedName>
    <definedName name="bkimia4v" localSheetId="7">[38]Uraian!#REF!</definedName>
    <definedName name="bkimia4v" localSheetId="11">[38]Uraian!#REF!</definedName>
    <definedName name="bkimia4v">[38]Uraian!#REF!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'[30]Working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1">#REF!</definedName>
    <definedName name="bn">#REF!</definedName>
    <definedName name="bnn">[16]ca!#REF!</definedName>
    <definedName name="BOLain">'[35]BOLain(12E2)'!$B$1:$G$43</definedName>
    <definedName name="BoLainTRWI">'[35]BOLain(12E2)'!$B$1:$L$44</definedName>
    <definedName name="BoLainTRWII">'[35]BOLain(12E2)'!$B$45:$L$88</definedName>
    <definedName name="BoLainTRWIII">'[35]BOLain(12E2)'!$B$89:$L$132</definedName>
    <definedName name="BoLainTRWIV">'[35]BOLain(12E2)'!$B$133:$L$175</definedName>
    <definedName name="bp">[26]x!$H$9:$H$47</definedName>
    <definedName name="BPegFTRWI">'[35]BPeg-F(12D1)'!$B$1:$H$45</definedName>
    <definedName name="BPegFTRWII">'[35]BPeg-F(12D1)'!$B$47:$H$92</definedName>
    <definedName name="BPegFTRWIII">'[35]BPeg-F(12D1)'!$B$93:$H$138</definedName>
    <definedName name="BPegFTRWIV">'[35]BPeg-F(12D1)'!$B$139:$H$184</definedName>
    <definedName name="BPP">'[39]W-NAD'!#REF!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1">#REF!</definedName>
    <definedName name="BukuBesar">#REF!</definedName>
    <definedName name="BukuBesarJawa">[40]LK2004!#REF!</definedName>
    <definedName name="BULAN" localSheetId="9">[41]MENU1!$D$4:$T$15</definedName>
    <definedName name="BULAN" localSheetId="5">[41]MENU1!$D$4:$T$15</definedName>
    <definedName name="BULAN" localSheetId="11">[42]MENU1!$D$4:$T$15</definedName>
    <definedName name="BULAN">[41]MENU1!$D$4:$T$15</definedName>
    <definedName name="Bulan_Ke" localSheetId="9">#N/A</definedName>
    <definedName name="Bulan_Ke" localSheetId="11">#N/A</definedName>
    <definedName name="Bulan_Ke">#N/A</definedName>
    <definedName name="Business_Revenue">'[30]Service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1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1">#REF!</definedName>
    <definedName name="CABANG">#REF!</definedName>
    <definedName name="cancel" hidden="1">{#N/A,#N/A,FALSE,"M.01"}</definedName>
    <definedName name="CAPASITOR">'[15]HARGA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1">#REF!</definedName>
    <definedName name="cccccccccc">#REF!</definedName>
    <definedName name="Central_Overhead">'[30]Central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1">#REF!</definedName>
    <definedName name="cetak">#REF!</definedName>
    <definedName name="cf">#REF!</definedName>
    <definedName name="Charger75">'[15]HARGA SATUAN'!$B$16</definedName>
    <definedName name="Chart1">OFFSET('[30]Working Page'!$C$115,0,0,33-COUNTIF('[30]Working Page'!$C$115:$C$147,"=#N/A"),1)</definedName>
    <definedName name="Chart1_data">OFFSET('[30]Working Page'!$N$115,0,0,33-COUNTIF('[30]Working Page'!$C$115:$C$147,"=#N/A"),1)</definedName>
    <definedName name="Chart2_data">OFFSET('[30]Working Page'!$G$151,0,0,33-COUNTIF('[30]Working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1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1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1">#REF!</definedName>
    <definedName name="COLR">#REF!</definedName>
    <definedName name="Contracted_Revenue">'[30]Service Mapping'!$C$46:$Y$79</definedName>
    <definedName name="COP_UNIT" hidden="1">{#N/A,#N/A,FALSE,"M.42"}</definedName>
    <definedName name="COPY">'[43]REAL-LR'!$G$17:$G$54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1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1">#REF!</definedName>
    <definedName name="COUNTER">#REF!</definedName>
    <definedName name="COUNTER_CHECK">#REF!</definedName>
    <definedName name="Cover" localSheetId="6">#REF!</definedName>
    <definedName name="Cover" localSheetId="9">#REF!</definedName>
    <definedName name="Cover" localSheetId="7">#REF!</definedName>
    <definedName name="Cover" localSheetId="11">#REF!</definedName>
    <definedName name="Cover">#REF!</definedName>
    <definedName name="Crit" localSheetId="9">#N/A</definedName>
    <definedName name="Crit" localSheetId="11">#N/A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1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1">#REF!</definedName>
    <definedName name="Criteria_MI">#REF!</definedName>
    <definedName name="csa" localSheetId="6">[28]JAN09!#REF!</definedName>
    <definedName name="csa" localSheetId="9">[28]JAN09!#REF!</definedName>
    <definedName name="csa" localSheetId="7">[28]JAN09!#REF!</definedName>
    <definedName name="csa" localSheetId="11">[28]JAN09!#REF!</definedName>
    <definedName name="csa">[28]JAN09!#REF!</definedName>
    <definedName name="csDesignMode">1</definedName>
    <definedName name="ct150kv">'[15]HARGA SATUAN'!$B$27</definedName>
    <definedName name="cus">[44]Resume!$E$54</definedName>
    <definedName name="Customer_data">'[30]Service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1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1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1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1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1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1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1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1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1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1">#REF!</definedName>
    <definedName name="dasf">#REF!</definedName>
    <definedName name="DATA">[45]item!$C$2:$C$550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1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1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9">#REF!</definedName>
    <definedName name="Database_MI" localSheetId="7">#REF!</definedName>
    <definedName name="Database_MI" localSheetId="11">#REF!</definedName>
    <definedName name="Database_MI">#REF!</definedName>
    <definedName name="DATES">'[46]Harga BBM Indonesia'!$A$8:$A$60</definedName>
    <definedName name="dave" hidden="1">{#N/A,#N/A,FALSE,"M.41"}</definedName>
    <definedName name="DAWDFAFD" localSheetId="6">[47]Sheet5!#REF!</definedName>
    <definedName name="DAWDFAFD" localSheetId="9">[47]Sheet5!#REF!</definedName>
    <definedName name="DAWDFAFD" localSheetId="7">[47]Sheet5!#REF!</definedName>
    <definedName name="DAWDFAFD" localSheetId="11">[47]Sheet5!#REF!</definedName>
    <definedName name="DAWDFAFD">[47]Sheet5!#REF!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1">#REF!</definedName>
    <definedName name="DBGGNSMG">#REF!</definedName>
    <definedName name="DBSend" localSheetId="9">[48]Asumsi!$S$10</definedName>
    <definedName name="DBSend" localSheetId="11">[49]Asumsi!$S$10</definedName>
    <definedName name="DBSend">[48]Asumsi!$S$10</definedName>
    <definedName name="DBSend_2">[50]Asumsi!$T$4</definedName>
    <definedName name="DBSend_3">[51]Asumsi!$U$4</definedName>
    <definedName name="dc" localSheetId="6">[52]JAN07!#REF!</definedName>
    <definedName name="dc" localSheetId="9">[53]JAN07!#REF!</definedName>
    <definedName name="dc" localSheetId="7">[52]JAN07!#REF!</definedName>
    <definedName name="dc" localSheetId="5">[53]JAN07!#REF!</definedName>
    <definedName name="dc" localSheetId="11">[53]JAN07!#REF!</definedName>
    <definedName name="dc">[53]JAN07!#REF!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[8]DExp.Lmb!#REF!</definedName>
    <definedName name="DDD" localSheetId="9" hidden="1">[8]DExp.Lmb!#REF!</definedName>
    <definedName name="DDD" localSheetId="7" hidden="1">[8]DExp.Lmb!#REF!</definedName>
    <definedName name="DDD" localSheetId="11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9">[5]prod03!#REF!</definedName>
    <definedName name="DEN" localSheetId="7">[5]prod03!#REF!</definedName>
    <definedName name="DEN" localSheetId="11">[5]prod03!#REF!</definedName>
    <definedName name="DEN">[5]prod03!#REF!</definedName>
    <definedName name="DENPASAR">[54]DENPASAR!$A$5:$AG$436</definedName>
    <definedName name="deposito">#REF!</definedName>
    <definedName name="DER" hidden="1">{#N/A,#N/A,FALSE,"M.01"}</definedName>
    <definedName name="des">#REF!</definedName>
    <definedName name="deviasi">[55]DeVIASI!$A$4:$AC$20</definedName>
    <definedName name="DFG" hidden="1">{#N/A,#N/A,FALSE,"M.34"}</definedName>
    <definedName name="DFR">'[15]HARGA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1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1" hidden="1">{#N/A,#N/A,FALSE,"M.41"}</definedName>
    <definedName name="dgx" hidden="1">{#N/A,#N/A,FALSE,"M.41"}</definedName>
    <definedName name="DIL" localSheetId="6">[5]prod03!#REF!</definedName>
    <definedName name="DIL" localSheetId="9">[5]prod03!#REF!</definedName>
    <definedName name="DIL" localSheetId="7">[5]prod03!#REF!</definedName>
    <definedName name="DIL" localSheetId="11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#N/A</definedName>
    <definedName name="DISPATCHER" localSheetId="11">#N/A</definedName>
    <definedName name="DISPATCHER">#N/A</definedName>
    <definedName name="Dist.rele">'[15]HARGA SATUAN'!$B$15</definedName>
    <definedName name="dpt" hidden="1">{#N/A,#N/A,FALSE,"M.42"}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1">#REF!</definedName>
    <definedName name="DQDQWDQWDQWD">#REF!</definedName>
    <definedName name="DrafterHari" localSheetId="9">#N/A</definedName>
    <definedName name="DrafterHari" localSheetId="11">#N/A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1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1" hidden="1">#REF!</definedName>
    <definedName name="EHM" hidden="1">#REF!</definedName>
    <definedName name="ehs" hidden="1">{#N/A,#N/A,FALSE,"M.41"}</definedName>
    <definedName name="Employee_data">'[30]Service Mapping'!$C$125:$Y$159</definedName>
    <definedName name="END" localSheetId="6">[5]prod03!#REF!</definedName>
    <definedName name="END" localSheetId="9">[5]prod03!#REF!</definedName>
    <definedName name="END" localSheetId="7">[5]prod03!#REF!</definedName>
    <definedName name="END" localSheetId="5">[5]prod03!#REF!</definedName>
    <definedName name="END" localSheetId="11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[31]L20Keu!$O$7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1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1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1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1">#REF!</definedName>
    <definedName name="Excel_BuiltIn_Print_Area_1">#REF!</definedName>
    <definedName name="Excel_BuiltIn_Print_Area_2" localSheetId="6">#REF!</definedName>
    <definedName name="Excel_BuiltIn_Print_Area_2" localSheetId="9">#REF!</definedName>
    <definedName name="Excel_BuiltIn_Print_Area_2" localSheetId="7">#REF!</definedName>
    <definedName name="Excel_BuiltIn_Print_Area_2" localSheetId="11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1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1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1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1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1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1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1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1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1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1">(#REF!,#REF!)</definedName>
    <definedName name="Excel_BuiltIn_Print_Titles_2">(#REF!,#REF!)</definedName>
    <definedName name="Exchange_Rate">'[56]O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1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1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1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1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1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1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1">#REF!</definedName>
    <definedName name="FASDF">#REF!</definedName>
    <definedName name="FCO" localSheetId="6">#REF!</definedName>
    <definedName name="FCO" localSheetId="9">#REF!</definedName>
    <definedName name="FCO" localSheetId="7">#REF!</definedName>
    <definedName name="FCO" localSheetId="11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[25]JAN07!#REF!</definedName>
    <definedName name="FEEDERGGNKDS" localSheetId="9">[57]JAN07!#REF!</definedName>
    <definedName name="FEEDERGGNKDS" localSheetId="7">[25]JAN07!#REF!</definedName>
    <definedName name="FEEDERGGNKDS" localSheetId="11">[57]JAN07!#REF!</definedName>
    <definedName name="FEEDERGGNKDS">[57]JAN07!#REF!</definedName>
    <definedName name="FEEDERGGNSLG" localSheetId="6">[25]JAN07!#REF!</definedName>
    <definedName name="FEEDERGGNSLG" localSheetId="9">[57]JAN07!#REF!</definedName>
    <definedName name="FEEDERGGNSLG" localSheetId="7">[25]JAN07!#REF!</definedName>
    <definedName name="FEEDERGGNSLG" localSheetId="11">[57]JAN07!#REF!</definedName>
    <definedName name="FEEDERGGNSLG">[57]JAN07!#REF!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1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1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1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1">#REF!</definedName>
    <definedName name="ffe">#REF!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1">#REF!</definedName>
    <definedName name="fffff">#REF!</definedName>
    <definedName name="fghd" hidden="1">{#N/A,#N/A,FALSE,"M.43"}</definedName>
    <definedName name="FILL" hidden="1">[58]UshDeb00!#REF!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'[15]HARGA SATUAN'!$B$33</definedName>
    <definedName name="FOF" hidden="1">{#N/A,#N/A,FALSE,"M.42"}</definedName>
    <definedName name="FOREX">'[59]Resource Plan (2)'!$H$120</definedName>
    <definedName name="fp">[26]x!$G$9:$G$47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1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1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1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[60]Smg!$I$1:$I$863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1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#N/A</definedName>
    <definedName name="GANGGUAN" localSheetId="11">#N/A</definedName>
    <definedName name="GANGGUAN">#N/A</definedName>
    <definedName name="GARDU" localSheetId="9">#N/A</definedName>
    <definedName name="GARDU" localSheetId="11">#N/A</definedName>
    <definedName name="GARDU">#N/A</definedName>
    <definedName name="GARDU1" localSheetId="9">#N/A</definedName>
    <definedName name="GARDU1" localSheetId="11">#N/A</definedName>
    <definedName name="GARDU1">#N/A</definedName>
    <definedName name="GBP">[31]L20Keu!$O$8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1">#REF!</definedName>
    <definedName name="gf">#REF!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1">#REF!</definedName>
    <definedName name="GFHHG">#REF!</definedName>
    <definedName name="GFRKDS" localSheetId="6">#REF!</definedName>
    <definedName name="GFRKDS" localSheetId="9">#REF!</definedName>
    <definedName name="GFRKDS" localSheetId="7">#REF!</definedName>
    <definedName name="GFRKDS" localSheetId="11">#REF!</definedName>
    <definedName name="GFRKDS">#REF!</definedName>
    <definedName name="GFRSLG" localSheetId="6">#REF!</definedName>
    <definedName name="GFRSLG" localSheetId="9">#REF!</definedName>
    <definedName name="GFRSLG" localSheetId="7">#REF!</definedName>
    <definedName name="GFRSLG" localSheetId="11">#REF!</definedName>
    <definedName name="GFRSLG">#REF!</definedName>
    <definedName name="GFRSMG" localSheetId="6">#REF!</definedName>
    <definedName name="GFRSMG" localSheetId="9">#REF!</definedName>
    <definedName name="GFRSMG" localSheetId="7">#REF!</definedName>
    <definedName name="GFRSMG" localSheetId="11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 localSheetId="11">#REF!</definedName>
    <definedName name="gg">#REF!</definedName>
    <definedName name="ggg" localSheetId="6">#REF!</definedName>
    <definedName name="ggg" localSheetId="9">#REF!</definedName>
    <definedName name="ggg" localSheetId="7">#REF!</definedName>
    <definedName name="ggg" localSheetId="11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'[15]HARGA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1" hidden="1">#REF!</definedName>
    <definedName name="GRAIK" hidden="1">#REF!</definedName>
    <definedName name="GT" hidden="1">{#N/A,#N/A,FALSE,"M.34"}</definedName>
    <definedName name="H" localSheetId="6">#REF!</definedName>
    <definedName name="H" localSheetId="9">#REF!</definedName>
    <definedName name="H" localSheetId="7">#REF!</definedName>
    <definedName name="H" localSheetId="11">#REF!</definedName>
    <definedName name="H">#REF!</definedName>
    <definedName name="harga">[61]RAB!$F$12:$J$175</definedName>
    <definedName name="hari" localSheetId="9">[62]Format!$AA$1:$AG$1</definedName>
    <definedName name="hari">[63]Format!$AA$1:$AG$1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1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1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1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1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1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1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1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1">#REF!</definedName>
    <definedName name="HarMatTRWIV">#REF!</definedName>
    <definedName name="HARTO" localSheetId="6">#REF!</definedName>
    <definedName name="HARTO" localSheetId="9">#REF!</definedName>
    <definedName name="HARTO" localSheetId="7">#REF!</definedName>
    <definedName name="HARTO" localSheetId="11">#REF!</definedName>
    <definedName name="HARTO">#REF!</definedName>
    <definedName name="HASIL">#REF!</definedName>
    <definedName name="HB" localSheetId="6">#REF!</definedName>
    <definedName name="HB" localSheetId="9">#REF!</definedName>
    <definedName name="HB" localSheetId="7">#REF!</definedName>
    <definedName name="HB" localSheetId="11">#REF!</definedName>
    <definedName name="HB">#REF!</definedName>
    <definedName name="HBDUA" localSheetId="6">#REF!</definedName>
    <definedName name="HBDUA" localSheetId="9">#REF!</definedName>
    <definedName name="HBDUA" localSheetId="7">#REF!</definedName>
    <definedName name="HBDUA" localSheetId="11">#REF!</definedName>
    <definedName name="HBDUA">#REF!</definedName>
    <definedName name="HBsatu" localSheetId="6">#REF!</definedName>
    <definedName name="HBsatu" localSheetId="9">#REF!</definedName>
    <definedName name="HBsatu" localSheetId="7">#REF!</definedName>
    <definedName name="HBsatu" localSheetId="11">#REF!</definedName>
    <definedName name="HBsatu">#REF!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1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 localSheetId="9">'[64]MATERIAL juni 05'!$A:$AH</definedName>
    <definedName name="HMAT" localSheetId="11">'[64]MATERIAL juni 05'!$A:$AH</definedName>
    <definedName name="HMAT">'[64]MATERIAL juni 05'!$A$1:$AH$65536</definedName>
    <definedName name="HMRIEL" localSheetId="9">'[64]UPDATE 25 JANUARI 2007'!$1:$1048576</definedName>
    <definedName name="HMRIEL" localSheetId="11">'[64]UPDATE 25 JANUARI 2007'!$1:$1048576</definedName>
    <definedName name="HMRIEL">'[64]UPDATE 25 JANUARI 2007'!$A:$IV</definedName>
    <definedName name="HOE" hidden="1">{#N/A,#N/A,FALSE,"M.31"}</definedName>
    <definedName name="HOUOUOUO" localSheetId="9" hidden="1">{#N/A,#N/A,FALSE,"M.31"}</definedName>
    <definedName name="HOUOUOUO" localSheetId="5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1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1">#REF!</definedName>
    <definedName name="i">#REF!</definedName>
    <definedName name="I_Acc">#REF!</definedName>
    <definedName name="idobaru">[1]Catatan!$C$143</definedName>
    <definedName name="IDS">'[46]Harga BBM Indonesia'!$B$5:$D$5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1">#REF!</definedName>
    <definedName name="ike">#REF!</definedName>
    <definedName name="IkhtBiopTRWI">'[36]IkhtisarBiop(12.0)'!$B$1:$M$49</definedName>
    <definedName name="IkhtBiopTRWII">'[36]IkhtisarBiop(12.0)'!$B$51:$M$99</definedName>
    <definedName name="IkhtBiopTRWIII">'[36]IkhtisarBiop(12.0)'!$B$101:$M$149</definedName>
    <definedName name="IkhtBiopTRWIV">'[36]IkhtisarBiop(12.0)'!$B$151:$M$199</definedName>
    <definedName name="Impor_W1_W2">[65]NerSubsis!$D$41</definedName>
    <definedName name="INDEX_KODE" localSheetId="9">#N/A</definedName>
    <definedName name="INDEX_KODE" localSheetId="11">#N/A</definedName>
    <definedName name="INDEX_KODE">#N/A</definedName>
    <definedName name="INDEX1" localSheetId="9">#N/A</definedName>
    <definedName name="INDEX1" localSheetId="11">#N/A</definedName>
    <definedName name="INDEX1">#N/A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1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1">#REF!</definedName>
    <definedName name="Indikator215">#REF!</definedName>
    <definedName name="indikatorlurruptl" hidden="1">{#N/A,#N/A,FALSE,"M.31"}</definedName>
    <definedName name="INDUK">[66]DTU!$B$2:$D$48</definedName>
    <definedName name="inflasi">#REF!</definedName>
    <definedName name="inflasi1">#REF!</definedName>
    <definedName name="inflasi2">#REF!</definedName>
    <definedName name="input" localSheetId="6">'[67]Neraca seAPJ'!#REF!</definedName>
    <definedName name="input" localSheetId="9">'[67]Neraca seAPJ'!#REF!</definedName>
    <definedName name="input" localSheetId="7">'[67]Neraca seAPJ'!#REF!</definedName>
    <definedName name="input" localSheetId="5">'[67]Neraca seAPJ'!#REF!</definedName>
    <definedName name="input" localSheetId="11">'[67]Neraca seAPJ'!#REF!</definedName>
    <definedName name="input">'[67]Neraca seAPJ'!#REF!</definedName>
    <definedName name="INTAKE">#REF!</definedName>
    <definedName name="inves1">#REF!</definedName>
    <definedName name="inves2">[16]ca!#REF!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1">#REF!</definedName>
    <definedName name="IPP">#REF!</definedName>
    <definedName name="ips" localSheetId="6">[28]JAN09!#REF!</definedName>
    <definedName name="ips" localSheetId="9">[28]JAN09!#REF!</definedName>
    <definedName name="ips" localSheetId="5">[28]JAN09!#REF!</definedName>
    <definedName name="ips" localSheetId="11">[28]JAN09!#REF!</definedName>
    <definedName name="ips">[28]JAN09!#REF!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1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9">#REF!</definedName>
    <definedName name="itung" localSheetId="7">#REF!</definedName>
    <definedName name="itung" localSheetId="11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1">#REF!</definedName>
    <definedName name="iujnyhnuh">#REF!</definedName>
    <definedName name="j" localSheetId="6">#REF!</definedName>
    <definedName name="j" localSheetId="9">#REF!</definedName>
    <definedName name="j" localSheetId="7">#REF!</definedName>
    <definedName name="j" localSheetId="11">#REF!</definedName>
    <definedName name="j">#REF!</definedName>
    <definedName name="JAJA" localSheetId="6">'[68]W-NAD'!#REF!</definedName>
    <definedName name="JAJA" localSheetId="9">'[68]W-NAD'!#REF!</definedName>
    <definedName name="JAJA" localSheetId="7">'[68]W-NAD'!#REF!</definedName>
    <definedName name="JAJA" localSheetId="11">'[68]W-NAD'!#REF!</definedName>
    <definedName name="JAJA">'[68]W-NAD'!#REF!</definedName>
    <definedName name="jamkerja">'[69]D2. ANALISA HS INSHAR'!$D$2</definedName>
    <definedName name="JamKerja01">'[70]E3. ANALISA HS HAR TEK SUTM'!$D$2</definedName>
    <definedName name="jamkerjaentri" localSheetId="6">'[69]D2. ANALISA HS INSHAR'!#REF!</definedName>
    <definedName name="jamkerjaentri" localSheetId="9">'[69]D2. ANALISA HS INSHAR'!#REF!</definedName>
    <definedName name="jamkerjaentri" localSheetId="7">'[69]D2. ANALISA HS INSHAR'!#REF!</definedName>
    <definedName name="jamkerjaentri" localSheetId="5">'[69]D2. ANALISA HS INSHAR'!#REF!</definedName>
    <definedName name="jamkerjaentri" localSheetId="11">'[69]D2. ANALISA HS INSHAR'!#REF!</definedName>
    <definedName name="jamkerjaentri">'[69]D2. ANALISA HS INSHAR'!#REF!</definedName>
    <definedName name="jamkerjahar">'[70]E6.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1">#REF!</definedName>
    <definedName name="JARDIST">#REF!</definedName>
    <definedName name="jasa" localSheetId="9">[71]Jasa!$B:$F</definedName>
    <definedName name="jasa" localSheetId="11">[71]Jasa!$B:$F</definedName>
    <definedName name="jasa">[71]Jasa!$B$1:$F$65536</definedName>
    <definedName name="jasa." localSheetId="9">[71]Jasa!$B:$F</definedName>
    <definedName name="jasa." localSheetId="11">[71]Jasa!$B:$F</definedName>
    <definedName name="jasa.">[71]Jasa!$B$1:$F$65536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1" hidden="1">{#N/A,#N/A,FALSE,"M.31"}</definedName>
    <definedName name="jbrpst2" hidden="1">{#N/A,#N/A,FALSE,"M.31"}</definedName>
    <definedName name="jenis_kontrak">[72]data!$F$2:$F$4</definedName>
    <definedName name="jenis_pph">[72]data!$E$2:$E$7</definedName>
    <definedName name="jg" hidden="1">{#N/A,#N/A,FALSE,"M.33"}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1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1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1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1">#REF!</definedName>
    <definedName name="JP">#REF!</definedName>
    <definedName name="JPY">[31]L20Keu!$O$9</definedName>
    <definedName name="JTG" hidden="1">{#N/A,#N/A,FALSE,"M.31"}</definedName>
    <definedName name="JTR" localSheetId="6">#REF!</definedName>
    <definedName name="JTR" localSheetId="9">#REF!</definedName>
    <definedName name="JTR" localSheetId="7">#REF!</definedName>
    <definedName name="JTR" localSheetId="11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1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1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1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1">#REF!</definedName>
    <definedName name="JualGLangTRWIV">#REF!</definedName>
    <definedName name="JualGTarifTRWI">'[36]JualGTarif(11A)'!$B$1:$I$59</definedName>
    <definedName name="JualGTarifTRWII">'[36]JualGTarif(11A)'!$B$61:$I$119</definedName>
    <definedName name="JualGTarifTRWIII">'[36]JualGTarif(11A)'!$B$121:$I$178</definedName>
    <definedName name="JualGTarifTRWIV">'[36]JualGTarif(11A)'!$B$180:$I$237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1">#REF!</definedName>
    <definedName name="JUMLAH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1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1">#REF!</definedName>
    <definedName name="jx">#REF!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1">#REF!</definedName>
    <definedName name="JYJYTJ">#REF!</definedName>
    <definedName name="K">#N/A</definedName>
    <definedName name="kal" localSheetId="6">[29]JAN09!#REF!</definedName>
    <definedName name="kal" localSheetId="9">[29]JAN09!#REF!</definedName>
    <definedName name="kal" localSheetId="7">[29]JAN09!#REF!</definedName>
    <definedName name="kal" localSheetId="11">[29]JAN09!#REF!</definedName>
    <definedName name="kal">[29]JAN09!#REF!</definedName>
    <definedName name="KALIKDS" localSheetId="6">[25]JAN07!#REF!</definedName>
    <definedName name="KALIKDS" localSheetId="9">[57]JAN07!#REF!</definedName>
    <definedName name="KALIKDS" localSheetId="7">[25]JAN07!#REF!</definedName>
    <definedName name="KALIKDS" localSheetId="11">[57]JAN07!#REF!</definedName>
    <definedName name="KALIKDS">[57]JAN07!#REF!</definedName>
    <definedName name="KALISLG" localSheetId="6">[25]JAN07!#REF!</definedName>
    <definedName name="KALISLG" localSheetId="9">[57]JAN07!#REF!</definedName>
    <definedName name="KALISLG" localSheetId="7">[25]JAN07!#REF!</definedName>
    <definedName name="KALISLG" localSheetId="11">[57]JAN07!#REF!</definedName>
    <definedName name="KALISLG">[57]JAN07!#REF!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1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1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1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>#REF!</definedName>
    <definedName name="kj" localSheetId="11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1">#REF!</definedName>
    <definedName name="kjdhgf">#REF!</definedName>
    <definedName name="kjgjhg" localSheetId="6">#REF!</definedName>
    <definedName name="kjgjhg" localSheetId="9">#REF!</definedName>
    <definedName name="kjgjhg" localSheetId="7">#REF!</definedName>
    <definedName name="kjgjhg" localSheetId="11">#REF!</definedName>
    <definedName name="kjgjhg">#REF!</definedName>
    <definedName name="KK" localSheetId="6">[32]Usulan!#REF!</definedName>
    <definedName name="KK" localSheetId="9">[32]Usulan!#REF!</definedName>
    <definedName name="KK" localSheetId="7">[32]Usulan!#REF!</definedName>
    <definedName name="KK" localSheetId="11">[32]Usulan!#REF!</definedName>
    <definedName name="KK">[32]Usulan!#REF!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'[39]W-NAD'!#REF!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1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1">#REF!</definedName>
    <definedName name="kode_Cabang">#REF!</definedName>
    <definedName name="KODE_GANGGUAN" localSheetId="9">#N/A</definedName>
    <definedName name="KODE_GANGGUAN" localSheetId="11">#N/A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1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1">#REF!</definedName>
    <definedName name="Kode_Kecamatan">#REF!</definedName>
    <definedName name="KODE_OUTGOING" localSheetId="9">#N/A</definedName>
    <definedName name="KODE_OUTGOING" localSheetId="11">#N/A</definedName>
    <definedName name="KODE_OUTGOING">#N/A</definedName>
    <definedName name="KODE1" localSheetId="9">#N/A</definedName>
    <definedName name="KODE1" localSheetId="11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1">#REF!</definedName>
    <definedName name="kokp">#REF!</definedName>
    <definedName name="komposisi">[55]KoMposisi!$A$6:$BV$22</definedName>
    <definedName name="KomunikasiBulan" localSheetId="9">#N/A</definedName>
    <definedName name="KomunikasiBulan" localSheetId="11">#N/A</definedName>
    <definedName name="KomunikasiBulan">#N/A</definedName>
    <definedName name="KomunikasiHari" localSheetId="9">#N/A</definedName>
    <definedName name="KomunikasiHari" localSheetId="11">#N/A</definedName>
    <definedName name="KomunikasiHari">#N/A</definedName>
    <definedName name="konsolidasi1">[73]W1!$A$1:$K$35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1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1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1">#REF!</definedName>
    <definedName name="KontrolPP">#REF!</definedName>
    <definedName name="koroperator_hari" localSheetId="9">#N/A</definedName>
    <definedName name="koroperator_hari" localSheetId="11">#N/A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1">#REF!</definedName>
    <definedName name="KorPajak">#REF!</definedName>
    <definedName name="Kost" localSheetId="9">#N/A</definedName>
    <definedName name="Kost" localSheetId="11">#N/A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1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1">#REF!</definedName>
    <definedName name="KPP">#REF!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1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 localSheetId="11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1" hidden="1">{#N/A,#N/A,FALSE,"M.33"}</definedName>
    <definedName name="kuh" hidden="1">{#N/A,#N/A,FALSE,"M.33"}</definedName>
    <definedName name="KUP" localSheetId="6">[5]prod03!#REF!</definedName>
    <definedName name="KUP" localSheetId="9">[5]prod03!#REF!</definedName>
    <definedName name="KUP" localSheetId="7">[5]prod03!#REF!</definedName>
    <definedName name="KUP" localSheetId="11">[5]prod03!#REF!</definedName>
    <definedName name="KUP">[5]prod03!#REF!</definedName>
    <definedName name="Kurs">[74]Cover!$C$5</definedName>
    <definedName name="KursUSD">[75]Asumsi!$E$9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1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7">#REF!</definedName>
    <definedName name="KWHKDS" localSheetId="11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1">#REF!</definedName>
    <definedName name="KWHSLG">#REF!</definedName>
    <definedName name="KWHSMG" localSheetId="6">#REF!</definedName>
    <definedName name="KWHSMG" localSheetId="9">#REF!</definedName>
    <definedName name="KWHSMG" localSheetId="7">#REF!</definedName>
    <definedName name="KWHSMG" localSheetId="11">#REF!</definedName>
    <definedName name="KWHSMG">#REF!</definedName>
    <definedName name="l" localSheetId="6">[76]PMT!#REF!</definedName>
    <definedName name="l" localSheetId="9">[76]PMT!#REF!</definedName>
    <definedName name="l" localSheetId="7">[76]PMT!#REF!</definedName>
    <definedName name="l" localSheetId="11">[76]PMT!#REF!</definedName>
    <definedName name="l">[76]PMT!#REF!</definedName>
    <definedName name="L_19" localSheetId="6">'[77]FORM-B'!#REF!</definedName>
    <definedName name="L_19" localSheetId="9">'[77]FORM-B'!#REF!</definedName>
    <definedName name="L_19" localSheetId="7">'[77]FORM-B'!#REF!</definedName>
    <definedName name="L_19" localSheetId="11">'[77]FORM-B'!#REF!</definedName>
    <definedName name="L_19">'[77]FORM-B'!#REF!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1">#REF!</definedName>
    <definedName name="LabaRugi">#REF!</definedName>
    <definedName name="LabaRugiFungsi">'[36]LabaRugi Fungsi'!$B$1:$J$60</definedName>
    <definedName name="LabaRugiFungsi2004">'[36]LabaRugi Fungsi2004(21B)'!$B$1:$E$46</definedName>
    <definedName name="LabaRugiLainnya">'[36]LabaRugi Lainnya 2005(20)'!$B$1:$G$30</definedName>
    <definedName name="LabaRugiUnsur2004">'[36]LabaRugi Unsur2004(21A)'!$D$1:$G$91</definedName>
    <definedName name="LABARUGIYR">[78]Asumsi!$V$2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1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1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1">#REF!</definedName>
    <definedName name="LAMASLG">#REF!</definedName>
    <definedName name="LAMASMG" localSheetId="6">#REF!</definedName>
    <definedName name="LAMASMG" localSheetId="9">#REF!</definedName>
    <definedName name="LAMASMG" localSheetId="7">#REF!</definedName>
    <definedName name="LAMASMG" localSheetId="11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 localSheetId="11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 localSheetId="11">#REF!</definedName>
    <definedName name="Lamp_10">#REF!</definedName>
    <definedName name="Lamp_11" localSheetId="6">#REF!</definedName>
    <definedName name="Lamp_11" localSheetId="9">#REF!</definedName>
    <definedName name="Lamp_11" localSheetId="7">#REF!</definedName>
    <definedName name="Lamp_11" localSheetId="11">#REF!</definedName>
    <definedName name="Lamp_11">#REF!</definedName>
    <definedName name="Lamp_12" localSheetId="6">#REF!</definedName>
    <definedName name="Lamp_12" localSheetId="9">#REF!</definedName>
    <definedName name="Lamp_12" localSheetId="7">#REF!</definedName>
    <definedName name="Lamp_12" localSheetId="11">#REF!</definedName>
    <definedName name="Lamp_12">#REF!</definedName>
    <definedName name="Lamp_13" localSheetId="6">#REF!</definedName>
    <definedName name="Lamp_13" localSheetId="9">#REF!</definedName>
    <definedName name="Lamp_13" localSheetId="7">#REF!</definedName>
    <definedName name="Lamp_13" localSheetId="11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1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1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1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1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1">#REF!</definedName>
    <definedName name="Lamp_1b">#REF!</definedName>
    <definedName name="LAMP_2" localSheetId="6">#REF!</definedName>
    <definedName name="LAMP_2" localSheetId="9">#REF!</definedName>
    <definedName name="LAMP_2" localSheetId="7">#REF!</definedName>
    <definedName name="LAMP_2" localSheetId="11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1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1">#REF!</definedName>
    <definedName name="Lamp_2b">#REF!</definedName>
    <definedName name="LAMP_3" localSheetId="6">#REF!</definedName>
    <definedName name="LAMP_3" localSheetId="9">#REF!</definedName>
    <definedName name="LAMP_3" localSheetId="7">#REF!</definedName>
    <definedName name="LAMP_3" localSheetId="11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1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1">#REF!</definedName>
    <definedName name="Lamp_3b">#REF!</definedName>
    <definedName name="LAMP_4" localSheetId="6">#REF!</definedName>
    <definedName name="LAMP_4" localSheetId="9">#REF!</definedName>
    <definedName name="LAMP_4" localSheetId="7">#REF!</definedName>
    <definedName name="LAMP_4" localSheetId="11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1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1">#REF!</definedName>
    <definedName name="Lamp_4b">#REF!</definedName>
    <definedName name="LAMP_5" localSheetId="6">#REF!</definedName>
    <definedName name="LAMP_5" localSheetId="9">#REF!</definedName>
    <definedName name="LAMP_5" localSheetId="7">#REF!</definedName>
    <definedName name="LAMP_5" localSheetId="11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1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1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1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1">#REF!</definedName>
    <definedName name="Lamp_6b">#REF!</definedName>
    <definedName name="LAMP_7" localSheetId="6">#REF!</definedName>
    <definedName name="LAMP_7" localSheetId="9">#REF!</definedName>
    <definedName name="LAMP_7" localSheetId="7">#REF!</definedName>
    <definedName name="LAMP_7" localSheetId="11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1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1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1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1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1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1">#REF!</definedName>
    <definedName name="Lamp_9">#REF!</definedName>
    <definedName name="LAP_12RB">[79]INPBA!$F$2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1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1">#REF!</definedName>
    <definedName name="ldkfg">#REF!</definedName>
    <definedName name="Least">#REF!</definedName>
    <definedName name="LEDO">#N/A</definedName>
    <definedName name="level2_options">INDIRECT("Areas_"&amp;'[30]Working Page'!$B$47)</definedName>
    <definedName name="lincuran">#REF!</definedName>
    <definedName name="Listrik">'[80]AHS - Non Personel'!$D$33</definedName>
    <definedName name="LJ" hidden="1">{#N/A,#N/A,FALSE,"M.32"}</definedName>
    <definedName name="lk" localSheetId="6">[28]JAN09!#REF!</definedName>
    <definedName name="lk" localSheetId="9">[28]JAN09!#REF!</definedName>
    <definedName name="lk" localSheetId="5">[28]JAN09!#REF!</definedName>
    <definedName name="lk" localSheetId="11">[28]JAN09!#REF!</definedName>
    <definedName name="lk">[28]JAN09!#REF!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1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1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1">#REF!</definedName>
    <definedName name="LP">#REF!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1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1">#REF!</definedName>
    <definedName name="LRUnsur">#REF!</definedName>
    <definedName name="luncur">[81]Sheet3!$D$15</definedName>
    <definedName name="luncuran">[81]Sheet3!$D$15</definedName>
    <definedName name="M" localSheetId="6">#REF!</definedName>
    <definedName name="M" localSheetId="9">#REF!</definedName>
    <definedName name="M" localSheetId="7">#REF!</definedName>
    <definedName name="M" localSheetId="11">#REF!</definedName>
    <definedName name="M">#REF!</definedName>
    <definedName name="M_19" localSheetId="6">'[77]FORM-B'!#REF!</definedName>
    <definedName name="M_19" localSheetId="9">'[77]FORM-B'!#REF!</definedName>
    <definedName name="M_19" localSheetId="7">'[77]FORM-B'!#REF!</definedName>
    <definedName name="M_19" localSheetId="11">'[77]FORM-B'!#REF!</definedName>
    <definedName name="M_19">'[77]FORM-B'!#REF!</definedName>
    <definedName name="ma" hidden="1">{#N/A,#N/A,FALSE,"M.31"}</definedName>
    <definedName name="MANBUNG" localSheetId="6">[47]Sheet5!#REF!</definedName>
    <definedName name="MANBUNG" localSheetId="9">[47]Sheet5!#REF!</definedName>
    <definedName name="MANBUNG" localSheetId="7">[47]Sheet5!#REF!</definedName>
    <definedName name="MANBUNG" localSheetId="11">[47]Sheet5!#REF!</definedName>
    <definedName name="MANBUNG">[47]Sheet5!#REF!</definedName>
    <definedName name="ManProBln" localSheetId="9">#N/A</definedName>
    <definedName name="ManProBln" localSheetId="11">#N/A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[71]Mat!$B:$L</definedName>
    <definedName name="mat" localSheetId="11">[71]Mat!$B:$L</definedName>
    <definedName name="mat">[71]Mat!$B$1:$L$65536</definedName>
    <definedName name="mat." localSheetId="9">[71]Mat!$B:$L</definedName>
    <definedName name="mat." localSheetId="11">[71]Mat!$B:$L</definedName>
    <definedName name="mat.">[71]Mat!$B$1:$L$65536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1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1">#REF!</definedName>
    <definedName name="mcperiod">#REF!</definedName>
    <definedName name="MD">[82]aruskas!$A$110:$T$180</definedName>
    <definedName name="MD_19">[83]aruskas!$A$110:$T$180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1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9">#N/A</definedName>
    <definedName name="MENU_GARDU" localSheetId="11">#N/A</definedName>
    <definedName name="MENU_GARDU">#N/A</definedName>
    <definedName name="MENU_PENYULANG" localSheetId="9">#N/A</definedName>
    <definedName name="MENU_PENYULANG" localSheetId="11">#N/A</definedName>
    <definedName name="MENU_PENYULANG">#N/A</definedName>
    <definedName name="MFKJ" hidden="1">{#N/A,#N/A,FALSE,"M.34"}</definedName>
    <definedName name="mfo">[84]Resume!$E$55</definedName>
    <definedName name="mfobaru">[1]Catatan!$C$144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1">#REF!</definedName>
    <definedName name="mi_print_area">#REF!</definedName>
    <definedName name="MICOHM">'[15]HARGA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1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'[85]Standar Konstruksi'!$G$29:$G$29</definedName>
    <definedName name="MmExcelLinker_56E02BF7_1622_44A2_A1B4_91C09D796B1E" localSheetId="7">KKF!RAB-PER '[85]Standar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1">#REF!</definedName>
    <definedName name="MRISI">#REF!</definedName>
    <definedName name="mtrafoksutb">[1]Uraian!$AB$72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1">#REF!</definedName>
    <definedName name="MutasiMatPDP">#REF!</definedName>
    <definedName name="nad" hidden="1">{#N/A,#N/A,FALSE,"M.41"}</definedName>
    <definedName name="NAMA" localSheetId="6">#REF!</definedName>
    <definedName name="NAMA" localSheetId="9">#REF!</definedName>
    <definedName name="NAMA" localSheetId="7">#REF!</definedName>
    <definedName name="NAMA" localSheetId="11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1">#REF!</definedName>
    <definedName name="nama_kabupaten">#REF!</definedName>
    <definedName name="NAMA1" localSheetId="6">#REF!</definedName>
    <definedName name="NAMA1" localSheetId="9">#REF!</definedName>
    <definedName name="NAMA1" localSheetId="7">#REF!</definedName>
    <definedName name="NAMA1" localSheetId="11">#REF!</definedName>
    <definedName name="NAMA1">#REF!</definedName>
    <definedName name="NAMA2" localSheetId="6">#REF!</definedName>
    <definedName name="NAMA2" localSheetId="9">#REF!</definedName>
    <definedName name="NAMA2" localSheetId="7">#REF!</definedName>
    <definedName name="NAMA2" localSheetId="11">#REF!</definedName>
    <definedName name="NAMA2">#REF!</definedName>
    <definedName name="NAMABARU" localSheetId="6">#REF!</definedName>
    <definedName name="NAMABARU" localSheetId="9">#REF!</definedName>
    <definedName name="NAMABARU" localSheetId="7">#REF!</definedName>
    <definedName name="NAMABARU" localSheetId="11">#REF!</definedName>
    <definedName name="NAMABARU">#REF!</definedName>
    <definedName name="NamaWil">[86]Cover!$B$7</definedName>
    <definedName name="NEGO" localSheetId="6">[32]Usulan!#REF!</definedName>
    <definedName name="NEGO" localSheetId="9">[32]Usulan!#REF!</definedName>
    <definedName name="NEGO" localSheetId="7">[32]Usulan!#REF!</definedName>
    <definedName name="NEGO" localSheetId="5">[32]Usulan!#REF!</definedName>
    <definedName name="NEGO" localSheetId="11">[32]Usulan!#REF!</definedName>
    <definedName name="NEGO">[32]Usulan!#REF!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1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1">#REF!</definedName>
    <definedName name="neracareal">#REF!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1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7">#REF!</definedName>
    <definedName name="nmcabang" localSheetId="11">#REF!</definedName>
    <definedName name="nmcabang">#REF!</definedName>
    <definedName name="nn">[16]ca!#REF!</definedName>
    <definedName name="NNG">#REF!</definedName>
    <definedName name="nnm" hidden="1">{#N/A,#N/A,FALSE,"M.43"}</definedName>
    <definedName name="nnnm" hidden="1">{#N/A,#N/A,FALSE,"M.42"}</definedName>
    <definedName name="no">[26]x!$A$9:$A$47</definedName>
    <definedName name="NO_KODE" localSheetId="6">#N/A</definedName>
    <definedName name="NO_KODE" localSheetId="9">#N/A</definedName>
    <definedName name="NO_KODE" localSheetId="7">#N/A</definedName>
    <definedName name="NO_KODE" localSheetId="11">#N/A</definedName>
    <definedName name="NO_KODE">#N/A</definedName>
    <definedName name="NoBlanksRange">OFFSET('[30]Working Page'!$G$53,0,0,SUMPRODUCT(--(TRIM('[30]Working Page'!$G$53:$G$85)&lt;&gt;"")),1)</definedName>
    <definedName name="nop">[26]x!$A$100:$A$101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1">#REF!</definedName>
    <definedName name="o">#REF!</definedName>
    <definedName name="o_m">[87]ca!#REF!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1">#REF!</definedName>
    <definedName name="ob_1_phasa">#REF!</definedName>
    <definedName name="OBS">'[46]Harga BBM Indonesia'!$B$8:$D$60</definedName>
    <definedName name="OCGHSE" localSheetId="6">#REF!</definedName>
    <definedName name="OCGHSE" localSheetId="9">#REF!</definedName>
    <definedName name="OCGHSE" localSheetId="7">#REF!</definedName>
    <definedName name="OCGHSE" localSheetId="11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 localSheetId="11">#REF!</definedName>
    <definedName name="OCRKDS">#REF!</definedName>
    <definedName name="OCRSLG" localSheetId="6">#REF!</definedName>
    <definedName name="OCRSLG" localSheetId="9">#REF!</definedName>
    <definedName name="OCRSLG" localSheetId="7">#REF!</definedName>
    <definedName name="OCRSLG" localSheetId="11">#REF!</definedName>
    <definedName name="OCRSLG">#REF!</definedName>
    <definedName name="OCRSMG" localSheetId="6">#REF!</definedName>
    <definedName name="OCRSMG" localSheetId="9">#REF!</definedName>
    <definedName name="OCRSMG" localSheetId="7">#REF!</definedName>
    <definedName name="OCRSMG" localSheetId="11">#REF!</definedName>
    <definedName name="OCRSMG">#REF!</definedName>
    <definedName name="OILTEST">'[15]HARGA SATUAN'!$B$19</definedName>
    <definedName name="ok" localSheetId="9">#REF!</definedName>
    <definedName name="ok" localSheetId="11">#REF!</definedName>
    <definedName name="ok">#REF!</definedName>
    <definedName name="okl" localSheetId="9">#REF!</definedName>
    <definedName name="okl" localSheetId="11">#REF!</definedName>
    <definedName name="okl">#REF!</definedName>
    <definedName name="okt">#REF!</definedName>
    <definedName name="okto">#REF!</definedName>
    <definedName name="oo" localSheetId="6">#REF!</definedName>
    <definedName name="oo" localSheetId="9">#REF!</definedName>
    <definedName name="oo" localSheetId="7">#REF!</definedName>
    <definedName name="oo" localSheetId="11">#REF!</definedName>
    <definedName name="oo">#REF!</definedName>
    <definedName name="OPERASI">#REF!</definedName>
    <definedName name="opgw" hidden="1">{#N/A,#N/A,FALSE,"M.31"}</definedName>
    <definedName name="opi" localSheetId="9">#REF!</definedName>
    <definedName name="opi" localSheetId="11">#REF!</definedName>
    <definedName name="opi">#REF!</definedName>
    <definedName name="Opr_Hari" localSheetId="9">#N/A</definedName>
    <definedName name="Opr_Hari" localSheetId="11">#N/A</definedName>
    <definedName name="Opr_Hari">#N/A</definedName>
    <definedName name="opv">[88]Valuation!$I$53</definedName>
    <definedName name="ORA" hidden="1">{#N/A,#N/A,FALSE,"M.32"}</definedName>
    <definedName name="OUTGOING" localSheetId="9">#N/A</definedName>
    <definedName name="OUTGOING" localSheetId="11">#N/A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1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1">#REF!</definedName>
    <definedName name="Panah">#REF!</definedName>
    <definedName name="parsialdis">'[15]HARGA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1" hidden="1">{#N/A,#N/A,FALSE,"M.33"}</definedName>
    <definedName name="PasPst" hidden="1">{#N/A,#N/A,FALSE,"M.33"}</definedName>
    <definedName name="pdi" hidden="1">[89]UshDeb00!#REF!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1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1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1">#REF!</definedName>
    <definedName name="PDPPembDimuka">#REF!</definedName>
    <definedName name="PDPT" hidden="1">{#N/A,#N/A,FALSE,"M.31"}</definedName>
    <definedName name="pe">[26]x!$B$100:$B$101</definedName>
    <definedName name="Pelumas" hidden="1">{#N/A,#N/A,FALSE,"M.31"}</definedName>
    <definedName name="PembelianiTRWI">'[36]PembelianiTL(12A1'!$B$1:$S$55</definedName>
    <definedName name="PembelianiTRWII">'[36]PembelianiTL(12A1'!$B$56:$S$110</definedName>
    <definedName name="PembelianiTRWIII">'[36]PembelianiTL(12A1'!$B$111:$S$165</definedName>
    <definedName name="PembelianiTRWIV">'[36]PembelianiTL(12A1'!$B$166:$S$220</definedName>
    <definedName name="pembiayaan">#REF!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1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1">#REF!</definedName>
    <definedName name="pemel09">#REF!</definedName>
    <definedName name="PendaLuOp">'[35]PendaLuOp(13)'!$B$1:$G$58</definedName>
    <definedName name="PENDAOP" hidden="1">{#N/A,#N/A,FALSE,"M.32"}</definedName>
    <definedName name="PendOpLain">'[36]PendOpLain(11B)'!$B$1:$G$33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1" hidden="1">{#N/A,#N/A,FALSE,"M.41"}</definedName>
    <definedName name="Pendukung" hidden="1">{#N/A,#N/A,FALSE,"M.41"}</definedName>
    <definedName name="PenjTLTRWI">'[35]PenjTL(18)'!$B$1:$J$39</definedName>
    <definedName name="PenjTLTRWII">'[35]PenjTL(18)'!$B$41:$J$79</definedName>
    <definedName name="PenjTLTRWIII">'[35]PenjTL(18)'!$B$81:$J$119</definedName>
    <definedName name="PenjTLTRWIV">'[35]PenjTL(18)'!$B$121:$J$159</definedName>
    <definedName name="PENYULANG">[90]TABEL!$A$2:$A$81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1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1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[76]PMT!$D$12:$D$55</definedName>
    <definedName name="pmt_150kV_1_p__40_Ka">'[15]HARGA SATUAN'!#REF!</definedName>
    <definedName name="pmt1p">'[15]HARGA SATUAN'!$B$2</definedName>
    <definedName name="pmt500dgcr">'[15]HARGA SATUAN'!$B$7</definedName>
    <definedName name="pmt500kv1">'[15]HARGA SATUAN'!$B$6</definedName>
    <definedName name="poi" localSheetId="6">[28]JAN09!#REF!</definedName>
    <definedName name="poi" localSheetId="9">[28]JAN09!#REF!</definedName>
    <definedName name="poi" localSheetId="5">[28]JAN09!#REF!</definedName>
    <definedName name="poi" localSheetId="11">[28]JAN09!#REF!</definedName>
    <definedName name="poi">[28]JAN09!#REF!</definedName>
    <definedName name="pokok_bunga">#REF!</definedName>
    <definedName name="poldo" hidden="1">{#N/A,#N/A,FALSE,"M.31"}</definedName>
    <definedName name="POPUI" localSheetId="9">#REF!</definedName>
    <definedName name="POPUI" localSheetId="5">#REF!</definedName>
    <definedName name="POPUI" localSheetId="11">#REF!</definedName>
    <definedName name="POPUI">#REF!</definedName>
    <definedName name="pos_anggaran">[72]data!$G$2:$G$54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1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1">#REF!</definedName>
    <definedName name="PP">#REF!</definedName>
    <definedName name="PR">#REF!</definedName>
    <definedName name="print" localSheetId="6">#REF!</definedName>
    <definedName name="print" localSheetId="9">#REF!</definedName>
    <definedName name="print" localSheetId="7">#REF!</definedName>
    <definedName name="print" localSheetId="11">#REF!</definedName>
    <definedName name="print">#REF!</definedName>
    <definedName name="PRINT_AR01" localSheetId="6">[47]Sheet5!#REF!</definedName>
    <definedName name="PRINT_AR01" localSheetId="9">[47]Sheet5!#REF!</definedName>
    <definedName name="PRINT_AR01" localSheetId="7">[47]Sheet5!#REF!</definedName>
    <definedName name="PRINT_AR01" localSheetId="11">[47]Sheet5!#REF!</definedName>
    <definedName name="PRINT_AR01">[47]Sheet5!#REF!</definedName>
    <definedName name="_xlnm.Print_Area" localSheetId="9">'Gb 01 '!$A$1:$AD$56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'PETA '!$A$1:$AF$67</definedName>
    <definedName name="_xlnm.Print_Area" localSheetId="8">RAB!$A$1:$K$225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1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1">#REF!</definedName>
    <definedName name="Print_area1">#REF!</definedName>
    <definedName name="PRINT_TITLE" localSheetId="6">#REF!</definedName>
    <definedName name="PRINT_TITLE" localSheetId="9">#REF!</definedName>
    <definedName name="PRINT_TITLE" localSheetId="7">#REF!</definedName>
    <definedName name="PRINT_TITLE" localSheetId="11">#REF!</definedName>
    <definedName name="PRINT_TITLE">#REF!</definedName>
    <definedName name="_xlnm.Print_Titles" localSheetId="0">'HARGA SATUAN'!#REF!</definedName>
    <definedName name="_xlnm.Print_Titles" localSheetId="7">#REF!</definedName>
    <definedName name="_xlnm.Print_Titles" localSheetId="11">#REF!</definedName>
    <definedName name="_xlnm.Print_Titles" localSheetId="8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 localSheetId="11">#REF!</definedName>
    <definedName name="PRINT_TITLES_MI">#REF!</definedName>
    <definedName name="PRINT_TITLES_MI_19" localSheetId="6">#REF!</definedName>
    <definedName name="PRINT_TITLES_MI_19" localSheetId="9">#REF!</definedName>
    <definedName name="PRINT_TITLES_MI_19" localSheetId="7">#REF!</definedName>
    <definedName name="PRINT_TITLES_MI_19" localSheetId="11">#REF!</definedName>
    <definedName name="PRINT_TITLES_MI_19">#REF!</definedName>
    <definedName name="PRINT2" localSheetId="6">[47]Sheet5!#REF!</definedName>
    <definedName name="PRINT2" localSheetId="9">[47]Sheet5!#REF!</definedName>
    <definedName name="PRINT2" localSheetId="7">[47]Sheet5!#REF!</definedName>
    <definedName name="PRINT2" localSheetId="11">[47]Sheet5!#REF!</definedName>
    <definedName name="PRINT2">[47]Sheet5!#REF!</definedName>
    <definedName name="ProduksiTRWI">'[36]ProduksiTL(12B2)'!$B$1:$W$38</definedName>
    <definedName name="ProduksiTRWII">'[36]ProduksiTL(12B2)'!$B$41:$W$78</definedName>
    <definedName name="ProduksiTRWIII">'[36]ProduksiTL(12B2)'!$B$81:$W$118</definedName>
    <definedName name="ProduksiTRWIV">'[36]ProduksiTL(12B2)'!$B$121:$W$158</definedName>
    <definedName name="ProgGISBln" localSheetId="9">#N/A</definedName>
    <definedName name="ProgGISBln" localSheetId="11">#N/A</definedName>
    <definedName name="ProgGISBln">#N/A</definedName>
    <definedName name="ProgGISHari" localSheetId="9">#N/A</definedName>
    <definedName name="ProgGISHari" localSheetId="11">#N/A</definedName>
    <definedName name="ProgGISHari">#N/A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1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1">#REF!</definedName>
    <definedName name="PT_PLN_PERSERO">#REF!</definedName>
    <definedName name="pt150kv">'[15]HARGA SATUAN'!$B$28</definedName>
    <definedName name="PTKU" localSheetId="6">#REF!</definedName>
    <definedName name="PTKU" localSheetId="9">#REF!</definedName>
    <definedName name="PTKU" localSheetId="7">#REF!</definedName>
    <definedName name="PTKU" localSheetId="11">#REF!</definedName>
    <definedName name="PTKU">#REF!</definedName>
    <definedName name="PUIUU" localSheetId="11">#REF!</definedName>
    <definedName name="PUIUU">#REF!</definedName>
    <definedName name="PUR" localSheetId="6">[91]JURNAL!#REF!</definedName>
    <definedName name="PUR" localSheetId="9">[91]JURNAL!#REF!</definedName>
    <definedName name="PUR" localSheetId="7">[91]JURNAL!#REF!</definedName>
    <definedName name="PUR" localSheetId="11">[91]JURNAL!#REF!</definedName>
    <definedName name="PUR">[91]JURNAL!#REF!</definedName>
    <definedName name="PUTUSSIBAU">#N/A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1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1">#REF!</definedName>
    <definedName name="q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1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1" hidden="1">{#N/A,#N/A,FALSE,"M.32"}</definedName>
    <definedName name="qw" hidden="1">{#N/A,#N/A,FALSE,"M.32"}</definedName>
    <definedName name="qwer" hidden="1">{#N/A,#N/A,FALSE,"M.41"}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1">#REF!</definedName>
    <definedName name="RAB">#REF!</definedName>
    <definedName name="rafi" localSheetId="6">[28]JAN09!#REF!</definedName>
    <definedName name="rafi" localSheetId="9">[28]JAN09!#REF!</definedName>
    <definedName name="rafi" localSheetId="7">[28]JAN09!#REF!</definedName>
    <definedName name="rafi" localSheetId="5">[28]JAN09!#REF!</definedName>
    <definedName name="rafi" localSheetId="11">[28]JAN09!#REF!</definedName>
    <definedName name="rafi">[28]JAN09!#REF!</definedName>
    <definedName name="raja" localSheetId="6">[28]JAN09!#REF!</definedName>
    <definedName name="raja" localSheetId="9">[28]JAN09!#REF!</definedName>
    <definedName name="raja" localSheetId="7">[28]JAN09!#REF!</definedName>
    <definedName name="raja" localSheetId="11">[28]JAN09!#REF!</definedName>
    <definedName name="raja">[28]JAN09!#REF!</definedName>
    <definedName name="Raker">'[92]W-NAD'!#REF!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1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1">#REF!</definedName>
    <definedName name="RAO">#REF!</definedName>
    <definedName name="Rate_of_absorption_CJ_C2A_options">OFFSET('[30]Central Overhead Allocation'!$C$281,0,0,COUNTA('[30]Central Overhead Allocation'!$C$281:$C$297),3)</definedName>
    <definedName name="Rate_of_absorption_EJ_C2A_options">OFFSET('[30]Central Overhead Allocation'!$C$183,0,0,COUNTA('[30]Central Overhead Allocation'!$C$183:$C$199),7)</definedName>
    <definedName name="Rate_of_absorption_JKT_C2A_options">OFFSET('[30]Central Overhead Allocation'!$C$330,0,0,COUNTA('[30]Central Overhead Allocation'!$C$330:$C$346),4)</definedName>
    <definedName name="Rate_of_absorption_Region_options">OFFSET('[30]Central Overhead Allocation'!$C$53,0,0,COUNTA('[30]Central Overhead Allocation'!$C$53:$C$69),8)</definedName>
    <definedName name="Rate_of_Absorption_WJ_A2IS_Options" localSheetId="6">OFFSET('[30]Regional Overhead Allocation_WJ'!#REF!,0,0,COUNTA('[30]Regional Overhead Allocation_WJ'!#REF!),35)</definedName>
    <definedName name="Rate_of_Absorption_WJ_A2IS_Options" localSheetId="9">OFFSET('[30]Regional Overhead Allocation_WJ'!#REF!,0,0,COUNTA('[30]Regional Overhead Allocation_WJ'!#REF!),35)</definedName>
    <definedName name="Rate_of_Absorption_WJ_A2IS_Options" localSheetId="7">OFFSET('[30]Regional Overhead Allocation_WJ'!#REF!,0,0,COUNTA('[30]Regional Overhead Allocation_WJ'!#REF!),35)</definedName>
    <definedName name="Rate_of_Absorption_WJ_A2IS_Options" localSheetId="5">OFFSET('[30]Regional Overhead Allocation_WJ'!#REF!,0,0,COUNTA('[30]Regional Overhead Allocation_WJ'!#REF!),35)</definedName>
    <definedName name="Rate_of_Absorption_WJ_A2IS_Options" localSheetId="11">OFFSET('[30]Regional Overhead Allocation_WJ'!#REF!,0,0,COUNTA('[30]Regional Overhead Allocation_WJ'!#REF!),35)</definedName>
    <definedName name="Rate_of_Absorption_WJ_A2IS_Options">OFFSET('[30]Regional Overhead Allocation_WJ'!#REF!,0,0,COUNTA('[30]Regional Overhead Allocation_WJ'!#REF!),35)</definedName>
    <definedName name="Rate_of_absorption_WJ_C2A_options">OFFSET('[30]Central Overhead Allocation'!$C$232,0,0,COUNTA('[30]Central Overhead Allocation'!$C$232:$C$248),14)</definedName>
    <definedName name="Rate_of_absorption_WS_C2A_Options">OFFSET('[30]Central Overhead Allocation'!$C$134,0,0,COUNTA('[30]Central Overhead Allocation'!$C$134:$C$150),3)</definedName>
    <definedName name="rcps" localSheetId="6">[28]JAN09!#REF!</definedName>
    <definedName name="rcps" localSheetId="9">[28]JAN09!#REF!</definedName>
    <definedName name="rcps" localSheetId="5">[28]JAN09!#REF!</definedName>
    <definedName name="rcps" localSheetId="11">[28]JAN09!#REF!</definedName>
    <definedName name="rcps">[28]JAN09!#REF!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9">'[91]BB PUSAT'!$A:$C</definedName>
    <definedName name="REC" localSheetId="11">'[91]BB PUSAT'!$A:$C</definedName>
    <definedName name="REC">'[91]BB PUSAT'!$A$1:$C$65536</definedName>
    <definedName name="Rectifier80">'[15]HARGA SATUAN'!$B$14</definedName>
    <definedName name="Regions">OFFSET('[30]Working Page'!$B$8,0,0,COUNTA('[30]Working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1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9">#N/A</definedName>
    <definedName name="RELE" localSheetId="11">#N/A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1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9">#REF!</definedName>
    <definedName name="resagging" localSheetId="7">#REF!</definedName>
    <definedName name="resagging" localSheetId="11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1">#REF!</definedName>
    <definedName name="RingkasanPokok">#REF!</definedName>
    <definedName name="ripel">'[15]HARGA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1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1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1">#REF!</definedName>
    <definedName name="rr">#REF!</definedName>
    <definedName name="rrr" hidden="1">'[93]Sudah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'[15]HARGA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1">#REF!</definedName>
    <definedName name="RTYHRTY">#REF!</definedName>
    <definedName name="rtyu" localSheetId="6">[94]JAN07!#REF!</definedName>
    <definedName name="rtyu" localSheetId="9">[95]JAN07!#REF!</definedName>
    <definedName name="rtyu" localSheetId="7">[94]JAN07!#REF!</definedName>
    <definedName name="rtyu" localSheetId="11">[95]JAN07!#REF!</definedName>
    <definedName name="rtyu">[95]JAN07!#REF!</definedName>
    <definedName name="RUMUS">#N/A</definedName>
    <definedName name="rutin" hidden="1">{#N/A,#N/A,FALSE,"M.33"}</definedName>
    <definedName name="S" localSheetId="9">#REF!</definedName>
    <definedName name="S" localSheetId="7">{#N/A,#N/A,FALSE,"M.31"}</definedName>
    <definedName name="S" localSheetId="11">#REF!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1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1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1">#REF!</definedName>
    <definedName name="salah">#REF!</definedName>
    <definedName name="Salary">[30]Salary!$D$7:$AJ$38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1">#REF!</definedName>
    <definedName name="SALATIGA">#REF!</definedName>
    <definedName name="SALVAGE" comment="RINGAN">[96]PICKUP!$D$12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[28]JAN09!#REF!</definedName>
    <definedName name="sasa" localSheetId="9">[28]JAN09!#REF!</definedName>
    <definedName name="sasa" localSheetId="7">[28]JAN09!#REF!</definedName>
    <definedName name="sasa" localSheetId="5">[28]JAN09!#REF!</definedName>
    <definedName name="sasa" localSheetId="11">[28]JAN09!#REF!</definedName>
    <definedName name="sasa">[28]JAN09!#REF!</definedName>
    <definedName name="SATUAN" localSheetId="9">'[97]Rekap PMG.'!$A$10:$E$51</definedName>
    <definedName name="SATUAN" localSheetId="11">'[98]Rekap PMG.'!$A$10:$E$51</definedName>
    <definedName name="SATUAN">'[97]Rekap PMG.'!$A$10:$E$51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1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1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1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[99]x!$G$9:$G$47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1">#REF!</definedName>
    <definedName name="SD">#REF!</definedName>
    <definedName name="SDAsdg" hidden="1">{#N/A,#N/A,FALSE,"M.01";#N/A,#N/A,FALSE,"M.01"}</definedName>
    <definedName name="sdc">[66]DTU!$B$2:$D$48</definedName>
    <definedName name="sdf" hidden="1">{#N/A,#N/A,FALSE,"M.41"}</definedName>
    <definedName name="sdffA" localSheetId="6">[28]JAN09!#REF!</definedName>
    <definedName name="sdffA" localSheetId="9">[28]JAN09!#REF!</definedName>
    <definedName name="sdffA" localSheetId="7">[28]JAN09!#REF!</definedName>
    <definedName name="sdffA" localSheetId="5">[28]JAN09!#REF!</definedName>
    <definedName name="sdffA" localSheetId="11">[28]JAN09!#REF!</definedName>
    <definedName name="sdffA">[28]JAN09!#REF!</definedName>
    <definedName name="SDR" hidden="1">{#N/A,#N/A,FALSE,"M.42"}</definedName>
    <definedName name="sds" localSheetId="9">'[100]master rab'!$B:$H</definedName>
    <definedName name="sds" localSheetId="11">'[100]master rab'!$B:$H</definedName>
    <definedName name="sds">'[100]master rab'!$B$1:$H$65536</definedName>
    <definedName name="seapj">'[67]Neraca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1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1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1">#REF!</definedName>
    <definedName name="SEBABSMG">#REF!</definedName>
    <definedName name="SEBUTAN" localSheetId="9">#N/A</definedName>
    <definedName name="SEBUTAN" localSheetId="11">#N/A</definedName>
    <definedName name="SEBUTAN">#N/A</definedName>
    <definedName name="SEGER" hidden="1">{#N/A,#N/A,FALSE,"M.34"}</definedName>
    <definedName name="sejut">[101]LAIN2!$Z$7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1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1">#REF!</definedName>
    <definedName name="semarang1">#REF!</definedName>
    <definedName name="SEMITAU">#N/A</definedName>
    <definedName name="SENTEBANG">#N/A</definedName>
    <definedName name="sep">#REF!</definedName>
    <definedName name="serat">[101]LAIN2!$Z$5</definedName>
    <definedName name="serib">[101]LAIN2!$Z$6</definedName>
    <definedName name="Service_Mapping">'[30]Service Mapping'!$C$6:$Y$39</definedName>
    <definedName name="sewadetektorkabel_har">'[80]AHS - Non Personel'!$D$31</definedName>
    <definedName name="SewaDisTRWI">'[36]SewaPemb(12A2)'!$B$1:$T$36</definedName>
    <definedName name="SewaDisTRWII">'[36]SewaPemb(12A2)'!$B$39:$T$75</definedName>
    <definedName name="SewaDisTRWIII">'[36]SewaPemb(12A2)'!$B$77:$T$113</definedName>
    <definedName name="SewaDisTRWIV">'[36]SewaPemb(12A2)'!$B$115:$T$151</definedName>
    <definedName name="sewaGPS">'[80]AHS - Non Personel'!$D$27</definedName>
    <definedName name="SewaKantorBulan">'[80]AHS - Non Personel'!$D$23</definedName>
    <definedName name="SewaKomHari" localSheetId="9">#N/A</definedName>
    <definedName name="SewaKomHari" localSheetId="11">#N/A</definedName>
    <definedName name="SewaKomHari">#N/A</definedName>
    <definedName name="SewaLaptopBln" localSheetId="9">#N/A</definedName>
    <definedName name="SewaLaptopBln" localSheetId="11">#N/A</definedName>
    <definedName name="SewaLaptopBln">#N/A</definedName>
    <definedName name="SewaMejaKursi">'[80]AHS - Non Personel'!$D$32</definedName>
    <definedName name="SewaMobil" localSheetId="9">#N/A</definedName>
    <definedName name="SewaMobil" localSheetId="11">#N/A</definedName>
    <definedName name="SewaMobil">#N/A</definedName>
    <definedName name="sewamobilbak_hari">'[80]AHS - Non Personel'!$D$29</definedName>
    <definedName name="SewaMotorBln" localSheetId="9">#N/A</definedName>
    <definedName name="SewaMotorBln" localSheetId="11">#N/A</definedName>
    <definedName name="SewaMotorBln">#N/A</definedName>
    <definedName name="SewaMotorHari" localSheetId="9">#N/A</definedName>
    <definedName name="SewaMotorHari" localSheetId="11">#N/A</definedName>
    <definedName name="SewaMotorHari">#N/A</definedName>
    <definedName name="SewaRumahBulan">'[80]AHS - Non Personel'!$D$24</definedName>
    <definedName name="SF" localSheetId="6">#REF!</definedName>
    <definedName name="SF" localSheetId="9">#REF!</definedName>
    <definedName name="SF" localSheetId="7">#REF!</definedName>
    <definedName name="SF" localSheetId="11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1" hidden="1">{#N/A,#N/A,FALSE,"M.01"}</definedName>
    <definedName name="sgi" hidden="1">{#N/A,#N/A,FALSE,"M.01"}</definedName>
    <definedName name="SIN" localSheetId="6">[5]prod03!#REF!</definedName>
    <definedName name="SIN" localSheetId="9">[5]prod03!#REF!</definedName>
    <definedName name="SIN" localSheetId="7">[5]prod03!#REF!</definedName>
    <definedName name="SIN" localSheetId="11">[5]prod03!#REF!</definedName>
    <definedName name="SIN">[5]prod03!#REF!</definedName>
    <definedName name="SINCHRON">'[15]HARGA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[102]Sensitivitas!$D$26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1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1">#REF!</definedName>
    <definedName name="smu">#REF!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1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1">#REF!</definedName>
    <definedName name="SPK">#REF!</definedName>
    <definedName name="SREWA" localSheetId="6">#REF!</definedName>
    <definedName name="SREWA" localSheetId="9">#REF!</definedName>
    <definedName name="SREWA" localSheetId="7">#REF!</definedName>
    <definedName name="SREWA" localSheetId="11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 localSheetId="11">[5]prod03!#REF!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1">#REF!</definedName>
    <definedName name="Stand">#REF!</definedName>
    <definedName name="STATUS_REMOTE" localSheetId="9">#N/A</definedName>
    <definedName name="STATUS_REMOTE" localSheetId="11">#N/A</definedName>
    <definedName name="STATUS_REMOTE">#N/A</definedName>
    <definedName name="std" localSheetId="9">[103]HB2!$A:$L</definedName>
    <definedName name="std" localSheetId="11">[103]HB2!$A:$L</definedName>
    <definedName name="std">[103]HB2!$A$1:$L$65536</definedName>
    <definedName name="stdpln">'[104]HB BARU'!$A$1:$J$780</definedName>
    <definedName name="stok" localSheetId="9">[91]DTstok!$A:$B</definedName>
    <definedName name="stok" localSheetId="11">[91]DTstok!$A:$B</definedName>
    <definedName name="stok">[91]DTstok!$A$1:$B$65536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1">#REF!</definedName>
    <definedName name="STPDari">#REF!</definedName>
    <definedName name="sujono" localSheetId="9">'[105]master rab'!$B:$H</definedName>
    <definedName name="sujono" localSheetId="11">'[105]master rab'!$B:$H</definedName>
    <definedName name="sujono">'[105]master rab'!$B$1:$H$65536</definedName>
    <definedName name="SUM" localSheetId="6">[5]prod03!#REF!</definedName>
    <definedName name="SUM" localSheetId="9">[5]prod03!#REF!</definedName>
    <definedName name="SUM" localSheetId="7">[5]prod03!#REF!</definedName>
    <definedName name="SUM" localSheetId="5">[5]prod03!#REF!</definedName>
    <definedName name="SUM" localSheetId="11">[5]prod03!#REF!</definedName>
    <definedName name="SUM">[5]prod03!#REF!</definedName>
    <definedName name="sumber">[106]SuMBER!$N$3:$FO$21</definedName>
    <definedName name="summary" hidden="1">{#N/A,#N/A,FALSE,"M.42"}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1">#REF!</definedName>
    <definedName name="surat">#REF!</definedName>
    <definedName name="Surveyor_hari" localSheetId="9">#N/A</definedName>
    <definedName name="Surveyor_hari" localSheetId="11">#N/A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1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1" hidden="1">{#N/A,#N/A,FALSE,"M.01"}</definedName>
    <definedName name="sw" hidden="1">{#N/A,#N/A,FALSE,"M.01"}</definedName>
    <definedName name="swap" hidden="1">{#N/A,#N/A,FALSE,"M.01"}</definedName>
    <definedName name="swed" localSheetId="6">[94]JAN07!#REF!</definedName>
    <definedName name="swed" localSheetId="9">[95]JAN07!#REF!</definedName>
    <definedName name="swed" localSheetId="7">[94]JAN07!#REF!</definedName>
    <definedName name="swed" localSheetId="11">[95]JAN07!#REF!</definedName>
    <definedName name="swed">[95]JAN07!#REF!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1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1">#REF!</definedName>
    <definedName name="T">#REF!</definedName>
    <definedName name="TA">[81]TRANS!$I$3</definedName>
    <definedName name="Tabel" localSheetId="9">#N/A</definedName>
    <definedName name="Tabel" localSheetId="11">#N/A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1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1">#REF!</definedName>
    <definedName name="Tabel_Cabang">#REF!</definedName>
    <definedName name="Tabel_Wilayah">[107]Sheet1!$E$2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1">#REF!</definedName>
    <definedName name="Tabel4">#REF!</definedName>
    <definedName name="Table1">'[30]Working Page'!$C$92:$AK$101</definedName>
    <definedName name="Table2">'[30]Working Page'!$C$114:$N$147</definedName>
    <definedName name="tah">[81]TRANS!$I$3</definedName>
    <definedName name="Tahun" localSheetId="9">[108]bantu!$M$5:$X$5</definedName>
    <definedName name="Tahun">[109]bantu!$M$5:$X$5</definedName>
    <definedName name="tahun_anggaran">[110]rkap2008!$B$83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1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1">#REF!</definedName>
    <definedName name="TambahAT">#REF!</definedName>
    <definedName name="TAMPILKAN">[79]INPBA!$F$2</definedName>
    <definedName name="TANGAN" hidden="1">{#N/A,#N/A,FALSE,"M.34"}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1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1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1">#REF!</definedName>
    <definedName name="TANGGALSMG">#REF!</definedName>
    <definedName name="TARGET_USAHA" localSheetId="6">#REF!</definedName>
    <definedName name="TARGET_USAHA" localSheetId="9">#REF!</definedName>
    <definedName name="TARGET_USAHA" localSheetId="7">#REF!</definedName>
    <definedName name="TARGET_USAHA" localSheetId="11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#N/A</definedName>
    <definedName name="TechBulan" localSheetId="11">#N/A</definedName>
    <definedName name="TechBulan">#N/A</definedName>
    <definedName name="TechHari" localSheetId="9">#N/A</definedName>
    <definedName name="TechHari" localSheetId="11">#N/A</definedName>
    <definedName name="TechHari">#N/A</definedName>
    <definedName name="TENGAH" hidden="1">{#N/A,#N/A,FALSE,"M.31"}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1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1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TBAT">'[15]HARGA SATUAN'!$B$20</definedName>
    <definedName name="TesterHari" localSheetId="9">#N/A</definedName>
    <definedName name="TesterHari" localSheetId="11">#N/A</definedName>
    <definedName name="TesterHari">#N/A</definedName>
    <definedName name="testrelay">'[15]HARGA SATUAN'!$B$41</definedName>
    <definedName name="TextRefCopy1">'[111]01 A'!$K$19</definedName>
    <definedName name="TextRefCopyRangeCount" hidden="1">1</definedName>
    <definedName name="TH">#REF!</definedName>
    <definedName name="TIARA" localSheetId="6">[28]JAN09!#REF!</definedName>
    <definedName name="TIARA" localSheetId="9">[28]JAN09!#REF!</definedName>
    <definedName name="TIARA" localSheetId="7">[28]JAN09!#REF!</definedName>
    <definedName name="TIARA" localSheetId="11">[28]JAN09!#REF!</definedName>
    <definedName name="TIARA">[28]JAN09!#REF!</definedName>
    <definedName name="Tiket" localSheetId="9">#N/A</definedName>
    <definedName name="Tiket" localSheetId="11">#N/A</definedName>
    <definedName name="Tiket">#N/A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1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1">#REF!</definedName>
    <definedName name="TOOLS">#REF!</definedName>
    <definedName name="ToolsMigrasi" localSheetId="6">#N/A</definedName>
    <definedName name="ToolsMigrasi" localSheetId="9">#N/A</definedName>
    <definedName name="ToolsMigrasi" localSheetId="7">#N/A</definedName>
    <definedName name="ToolsMigrasi" localSheetId="11">#N/A</definedName>
    <definedName name="ToolsMigrasi">#N/A</definedName>
    <definedName name="TOT">#REF!</definedName>
    <definedName name="translate">#REF!</definedName>
    <definedName name="tril">[101]LAIN2!$Z$10</definedName>
    <definedName name="trp">[26]x!$B$9:$B$47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1">#REF!</definedName>
    <definedName name="TRWE">#REF!</definedName>
    <definedName name="tsa">#REF!</definedName>
    <definedName name="TTD" hidden="1">{#N/A,#N/A,FALSE,"M.43"}</definedName>
    <definedName name="tu">#REF!</definedName>
    <definedName name="tumbuh">#REF!</definedName>
    <definedName name="TV">[88]Valuation!$I$61</definedName>
    <definedName name="tws">'[15]HARGA SATUAN'!$B$42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1">#REF!</definedName>
    <definedName name="UBADF">#REF!</definedName>
    <definedName name="ufd" localSheetId="9">#REF!</definedName>
    <definedName name="ufd" localSheetId="11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1">#REF!</definedName>
    <definedName name="UFRKDS">#REF!</definedName>
    <definedName name="UFRSLG" localSheetId="6">#REF!</definedName>
    <definedName name="UFRSLG" localSheetId="9">#REF!</definedName>
    <definedName name="UFRSLG" localSheetId="7">#REF!</definedName>
    <definedName name="UFRSLG" localSheetId="11">#REF!</definedName>
    <definedName name="UFRSLG">#REF!</definedName>
    <definedName name="UFRSMG" localSheetId="6">#REF!</definedName>
    <definedName name="UFRSMG" localSheetId="9">#REF!</definedName>
    <definedName name="UFRSMG" localSheetId="7">#REF!</definedName>
    <definedName name="UFRSMG" localSheetId="11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1">#REF!</definedName>
    <definedName name="ULANG">#REF!</definedName>
    <definedName name="UNIT_OPR" hidden="1">{#N/A,#N/A,FALSE,"M.33"}</definedName>
    <definedName name="unit1" hidden="1">{#N/A,#N/A,FALSE,"M.01"}</definedName>
    <definedName name="UnitAdm">[110]List!$A$2:$A$36</definedName>
    <definedName name="UnitBina">[34]Kamus!$L$1</definedName>
    <definedName name="UNITS">'[46]Harga BBM Indonesia'!$B$6:$D$6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1">#REF!</definedName>
    <definedName name="UOUO">#REF!</definedName>
    <definedName name="UPAH">'[112]Rekap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1">#REF!</definedName>
    <definedName name="URAIAN">#REF!</definedName>
    <definedName name="USD">[31]L20Keu!$O$10</definedName>
    <definedName name="usul" localSheetId="6">[113]Usulan!#REF!</definedName>
    <definedName name="usul" localSheetId="9">[113]Usulan!#REF!</definedName>
    <definedName name="usul" localSheetId="7">[113]Usulan!#REF!</definedName>
    <definedName name="usul" localSheetId="5">[113]Usulan!#REF!</definedName>
    <definedName name="usul" localSheetId="11">[113]Usulan!#REF!</definedName>
    <definedName name="usul">[113]Usulan!#REF!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1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1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1">#REF!</definedName>
    <definedName name="UTYUE">#REF!</definedName>
    <definedName name="uu" localSheetId="6">#REF!</definedName>
    <definedName name="uu" localSheetId="9">#REF!</definedName>
    <definedName name="uu" localSheetId="7">#REF!</definedName>
    <definedName name="uu" localSheetId="11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1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1">#REF!</definedName>
    <definedName name="w">#REF!</definedName>
    <definedName name="WAG" hidden="1">{#N/A,#N/A,FALSE,"M.33"}</definedName>
    <definedName name="WAI" localSheetId="6">[5]prod03!#REF!</definedName>
    <definedName name="WAI" localSheetId="9">[5]prod03!#REF!</definedName>
    <definedName name="WAI" localSheetId="7">[5]prod03!#REF!</definedName>
    <definedName name="WAI" localSheetId="11">[5]prod03!#REF!</definedName>
    <definedName name="WAI">[5]prod03!#REF!</definedName>
    <definedName name="WATES" localSheetId="6">[29]JAN09!#REF!</definedName>
    <definedName name="WATES" localSheetId="9">[29]JAN09!#REF!</definedName>
    <definedName name="WATES" localSheetId="7">[29]JAN09!#REF!</definedName>
    <definedName name="WATES" localSheetId="11">[29]JAN09!#REF!</definedName>
    <definedName name="WATES">[29]JAN09!#REF!</definedName>
    <definedName name="WDW" hidden="1">{#N/A,#N/A,FALSE,"M.01";#N/A,#N/A,FALSE,"M.01"}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1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1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9">#REF!</definedName>
    <definedName name="WER" localSheetId="7">#REF!</definedName>
    <definedName name="WER" localSheetId="11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[34]Kamus!$A$2:$A$29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1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1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1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1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1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1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1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1" hidden="1">{#N/A,#N/A,FALSE,"M.34"}</definedName>
    <definedName name="www" hidden="1">{#N/A,#N/A,FALSE,"M.34"}</definedName>
    <definedName name="x" localSheetId="6">[94]JAN07!#REF!</definedName>
    <definedName name="x" localSheetId="9">[95]JAN07!#REF!</definedName>
    <definedName name="x" localSheetId="7">[94]JAN07!#REF!</definedName>
    <definedName name="x" localSheetId="11">[95]JAN07!#REF!</definedName>
    <definedName name="x">[95]JAN07!#REF!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1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[94]JAN07!#REF!</definedName>
    <definedName name="xs" localSheetId="9">[95]JAN07!#REF!</definedName>
    <definedName name="xs" localSheetId="7">[94]JAN07!#REF!</definedName>
    <definedName name="xs" localSheetId="5">[95]JAN07!#REF!</definedName>
    <definedName name="xs" localSheetId="11">[95]JAN07!#REF!</definedName>
    <definedName name="xs">[95]JAN07!#REF!</definedName>
    <definedName name="XXXX" localSheetId="6">#REF!</definedName>
    <definedName name="XXXX" localSheetId="9">#REF!</definedName>
    <definedName name="XXXX" localSheetId="5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1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 localSheetId="11">#REF!</definedName>
    <definedName name="YERYY">#REF!</definedName>
    <definedName name="YK" localSheetId="9">#REF!</definedName>
    <definedName name="YK" localSheetId="11">#REF!</definedName>
    <definedName name="YK">#REF!</definedName>
    <definedName name="yy" localSheetId="6">#REF!</definedName>
    <definedName name="yy" localSheetId="9">#REF!</definedName>
    <definedName name="yy" localSheetId="7">#REF!</definedName>
    <definedName name="yy" localSheetId="11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 localSheetId="11">#REF!</definedName>
    <definedName name="Z">#REF!</definedName>
    <definedName name="ZAz">#REF!</definedName>
    <definedName name="zone_saisie">('[114]Submission Form'!$A$4:$C$5,'[114]Submission Form'!$D$7,'[114]Submission Form'!$D$10:$D$11,'[114]Submission Form'!$D$17:$D$26,'[114]Submission Form'!$D$33)</definedName>
    <definedName name="zsdgxgdg" hidden="1">{#N/A,#N/A,FALSE,"M.01";#N/A,#N/A,FALSE,"M.01"}</definedName>
    <definedName name="zz">'[82]Hal-1'!$M$33:$M$33</definedName>
    <definedName name="zz_19">'[83]Hal-1'!$M$33:$M$33</definedName>
    <definedName name="zzz">[82]aruskas!$A$110:$T$180</definedName>
    <definedName name="zzz_19">[83]aruskas!$A$110:$T$180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5" i="11" l="1"/>
  <c r="F133" i="11"/>
  <c r="Y34" i="71"/>
  <c r="Y35" i="71"/>
  <c r="C7" i="54"/>
  <c r="A201" i="11"/>
  <c r="D201" i="11"/>
  <c r="H201" i="11" s="1"/>
  <c r="E201" i="11"/>
  <c r="G201" i="11"/>
  <c r="D202" i="11"/>
  <c r="I202" i="11" s="1"/>
  <c r="E202" i="11"/>
  <c r="G202" i="11"/>
  <c r="G104" i="11"/>
  <c r="E104" i="11"/>
  <c r="D104" i="11"/>
  <c r="J104" i="11" s="1"/>
  <c r="A104" i="11"/>
  <c r="G103" i="11"/>
  <c r="F103" i="11"/>
  <c r="E103" i="11"/>
  <c r="D103" i="11"/>
  <c r="A103" i="11"/>
  <c r="G102" i="11"/>
  <c r="F102" i="11"/>
  <c r="E102" i="11"/>
  <c r="D102" i="11"/>
  <c r="J102" i="11" s="1"/>
  <c r="A102" i="11"/>
  <c r="G101" i="11"/>
  <c r="F101" i="11"/>
  <c r="E101" i="11"/>
  <c r="D101" i="11"/>
  <c r="J101" i="11" s="1"/>
  <c r="A101" i="11"/>
  <c r="G100" i="11"/>
  <c r="F100" i="11"/>
  <c r="E100" i="11"/>
  <c r="D100" i="11"/>
  <c r="J100" i="11" s="1"/>
  <c r="A100" i="11"/>
  <c r="G99" i="11"/>
  <c r="F99" i="11"/>
  <c r="E99" i="11"/>
  <c r="D99" i="11"/>
  <c r="J99" i="11" s="1"/>
  <c r="A99" i="11"/>
  <c r="G98" i="11"/>
  <c r="F98" i="11"/>
  <c r="E98" i="11"/>
  <c r="D98" i="11"/>
  <c r="H98" i="11" s="1"/>
  <c r="A98" i="11"/>
  <c r="G97" i="11"/>
  <c r="F97" i="11"/>
  <c r="E97" i="11"/>
  <c r="D97" i="11"/>
  <c r="G96" i="11"/>
  <c r="F96" i="11"/>
  <c r="E96" i="11"/>
  <c r="D96" i="11"/>
  <c r="J96" i="11" s="1"/>
  <c r="A96" i="11"/>
  <c r="G95" i="11"/>
  <c r="F95" i="11"/>
  <c r="E95" i="11"/>
  <c r="D95" i="11"/>
  <c r="J95" i="11" s="1"/>
  <c r="A95" i="11"/>
  <c r="G94" i="11"/>
  <c r="E94" i="11"/>
  <c r="D94" i="11"/>
  <c r="J94" i="11" s="1"/>
  <c r="A94" i="11"/>
  <c r="F64" i="11"/>
  <c r="F78" i="11" s="1"/>
  <c r="F67" i="11"/>
  <c r="G79" i="11"/>
  <c r="E79" i="11"/>
  <c r="D79" i="11"/>
  <c r="J79" i="11" s="1"/>
  <c r="A79" i="11"/>
  <c r="G78" i="11"/>
  <c r="E78" i="11"/>
  <c r="D78" i="11"/>
  <c r="A78" i="11"/>
  <c r="G77" i="11"/>
  <c r="E77" i="11"/>
  <c r="D77" i="11"/>
  <c r="J77" i="11" s="1"/>
  <c r="A77" i="11"/>
  <c r="G76" i="11"/>
  <c r="E76" i="11"/>
  <c r="D76" i="11"/>
  <c r="J76" i="11" s="1"/>
  <c r="A76" i="11"/>
  <c r="G75" i="11"/>
  <c r="E75" i="11"/>
  <c r="D75" i="11"/>
  <c r="J75" i="11" s="1"/>
  <c r="G74" i="11"/>
  <c r="E74" i="11"/>
  <c r="D74" i="11"/>
  <c r="J74" i="11" s="1"/>
  <c r="A74" i="11"/>
  <c r="G73" i="11"/>
  <c r="E73" i="11"/>
  <c r="D73" i="11"/>
  <c r="J73" i="11" s="1"/>
  <c r="A73" i="11"/>
  <c r="G72" i="11"/>
  <c r="E72" i="11"/>
  <c r="D72" i="11"/>
  <c r="J72" i="11" s="1"/>
  <c r="A72" i="11"/>
  <c r="G71" i="11"/>
  <c r="E71" i="11"/>
  <c r="D71" i="11"/>
  <c r="J71" i="11" s="1"/>
  <c r="G70" i="11"/>
  <c r="E70" i="11"/>
  <c r="D70" i="11"/>
  <c r="J70" i="11" s="1"/>
  <c r="A70" i="11"/>
  <c r="G69" i="11"/>
  <c r="E69" i="11"/>
  <c r="D69" i="11"/>
  <c r="J69" i="11" s="1"/>
  <c r="A69" i="11"/>
  <c r="G68" i="11"/>
  <c r="E68" i="11"/>
  <c r="D68" i="11"/>
  <c r="H68" i="11" s="1"/>
  <c r="A68" i="11"/>
  <c r="G67" i="11"/>
  <c r="E67" i="11"/>
  <c r="D67" i="11"/>
  <c r="J67" i="11" s="1"/>
  <c r="G66" i="11"/>
  <c r="E66" i="11"/>
  <c r="D66" i="11"/>
  <c r="J66" i="11" s="1"/>
  <c r="A66" i="11"/>
  <c r="G65" i="11"/>
  <c r="E65" i="11"/>
  <c r="D65" i="11"/>
  <c r="J65" i="11" s="1"/>
  <c r="A65" i="11"/>
  <c r="G64" i="11"/>
  <c r="E64" i="11"/>
  <c r="D64" i="11"/>
  <c r="H64" i="11" s="1"/>
  <c r="A64" i="11"/>
  <c r="F20" i="11"/>
  <c r="F42" i="11" s="1"/>
  <c r="G42" i="11"/>
  <c r="E42" i="11"/>
  <c r="D42" i="11"/>
  <c r="A42" i="11"/>
  <c r="G41" i="11"/>
  <c r="E41" i="11"/>
  <c r="D41" i="11"/>
  <c r="J41" i="11" s="1"/>
  <c r="G40" i="11"/>
  <c r="E40" i="11"/>
  <c r="D40" i="11"/>
  <c r="J40" i="11" s="1"/>
  <c r="A40" i="11"/>
  <c r="G39" i="11"/>
  <c r="E39" i="11"/>
  <c r="D39" i="11"/>
  <c r="J39" i="11" s="1"/>
  <c r="A39" i="11"/>
  <c r="G43" i="11"/>
  <c r="E43" i="11"/>
  <c r="D43" i="11"/>
  <c r="J43" i="11" s="1"/>
  <c r="A43" i="11"/>
  <c r="G38" i="11"/>
  <c r="E38" i="11"/>
  <c r="D38" i="11"/>
  <c r="A38" i="11"/>
  <c r="G37" i="11"/>
  <c r="E37" i="11"/>
  <c r="D37" i="11"/>
  <c r="J37" i="11" s="1"/>
  <c r="A37" i="11"/>
  <c r="G36" i="11"/>
  <c r="E36" i="11"/>
  <c r="D36" i="11"/>
  <c r="J36" i="11" s="1"/>
  <c r="G35" i="11"/>
  <c r="E35" i="11"/>
  <c r="D35" i="11"/>
  <c r="J35" i="11" s="1"/>
  <c r="A35" i="11"/>
  <c r="G34" i="11"/>
  <c r="E34" i="11"/>
  <c r="D34" i="11"/>
  <c r="J34" i="11" s="1"/>
  <c r="A34" i="11"/>
  <c r="G33" i="11"/>
  <c r="E33" i="11"/>
  <c r="D33" i="11"/>
  <c r="J33" i="11" s="1"/>
  <c r="A33" i="11"/>
  <c r="G32" i="11"/>
  <c r="E32" i="11"/>
  <c r="D32" i="11"/>
  <c r="H32" i="11" s="1"/>
  <c r="A32" i="11"/>
  <c r="G31" i="11"/>
  <c r="E31" i="11"/>
  <c r="D31" i="11"/>
  <c r="H31" i="11" s="1"/>
  <c r="G30" i="11"/>
  <c r="E30" i="11"/>
  <c r="D30" i="11"/>
  <c r="J30" i="11" s="1"/>
  <c r="A30" i="11"/>
  <c r="G29" i="11"/>
  <c r="E29" i="11"/>
  <c r="D29" i="11"/>
  <c r="J29" i="11" s="1"/>
  <c r="A29" i="11"/>
  <c r="G28" i="11"/>
  <c r="E28" i="11"/>
  <c r="D28" i="11"/>
  <c r="J28" i="11" s="1"/>
  <c r="A28" i="11"/>
  <c r="G27" i="11"/>
  <c r="E27" i="11"/>
  <c r="D27" i="11"/>
  <c r="J27" i="11" s="1"/>
  <c r="G26" i="11"/>
  <c r="E26" i="11"/>
  <c r="D26" i="11"/>
  <c r="J26" i="11" s="1"/>
  <c r="A26" i="11"/>
  <c r="G25" i="11"/>
  <c r="E25" i="11"/>
  <c r="D25" i="11"/>
  <c r="J25" i="11" s="1"/>
  <c r="A25" i="11"/>
  <c r="G24" i="11"/>
  <c r="E24" i="11"/>
  <c r="D24" i="11"/>
  <c r="J24" i="11" s="1"/>
  <c r="A24" i="11"/>
  <c r="G23" i="11"/>
  <c r="E23" i="11"/>
  <c r="D23" i="11"/>
  <c r="J23" i="11" s="1"/>
  <c r="G22" i="11"/>
  <c r="E22" i="11"/>
  <c r="D22" i="11"/>
  <c r="J22" i="11" s="1"/>
  <c r="A22" i="11"/>
  <c r="G21" i="11"/>
  <c r="E21" i="11"/>
  <c r="D21" i="11"/>
  <c r="J21" i="11" s="1"/>
  <c r="A21" i="11"/>
  <c r="G20" i="11"/>
  <c r="E20" i="11"/>
  <c r="D20" i="11"/>
  <c r="H20" i="11" s="1"/>
  <c r="A20" i="11"/>
  <c r="F44" i="11"/>
  <c r="F16" i="11"/>
  <c r="F17" i="11" s="1"/>
  <c r="F136" i="11" l="1"/>
  <c r="F134" i="11"/>
  <c r="H202" i="11"/>
  <c r="J201" i="11"/>
  <c r="J202" i="11"/>
  <c r="I201" i="11"/>
  <c r="F69" i="11"/>
  <c r="I97" i="11"/>
  <c r="H101" i="11"/>
  <c r="J103" i="11"/>
  <c r="I101" i="11"/>
  <c r="H102" i="11"/>
  <c r="I100" i="11"/>
  <c r="H99" i="11"/>
  <c r="H100" i="11"/>
  <c r="I96" i="11"/>
  <c r="I98" i="11"/>
  <c r="I99" i="11"/>
  <c r="F65" i="11"/>
  <c r="H65" i="11" s="1"/>
  <c r="H97" i="11"/>
  <c r="J98" i="11"/>
  <c r="F66" i="11"/>
  <c r="H66" i="11" s="1"/>
  <c r="J97" i="11"/>
  <c r="F68" i="11"/>
  <c r="H94" i="11"/>
  <c r="I102" i="11"/>
  <c r="H103" i="11"/>
  <c r="H104" i="11"/>
  <c r="I94" i="11"/>
  <c r="H95" i="11"/>
  <c r="I103" i="11"/>
  <c r="I104" i="11"/>
  <c r="I95" i="11"/>
  <c r="H96" i="11"/>
  <c r="F111" i="11"/>
  <c r="F71" i="11"/>
  <c r="I71" i="11" s="1"/>
  <c r="F72" i="11"/>
  <c r="I72" i="11" s="1"/>
  <c r="F73" i="11"/>
  <c r="I73" i="11" s="1"/>
  <c r="F77" i="11"/>
  <c r="I77" i="11" s="1"/>
  <c r="J78" i="11"/>
  <c r="F74" i="11"/>
  <c r="I74" i="11" s="1"/>
  <c r="F75" i="11"/>
  <c r="I75" i="11" s="1"/>
  <c r="F76" i="11"/>
  <c r="I76" i="11" s="1"/>
  <c r="F70" i="11"/>
  <c r="I70" i="11" s="1"/>
  <c r="F24" i="11"/>
  <c r="I24" i="11" s="1"/>
  <c r="F32" i="11"/>
  <c r="I32" i="11" s="1"/>
  <c r="I78" i="11"/>
  <c r="I66" i="11"/>
  <c r="I67" i="11"/>
  <c r="J68" i="11"/>
  <c r="H71" i="11"/>
  <c r="H78" i="11"/>
  <c r="H67" i="11"/>
  <c r="H77" i="11"/>
  <c r="I69" i="11"/>
  <c r="H69" i="11"/>
  <c r="H76" i="11"/>
  <c r="I64" i="11"/>
  <c r="I65" i="11"/>
  <c r="J64" i="11"/>
  <c r="H70" i="11"/>
  <c r="H75" i="11"/>
  <c r="I68" i="11"/>
  <c r="F25" i="11"/>
  <c r="I25" i="11" s="1"/>
  <c r="F33" i="11"/>
  <c r="I33" i="11" s="1"/>
  <c r="F26" i="11"/>
  <c r="I26" i="11" s="1"/>
  <c r="F34" i="11"/>
  <c r="I34" i="11" s="1"/>
  <c r="F27" i="11"/>
  <c r="I27" i="11" s="1"/>
  <c r="F35" i="11"/>
  <c r="I35" i="11" s="1"/>
  <c r="F28" i="11"/>
  <c r="I28" i="11" s="1"/>
  <c r="F36" i="11"/>
  <c r="I36" i="11" s="1"/>
  <c r="H72" i="11"/>
  <c r="H79" i="11"/>
  <c r="F21" i="11"/>
  <c r="H21" i="11" s="1"/>
  <c r="F29" i="11"/>
  <c r="I29" i="11" s="1"/>
  <c r="F37" i="11"/>
  <c r="I37" i="11" s="1"/>
  <c r="H73" i="11"/>
  <c r="I79" i="11"/>
  <c r="F22" i="11"/>
  <c r="H22" i="11" s="1"/>
  <c r="F30" i="11"/>
  <c r="I30" i="11" s="1"/>
  <c r="F39" i="11"/>
  <c r="I39" i="11" s="1"/>
  <c r="H74" i="11"/>
  <c r="F23" i="11"/>
  <c r="H23" i="11" s="1"/>
  <c r="F31" i="11"/>
  <c r="F41" i="11"/>
  <c r="I41" i="11" s="1"/>
  <c r="F38" i="11"/>
  <c r="I38" i="11" s="1"/>
  <c r="F40" i="11"/>
  <c r="I40" i="11" s="1"/>
  <c r="H41" i="11"/>
  <c r="J42" i="11"/>
  <c r="H26" i="11"/>
  <c r="H35" i="11"/>
  <c r="J32" i="11"/>
  <c r="H42" i="11"/>
  <c r="J20" i="11"/>
  <c r="I20" i="11"/>
  <c r="H39" i="11"/>
  <c r="I21" i="11"/>
  <c r="I42" i="11"/>
  <c r="H25" i="11"/>
  <c r="J31" i="11"/>
  <c r="H34" i="11"/>
  <c r="H40" i="11"/>
  <c r="I23" i="11"/>
  <c r="H24" i="11"/>
  <c r="H37" i="11"/>
  <c r="I22" i="11"/>
  <c r="H30" i="11"/>
  <c r="H33" i="11"/>
  <c r="H27" i="11"/>
  <c r="H36" i="11"/>
  <c r="J38" i="11"/>
  <c r="H28" i="11"/>
  <c r="I31" i="11"/>
  <c r="H38" i="11"/>
  <c r="H43" i="11"/>
  <c r="H29" i="11"/>
  <c r="I43" i="11"/>
  <c r="K202" i="11" l="1"/>
  <c r="K201" i="11"/>
  <c r="K101" i="11"/>
  <c r="K97" i="11"/>
  <c r="K102" i="11"/>
  <c r="K100" i="11"/>
  <c r="K96" i="11"/>
  <c r="K94" i="11"/>
  <c r="K99" i="11"/>
  <c r="K104" i="11"/>
  <c r="K98" i="11"/>
  <c r="K95" i="11"/>
  <c r="K103" i="11"/>
  <c r="K68" i="11"/>
  <c r="K78" i="11"/>
  <c r="K69" i="11"/>
  <c r="K66" i="11"/>
  <c r="K24" i="11"/>
  <c r="K64" i="11"/>
  <c r="K76" i="11"/>
  <c r="K71" i="11"/>
  <c r="K41" i="11"/>
  <c r="K72" i="11"/>
  <c r="K70" i="11"/>
  <c r="K67" i="11"/>
  <c r="K77" i="11"/>
  <c r="K25" i="11"/>
  <c r="K21" i="11"/>
  <c r="K26" i="11"/>
  <c r="K65" i="11"/>
  <c r="K73" i="11"/>
  <c r="K75" i="11"/>
  <c r="K74" i="11"/>
  <c r="K31" i="11"/>
  <c r="K35" i="11"/>
  <c r="K79" i="11"/>
  <c r="K22" i="11"/>
  <c r="K34" i="11"/>
  <c r="K32" i="11"/>
  <c r="K39" i="11"/>
  <c r="K23" i="11"/>
  <c r="K33" i="11"/>
  <c r="K42" i="11"/>
  <c r="K20" i="11"/>
  <c r="K30" i="11"/>
  <c r="K27" i="11"/>
  <c r="K40" i="11"/>
  <c r="K29" i="11"/>
  <c r="K36" i="11"/>
  <c r="K37" i="11"/>
  <c r="K28" i="11"/>
  <c r="K43" i="11"/>
  <c r="K38" i="11"/>
  <c r="F183" i="11" l="1"/>
  <c r="F199" i="11" s="1"/>
  <c r="F187" i="11"/>
  <c r="F188" i="11"/>
  <c r="F198" i="11"/>
  <c r="F197" i="11"/>
  <c r="F196" i="11"/>
  <c r="F195" i="11"/>
  <c r="F194" i="11"/>
  <c r="F193" i="11"/>
  <c r="F192" i="11"/>
  <c r="F191" i="11"/>
  <c r="F186" i="11"/>
  <c r="F185" i="11"/>
  <c r="F184" i="11"/>
  <c r="F200" i="11" s="1"/>
  <c r="F156" i="11"/>
  <c r="F163" i="11" s="1"/>
  <c r="F152" i="11"/>
  <c r="F151" i="11"/>
  <c r="F153" i="11" s="1"/>
  <c r="F149" i="11"/>
  <c r="F148" i="11"/>
  <c r="F147" i="11"/>
  <c r="F146" i="11"/>
  <c r="F145" i="11"/>
  <c r="F144" i="11"/>
  <c r="F143" i="11"/>
  <c r="F142" i="11"/>
  <c r="F141" i="11"/>
  <c r="F140" i="11"/>
  <c r="F154" i="11" l="1"/>
  <c r="F159" i="11"/>
  <c r="F167" i="11"/>
  <c r="F164" i="11"/>
  <c r="F171" i="11"/>
  <c r="F166" i="11"/>
  <c r="F169" i="11"/>
  <c r="F165" i="11"/>
  <c r="F168" i="11"/>
  <c r="F160" i="11"/>
  <c r="F157" i="11"/>
  <c r="F161" i="11"/>
  <c r="F158" i="11"/>
  <c r="F129" i="11"/>
  <c r="F128" i="11"/>
  <c r="F127" i="11"/>
  <c r="F126" i="11"/>
  <c r="F123" i="11"/>
  <c r="F122" i="11"/>
  <c r="F121" i="11"/>
  <c r="F120" i="11"/>
  <c r="F119" i="11"/>
  <c r="F118" i="11"/>
  <c r="F115" i="11"/>
  <c r="F114" i="11"/>
  <c r="F113" i="11"/>
  <c r="F112" i="11"/>
  <c r="F109" i="11"/>
  <c r="F107" i="11"/>
  <c r="F106" i="11"/>
  <c r="F108" i="11" s="1"/>
  <c r="E135" i="11"/>
  <c r="D135" i="11"/>
  <c r="J135" i="11" s="1"/>
  <c r="E134" i="11"/>
  <c r="D134" i="11"/>
  <c r="A134" i="11"/>
  <c r="E133" i="11"/>
  <c r="D133" i="11"/>
  <c r="A133" i="11"/>
  <c r="G132" i="11"/>
  <c r="E132" i="11"/>
  <c r="D132" i="11"/>
  <c r="H132" i="11" s="1"/>
  <c r="A132" i="11"/>
  <c r="G131" i="11"/>
  <c r="E131" i="11"/>
  <c r="D131" i="11"/>
  <c r="I131" i="11" s="1"/>
  <c r="A131" i="11"/>
  <c r="G130" i="11"/>
  <c r="E130" i="11"/>
  <c r="D130" i="11"/>
  <c r="H130" i="11" s="1"/>
  <c r="E129" i="11"/>
  <c r="D129" i="11"/>
  <c r="H129" i="11" s="1"/>
  <c r="A129" i="11"/>
  <c r="E128" i="11"/>
  <c r="D128" i="11"/>
  <c r="H128" i="11" s="1"/>
  <c r="A128" i="11"/>
  <c r="E127" i="11"/>
  <c r="D127" i="11"/>
  <c r="A127" i="11"/>
  <c r="E126" i="11"/>
  <c r="D126" i="11"/>
  <c r="J126" i="11" s="1"/>
  <c r="G125" i="11"/>
  <c r="E125" i="11"/>
  <c r="D125" i="11"/>
  <c r="J125" i="11" s="1"/>
  <c r="A125" i="11"/>
  <c r="G124" i="11"/>
  <c r="E124" i="11"/>
  <c r="D124" i="11"/>
  <c r="J124" i="11" s="1"/>
  <c r="E123" i="11"/>
  <c r="D123" i="11"/>
  <c r="A123" i="11"/>
  <c r="E122" i="11"/>
  <c r="D122" i="11"/>
  <c r="H122" i="11" s="1"/>
  <c r="A122" i="11"/>
  <c r="E121" i="11"/>
  <c r="D121" i="11"/>
  <c r="H121" i="11" s="1"/>
  <c r="A121" i="11"/>
  <c r="E120" i="11"/>
  <c r="D120" i="11"/>
  <c r="A120" i="11"/>
  <c r="E119" i="11"/>
  <c r="D119" i="11"/>
  <c r="J119" i="11" s="1"/>
  <c r="A119" i="11"/>
  <c r="E118" i="11"/>
  <c r="D118" i="11"/>
  <c r="H118" i="11" s="1"/>
  <c r="A118" i="11"/>
  <c r="G117" i="11"/>
  <c r="E117" i="11"/>
  <c r="D117" i="11"/>
  <c r="H117" i="11" s="1"/>
  <c r="A117" i="11"/>
  <c r="G116" i="11"/>
  <c r="E116" i="11"/>
  <c r="D116" i="11"/>
  <c r="I116" i="11" s="1"/>
  <c r="A116" i="11"/>
  <c r="E115" i="11"/>
  <c r="D115" i="11"/>
  <c r="A115" i="11"/>
  <c r="E114" i="11"/>
  <c r="D114" i="11"/>
  <c r="H114" i="11" s="1"/>
  <c r="A114" i="11"/>
  <c r="E113" i="11"/>
  <c r="D113" i="11"/>
  <c r="H113" i="11" s="1"/>
  <c r="E112" i="11"/>
  <c r="D112" i="11"/>
  <c r="H112" i="11" s="1"/>
  <c r="A112" i="11"/>
  <c r="G111" i="11"/>
  <c r="E111" i="11"/>
  <c r="D111" i="11"/>
  <c r="I111" i="11" s="1"/>
  <c r="A111" i="11"/>
  <c r="G110" i="11"/>
  <c r="E110" i="11"/>
  <c r="D110" i="11"/>
  <c r="J110" i="11" s="1"/>
  <c r="A110" i="11"/>
  <c r="E109" i="11"/>
  <c r="D109" i="11"/>
  <c r="H109" i="11" s="1"/>
  <c r="E108" i="11"/>
  <c r="D108" i="11"/>
  <c r="H108" i="11" s="1"/>
  <c r="A108" i="11"/>
  <c r="E107" i="11"/>
  <c r="D107" i="11"/>
  <c r="H107" i="11" s="1"/>
  <c r="A107" i="11"/>
  <c r="E106" i="11"/>
  <c r="D106" i="11"/>
  <c r="I106" i="11" s="1"/>
  <c r="A106" i="11"/>
  <c r="G105" i="11"/>
  <c r="E105" i="11"/>
  <c r="D105" i="11"/>
  <c r="J105" i="11" s="1"/>
  <c r="E176" i="11"/>
  <c r="D176" i="11"/>
  <c r="J176" i="11" s="1"/>
  <c r="E175" i="11"/>
  <c r="D175" i="11"/>
  <c r="J175" i="11" s="1"/>
  <c r="A175" i="11"/>
  <c r="E174" i="11"/>
  <c r="D174" i="11"/>
  <c r="H174" i="11" s="1"/>
  <c r="A174" i="11"/>
  <c r="E173" i="11"/>
  <c r="D173" i="11"/>
  <c r="H173" i="11" s="1"/>
  <c r="A173" i="11"/>
  <c r="E172" i="11"/>
  <c r="D172" i="11"/>
  <c r="J172" i="11" s="1"/>
  <c r="A172" i="11"/>
  <c r="G171" i="11"/>
  <c r="E171" i="11"/>
  <c r="D171" i="11"/>
  <c r="J171" i="11" s="1"/>
  <c r="A171" i="11"/>
  <c r="G170" i="11"/>
  <c r="E170" i="11"/>
  <c r="D170" i="11"/>
  <c r="H170" i="11" s="1"/>
  <c r="A170" i="11"/>
  <c r="E169" i="11"/>
  <c r="D169" i="11"/>
  <c r="I169" i="11" s="1"/>
  <c r="A169" i="11"/>
  <c r="E168" i="11"/>
  <c r="D168" i="11"/>
  <c r="J168" i="11" s="1"/>
  <c r="A168" i="11"/>
  <c r="E167" i="11"/>
  <c r="D167" i="11"/>
  <c r="J167" i="11" s="1"/>
  <c r="A167" i="11"/>
  <c r="E166" i="11"/>
  <c r="D166" i="11"/>
  <c r="H166" i="11" s="1"/>
  <c r="A166" i="11"/>
  <c r="E165" i="11"/>
  <c r="D165" i="11"/>
  <c r="E164" i="11"/>
  <c r="D164" i="11"/>
  <c r="I164" i="11" s="1"/>
  <c r="A164" i="11"/>
  <c r="G163" i="11"/>
  <c r="E163" i="11"/>
  <c r="D163" i="11"/>
  <c r="J163" i="11" s="1"/>
  <c r="A163" i="11"/>
  <c r="G162" i="11"/>
  <c r="E162" i="11"/>
  <c r="D162" i="11"/>
  <c r="J162" i="11" s="1"/>
  <c r="A162" i="11"/>
  <c r="E161" i="11"/>
  <c r="D161" i="11"/>
  <c r="H161" i="11" s="1"/>
  <c r="E160" i="11"/>
  <c r="D160" i="11"/>
  <c r="H160" i="11" s="1"/>
  <c r="A160" i="11"/>
  <c r="E159" i="11"/>
  <c r="D159" i="11"/>
  <c r="H159" i="11" s="1"/>
  <c r="A159" i="11"/>
  <c r="E158" i="11"/>
  <c r="D158" i="11"/>
  <c r="J158" i="11" s="1"/>
  <c r="A158" i="11"/>
  <c r="E157" i="11"/>
  <c r="D157" i="11"/>
  <c r="J157" i="11" s="1"/>
  <c r="G156" i="11"/>
  <c r="E156" i="11"/>
  <c r="D156" i="11"/>
  <c r="J156" i="11" s="1"/>
  <c r="A156" i="11"/>
  <c r="G155" i="11"/>
  <c r="E155" i="11"/>
  <c r="D155" i="11"/>
  <c r="J155" i="11" s="1"/>
  <c r="E154" i="11"/>
  <c r="D154" i="11"/>
  <c r="A154" i="11"/>
  <c r="E153" i="11"/>
  <c r="D153" i="11"/>
  <c r="A153" i="11"/>
  <c r="E152" i="11"/>
  <c r="D152" i="11"/>
  <c r="A152" i="11"/>
  <c r="G151" i="11"/>
  <c r="E151" i="11"/>
  <c r="D151" i="11"/>
  <c r="I151" i="11" s="1"/>
  <c r="A151" i="11"/>
  <c r="G150" i="11"/>
  <c r="E150" i="11"/>
  <c r="D150" i="11"/>
  <c r="J150" i="11" s="1"/>
  <c r="A150" i="11"/>
  <c r="E149" i="11"/>
  <c r="D149" i="11"/>
  <c r="A149" i="11"/>
  <c r="E148" i="11"/>
  <c r="D148" i="11"/>
  <c r="A148" i="11"/>
  <c r="E147" i="11"/>
  <c r="D147" i="11"/>
  <c r="I147" i="11" s="1"/>
  <c r="A147" i="11"/>
  <c r="E146" i="11"/>
  <c r="D146" i="11"/>
  <c r="J146" i="11" s="1"/>
  <c r="A146" i="11"/>
  <c r="E145" i="11"/>
  <c r="D145" i="11"/>
  <c r="A145" i="11"/>
  <c r="E144" i="11"/>
  <c r="D144" i="11"/>
  <c r="H144" i="11" s="1"/>
  <c r="E143" i="11"/>
  <c r="D143" i="11"/>
  <c r="H143" i="11" s="1"/>
  <c r="A143" i="11"/>
  <c r="E142" i="11"/>
  <c r="D142" i="11"/>
  <c r="A142" i="11"/>
  <c r="E141" i="11"/>
  <c r="D141" i="11"/>
  <c r="J141" i="11" s="1"/>
  <c r="A141" i="11"/>
  <c r="E140" i="11"/>
  <c r="D140" i="11"/>
  <c r="G139" i="11"/>
  <c r="E139" i="11"/>
  <c r="D139" i="11"/>
  <c r="A139" i="11"/>
  <c r="G138" i="11"/>
  <c r="E138" i="11"/>
  <c r="D138" i="11"/>
  <c r="H138" i="11" s="1"/>
  <c r="A138" i="11"/>
  <c r="E136" i="11"/>
  <c r="D136" i="11"/>
  <c r="F92" i="11"/>
  <c r="F91" i="11"/>
  <c r="F90" i="11"/>
  <c r="F89" i="11"/>
  <c r="F88" i="11"/>
  <c r="F87" i="11"/>
  <c r="F86" i="11"/>
  <c r="F85" i="11"/>
  <c r="F84" i="11"/>
  <c r="F83" i="11"/>
  <c r="F81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E200" i="11"/>
  <c r="D200" i="11"/>
  <c r="A200" i="11"/>
  <c r="E199" i="11"/>
  <c r="D199" i="11"/>
  <c r="I199" i="11" s="1"/>
  <c r="A199" i="11"/>
  <c r="E198" i="11"/>
  <c r="D198" i="11"/>
  <c r="J198" i="11" s="1"/>
  <c r="E197" i="11"/>
  <c r="D197" i="11"/>
  <c r="J197" i="11" s="1"/>
  <c r="A197" i="11"/>
  <c r="E196" i="11"/>
  <c r="D196" i="11"/>
  <c r="E195" i="11"/>
  <c r="D195" i="11"/>
  <c r="A195" i="11"/>
  <c r="E194" i="11"/>
  <c r="D194" i="11"/>
  <c r="A194" i="11"/>
  <c r="E193" i="11"/>
  <c r="D193" i="11"/>
  <c r="H193" i="11" s="1"/>
  <c r="A193" i="11"/>
  <c r="E192" i="11"/>
  <c r="D192" i="11"/>
  <c r="A192" i="11"/>
  <c r="E191" i="11"/>
  <c r="D191" i="11"/>
  <c r="J191" i="11" s="1"/>
  <c r="A191" i="11"/>
  <c r="E190" i="11"/>
  <c r="D190" i="11"/>
  <c r="H190" i="11" s="1"/>
  <c r="A190" i="11"/>
  <c r="E189" i="11"/>
  <c r="D189" i="11"/>
  <c r="H189" i="11" s="1"/>
  <c r="A189" i="11"/>
  <c r="E188" i="11"/>
  <c r="D188" i="11"/>
  <c r="A188" i="11"/>
  <c r="E187" i="11"/>
  <c r="D187" i="11"/>
  <c r="J187" i="11" s="1"/>
  <c r="A187" i="11"/>
  <c r="E186" i="11"/>
  <c r="D186" i="11"/>
  <c r="H186" i="11" s="1"/>
  <c r="A186" i="11"/>
  <c r="E185" i="11"/>
  <c r="D185" i="11"/>
  <c r="E184" i="11"/>
  <c r="D184" i="11"/>
  <c r="A184" i="11"/>
  <c r="E183" i="11"/>
  <c r="D183" i="11"/>
  <c r="A183" i="11"/>
  <c r="G182" i="11"/>
  <c r="E182" i="11"/>
  <c r="D182" i="11"/>
  <c r="J182" i="11" s="1"/>
  <c r="A182" i="11"/>
  <c r="G181" i="11"/>
  <c r="E181" i="11"/>
  <c r="D181" i="11"/>
  <c r="H181" i="11" s="1"/>
  <c r="E180" i="11"/>
  <c r="D180" i="11"/>
  <c r="A180" i="11"/>
  <c r="E179" i="11"/>
  <c r="D179" i="11"/>
  <c r="A179" i="11"/>
  <c r="E178" i="11"/>
  <c r="D178" i="11"/>
  <c r="A178" i="11"/>
  <c r="E177" i="11"/>
  <c r="D177" i="11"/>
  <c r="J177" i="11" s="1"/>
  <c r="G93" i="11"/>
  <c r="E93" i="11"/>
  <c r="D93" i="11"/>
  <c r="H93" i="11" s="1"/>
  <c r="A93" i="11"/>
  <c r="E92" i="11"/>
  <c r="D92" i="11"/>
  <c r="E91" i="11"/>
  <c r="D91" i="11"/>
  <c r="A91" i="11"/>
  <c r="E90" i="11"/>
  <c r="D90" i="11"/>
  <c r="H90" i="11" s="1"/>
  <c r="A90" i="11"/>
  <c r="E89" i="11"/>
  <c r="D89" i="11"/>
  <c r="A89" i="11"/>
  <c r="E88" i="11"/>
  <c r="D88" i="11"/>
  <c r="H88" i="11" s="1"/>
  <c r="E87" i="11"/>
  <c r="D87" i="11"/>
  <c r="J87" i="11" s="1"/>
  <c r="A87" i="11"/>
  <c r="F180" i="11" l="1"/>
  <c r="F176" i="11"/>
  <c r="F172" i="11"/>
  <c r="F173" i="11"/>
  <c r="F179" i="11"/>
  <c r="F175" i="11"/>
  <c r="F178" i="11"/>
  <c r="F174" i="11"/>
  <c r="F177" i="11"/>
  <c r="J113" i="11"/>
  <c r="J107" i="11"/>
  <c r="J117" i="11"/>
  <c r="J121" i="11"/>
  <c r="J116" i="11"/>
  <c r="I129" i="11"/>
  <c r="I132" i="11"/>
  <c r="J166" i="11"/>
  <c r="J173" i="11"/>
  <c r="J106" i="11"/>
  <c r="J112" i="11"/>
  <c r="I130" i="11"/>
  <c r="J132" i="11"/>
  <c r="J120" i="11"/>
  <c r="J111" i="11"/>
  <c r="I117" i="11"/>
  <c r="J128" i="11"/>
  <c r="J131" i="11"/>
  <c r="I133" i="11"/>
  <c r="J143" i="11"/>
  <c r="I109" i="11"/>
  <c r="J127" i="11"/>
  <c r="H124" i="11"/>
  <c r="H125" i="11"/>
  <c r="H126" i="11"/>
  <c r="H134" i="11"/>
  <c r="J165" i="11"/>
  <c r="H105" i="11"/>
  <c r="H115" i="11"/>
  <c r="H119" i="11"/>
  <c r="J138" i="11"/>
  <c r="J142" i="11"/>
  <c r="J148" i="11"/>
  <c r="J151" i="11"/>
  <c r="J160" i="11"/>
  <c r="I170" i="11"/>
  <c r="I105" i="11"/>
  <c r="J108" i="11"/>
  <c r="I110" i="11"/>
  <c r="H111" i="11"/>
  <c r="J114" i="11"/>
  <c r="I115" i="11"/>
  <c r="H116" i="11"/>
  <c r="J118" i="11"/>
  <c r="H120" i="11"/>
  <c r="J122" i="11"/>
  <c r="I123" i="11"/>
  <c r="I124" i="11"/>
  <c r="I125" i="11"/>
  <c r="H127" i="11"/>
  <c r="J130" i="11"/>
  <c r="H131" i="11"/>
  <c r="J133" i="11"/>
  <c r="I134" i="11"/>
  <c r="I135" i="11"/>
  <c r="I138" i="11"/>
  <c r="I148" i="11"/>
  <c r="H110" i="11"/>
  <c r="H123" i="11"/>
  <c r="J144" i="11"/>
  <c r="J147" i="11"/>
  <c r="I152" i="11"/>
  <c r="H156" i="11"/>
  <c r="J159" i="11"/>
  <c r="I161" i="11"/>
  <c r="J170" i="11"/>
  <c r="J174" i="11"/>
  <c r="J152" i="11"/>
  <c r="J164" i="11"/>
  <c r="J145" i="11"/>
  <c r="H145" i="11"/>
  <c r="J140" i="11"/>
  <c r="I140" i="11"/>
  <c r="I149" i="11"/>
  <c r="H149" i="11"/>
  <c r="J153" i="11"/>
  <c r="I153" i="11"/>
  <c r="J139" i="11"/>
  <c r="I139" i="11"/>
  <c r="H139" i="11"/>
  <c r="H162" i="11"/>
  <c r="H167" i="11"/>
  <c r="H171" i="11"/>
  <c r="H175" i="11"/>
  <c r="H176" i="11"/>
  <c r="I150" i="11"/>
  <c r="I162" i="11"/>
  <c r="H163" i="11"/>
  <c r="I171" i="11"/>
  <c r="H172" i="11"/>
  <c r="H136" i="11"/>
  <c r="H150" i="11"/>
  <c r="H154" i="11"/>
  <c r="H155" i="11"/>
  <c r="I136" i="11"/>
  <c r="I141" i="11"/>
  <c r="H142" i="11"/>
  <c r="I146" i="11"/>
  <c r="H151" i="11"/>
  <c r="I154" i="11"/>
  <c r="I155" i="11"/>
  <c r="I156" i="11"/>
  <c r="H158" i="11"/>
  <c r="I163" i="11"/>
  <c r="H165" i="11"/>
  <c r="I168" i="11"/>
  <c r="H169" i="11"/>
  <c r="I180" i="11"/>
  <c r="J185" i="11"/>
  <c r="I184" i="11"/>
  <c r="H179" i="11"/>
  <c r="J184" i="11"/>
  <c r="J179" i="11"/>
  <c r="J183" i="11"/>
  <c r="I185" i="11"/>
  <c r="J189" i="11"/>
  <c r="J192" i="11"/>
  <c r="J193" i="11"/>
  <c r="J195" i="11"/>
  <c r="J196" i="11"/>
  <c r="H197" i="11"/>
  <c r="H200" i="11"/>
  <c r="I200" i="11"/>
  <c r="J178" i="11"/>
  <c r="J188" i="11"/>
  <c r="H180" i="11"/>
  <c r="H194" i="11"/>
  <c r="I181" i="11"/>
  <c r="H187" i="11"/>
  <c r="H195" i="11"/>
  <c r="H198" i="11"/>
  <c r="H178" i="11"/>
  <c r="J181" i="11"/>
  <c r="I182" i="11"/>
  <c r="H183" i="11"/>
  <c r="J186" i="11"/>
  <c r="H188" i="11"/>
  <c r="J190" i="11"/>
  <c r="H192" i="11"/>
  <c r="J194" i="11"/>
  <c r="H199" i="11"/>
  <c r="I93" i="11"/>
  <c r="J88" i="11"/>
  <c r="J91" i="11"/>
  <c r="J93" i="11"/>
  <c r="H177" i="11"/>
  <c r="H182" i="11"/>
  <c r="H191" i="11"/>
  <c r="H196" i="11"/>
  <c r="I92" i="11"/>
  <c r="J89" i="11"/>
  <c r="H91" i="11"/>
  <c r="H92" i="11"/>
  <c r="H87" i="11"/>
  <c r="J90" i="11"/>
  <c r="H89" i="11"/>
  <c r="K150" i="11" l="1"/>
  <c r="K138" i="11"/>
  <c r="K131" i="11"/>
  <c r="K130" i="11"/>
  <c r="K156" i="11"/>
  <c r="K116" i="11"/>
  <c r="K117" i="11"/>
  <c r="K170" i="11"/>
  <c r="K132" i="11"/>
  <c r="K125" i="11"/>
  <c r="K111" i="11"/>
  <c r="K105" i="11"/>
  <c r="K151" i="11"/>
  <c r="K124" i="11"/>
  <c r="K110" i="11"/>
  <c r="K171" i="11"/>
  <c r="K162" i="11"/>
  <c r="K139" i="11"/>
  <c r="K155" i="11"/>
  <c r="K163" i="11"/>
  <c r="K181" i="11"/>
  <c r="K93" i="11"/>
  <c r="K182" i="11"/>
  <c r="I1458" i="10" l="1"/>
  <c r="I1457" i="10"/>
  <c r="O1458" i="10"/>
  <c r="P1458" i="10" s="1"/>
  <c r="K1458" i="10"/>
  <c r="M1458" i="10" s="1"/>
  <c r="J1458" i="10"/>
  <c r="L1458" i="10" s="1"/>
  <c r="O1457" i="10"/>
  <c r="P1457" i="10" s="1"/>
  <c r="K1457" i="10"/>
  <c r="M1457" i="10" s="1"/>
  <c r="J1457" i="10"/>
  <c r="L1457" i="10" s="1"/>
  <c r="N1457" i="10" l="1"/>
  <c r="N1458" i="10"/>
  <c r="A17" i="11" l="1"/>
  <c r="A18" i="11"/>
  <c r="A19" i="11"/>
  <c r="A44" i="11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E63" i="11"/>
  <c r="D63" i="11"/>
  <c r="A63" i="11"/>
  <c r="E62" i="11"/>
  <c r="D62" i="11"/>
  <c r="A62" i="11"/>
  <c r="E61" i="11"/>
  <c r="D61" i="11"/>
  <c r="H61" i="11" s="1"/>
  <c r="A61" i="11"/>
  <c r="E60" i="11"/>
  <c r="D60" i="11"/>
  <c r="E59" i="11"/>
  <c r="D59" i="11"/>
  <c r="H59" i="11" s="1"/>
  <c r="A59" i="11"/>
  <c r="E58" i="11"/>
  <c r="D58" i="11"/>
  <c r="A58" i="11"/>
  <c r="E57" i="11"/>
  <c r="D57" i="11"/>
  <c r="A57" i="11"/>
  <c r="E56" i="11"/>
  <c r="D56" i="11"/>
  <c r="A56" i="11"/>
  <c r="E55" i="11"/>
  <c r="D55" i="11"/>
  <c r="H55" i="11" s="1"/>
  <c r="E54" i="11"/>
  <c r="D54" i="11"/>
  <c r="H54" i="11" s="1"/>
  <c r="A54" i="11"/>
  <c r="E53" i="11"/>
  <c r="D53" i="11"/>
  <c r="A53" i="11"/>
  <c r="E52" i="11"/>
  <c r="D52" i="11"/>
  <c r="A52" i="11"/>
  <c r="E51" i="11"/>
  <c r="D51" i="11"/>
  <c r="E50" i="11"/>
  <c r="D50" i="11"/>
  <c r="J50" i="11" s="1"/>
  <c r="A50" i="11"/>
  <c r="E49" i="11"/>
  <c r="D49" i="11"/>
  <c r="H49" i="11" s="1"/>
  <c r="A49" i="11"/>
  <c r="E48" i="11"/>
  <c r="D48" i="11"/>
  <c r="H48" i="11" s="1"/>
  <c r="A48" i="11"/>
  <c r="E47" i="11"/>
  <c r="D47" i="11"/>
  <c r="E46" i="11"/>
  <c r="D46" i="11"/>
  <c r="J46" i="11" s="1"/>
  <c r="A46" i="11"/>
  <c r="E45" i="11"/>
  <c r="D45" i="11"/>
  <c r="A45" i="11"/>
  <c r="E44" i="11"/>
  <c r="D44" i="11"/>
  <c r="J44" i="11" s="1"/>
  <c r="E19" i="11"/>
  <c r="D19" i="11"/>
  <c r="J19" i="11" s="1"/>
  <c r="E18" i="11"/>
  <c r="D18" i="11"/>
  <c r="H18" i="11" s="1"/>
  <c r="E17" i="11"/>
  <c r="D17" i="11"/>
  <c r="E16" i="11"/>
  <c r="D16" i="11"/>
  <c r="A16" i="11"/>
  <c r="E86" i="11"/>
  <c r="D86" i="11"/>
  <c r="J86" i="11" s="1"/>
  <c r="A86" i="11"/>
  <c r="E85" i="11"/>
  <c r="D85" i="11"/>
  <c r="H85" i="11" s="1"/>
  <c r="A85" i="11"/>
  <c r="E84" i="11"/>
  <c r="D84" i="11"/>
  <c r="A84" i="11"/>
  <c r="E83" i="11"/>
  <c r="D83" i="11"/>
  <c r="A83" i="11"/>
  <c r="E82" i="11"/>
  <c r="D82" i="11"/>
  <c r="A82" i="11"/>
  <c r="E81" i="11"/>
  <c r="D81" i="11"/>
  <c r="J81" i="11" s="1"/>
  <c r="A81" i="11"/>
  <c r="E80" i="11"/>
  <c r="D80" i="11"/>
  <c r="J80" i="11" s="1"/>
  <c r="A80" i="11"/>
  <c r="H60" i="11" l="1"/>
  <c r="J60" i="11"/>
  <c r="J52" i="11"/>
  <c r="H52" i="11"/>
  <c r="H51" i="11"/>
  <c r="J51" i="11"/>
  <c r="H86" i="11"/>
  <c r="J63" i="11"/>
  <c r="J49" i="11"/>
  <c r="H47" i="11"/>
  <c r="J45" i="11"/>
  <c r="J48" i="11"/>
  <c r="J47" i="11"/>
  <c r="J61" i="11"/>
  <c r="J57" i="11"/>
  <c r="J58" i="11"/>
  <c r="I62" i="11"/>
  <c r="J18" i="11"/>
  <c r="J53" i="11"/>
  <c r="H16" i="11"/>
  <c r="H19" i="11"/>
  <c r="H56" i="11"/>
  <c r="H44" i="11"/>
  <c r="H50" i="11"/>
  <c r="J55" i="11"/>
  <c r="H17" i="11"/>
  <c r="J56" i="11"/>
  <c r="J83" i="11"/>
  <c r="J82" i="11"/>
  <c r="J84" i="11"/>
  <c r="H80" i="11"/>
  <c r="H82" i="11"/>
  <c r="O1052" i="10" l="1"/>
  <c r="P1052" i="10" s="1"/>
  <c r="K1052" i="10"/>
  <c r="M1052" i="10" s="1"/>
  <c r="J1052" i="10"/>
  <c r="L1052" i="10" s="1"/>
  <c r="G1052" i="10"/>
  <c r="I1052" i="10" s="1"/>
  <c r="G199" i="11" s="1"/>
  <c r="J199" i="11" s="1"/>
  <c r="K199" i="11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G190" i="11" s="1"/>
  <c r="I190" i="11" s="1"/>
  <c r="K190" i="11" s="1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G167" i="11" s="1"/>
  <c r="I167" i="11" s="1"/>
  <c r="K167" i="11" s="1"/>
  <c r="O189" i="10"/>
  <c r="P189" i="10" s="1"/>
  <c r="K189" i="10"/>
  <c r="J189" i="10"/>
  <c r="I189" i="10"/>
  <c r="G157" i="11" s="1"/>
  <c r="H157" i="11" l="1"/>
  <c r="I157" i="11"/>
  <c r="G189" i="11"/>
  <c r="I189" i="11" s="1"/>
  <c r="K189" i="11" s="1"/>
  <c r="G89" i="11"/>
  <c r="I89" i="11" s="1"/>
  <c r="K89" i="11" s="1"/>
  <c r="N1052" i="10"/>
  <c r="N1048" i="10"/>
  <c r="N1045" i="10"/>
  <c r="N1047" i="10"/>
  <c r="N1046" i="10"/>
  <c r="K157" i="11" l="1"/>
  <c r="O233" i="10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G106" i="11" s="1"/>
  <c r="H106" i="11" s="1"/>
  <c r="K106" i="11" s="1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G15" i="11" l="1"/>
  <c r="E15" i="11"/>
  <c r="D15" i="11"/>
  <c r="H15" i="11" s="1"/>
  <c r="A15" i="11"/>
  <c r="J15" i="11" l="1"/>
  <c r="I15" i="11"/>
  <c r="D5" i="60"/>
  <c r="K5" i="60" s="1"/>
  <c r="K15" i="11" l="1"/>
  <c r="F3" i="54" l="1"/>
  <c r="D8" i="59" l="1"/>
  <c r="C8" i="54" l="1"/>
  <c r="D9" i="59"/>
  <c r="K7" i="54" s="1"/>
  <c r="H8" i="54" l="1"/>
  <c r="I8" i="54"/>
  <c r="H7" i="54"/>
  <c r="I7" i="54"/>
  <c r="D205" i="11" l="1"/>
  <c r="I88" i="10"/>
  <c r="I92" i="10"/>
  <c r="I100" i="10"/>
  <c r="I104" i="10"/>
  <c r="G141" i="11" s="1"/>
  <c r="H141" i="11" s="1"/>
  <c r="K141" i="11" s="1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9" i="54"/>
  <c r="A10" i="54" s="1"/>
  <c r="G204" i="11"/>
  <c r="E204" i="11"/>
  <c r="D204" i="11"/>
  <c r="J204" i="11" s="1"/>
  <c r="E205" i="11"/>
  <c r="D206" i="11"/>
  <c r="H206" i="11" s="1"/>
  <c r="E206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J195" i="10"/>
  <c r="L195" i="10" s="1"/>
  <c r="K195" i="10"/>
  <c r="O195" i="10"/>
  <c r="J196" i="10"/>
  <c r="L196" i="10" s="1"/>
  <c r="K196" i="10"/>
  <c r="O196" i="10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N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N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N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N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N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N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N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N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N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N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N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N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N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N834" i="10" s="1"/>
  <c r="O834" i="10"/>
  <c r="P834" i="10" s="1"/>
  <c r="J835" i="10"/>
  <c r="L835" i="10" s="1"/>
  <c r="N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N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N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N866" i="10" s="1"/>
  <c r="O866" i="10"/>
  <c r="P866" i="10" s="1"/>
  <c r="J867" i="10"/>
  <c r="L867" i="10" s="1"/>
  <c r="N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N874" i="10" s="1"/>
  <c r="O874" i="10"/>
  <c r="P874" i="10" s="1"/>
  <c r="J875" i="10"/>
  <c r="L875" i="10" s="1"/>
  <c r="N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N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N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N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N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N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N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N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N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N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N980" i="10" s="1"/>
  <c r="K980" i="10"/>
  <c r="M980" i="10" s="1"/>
  <c r="O980" i="10"/>
  <c r="P980" i="10" s="1"/>
  <c r="J981" i="10"/>
  <c r="L981" i="10" s="1"/>
  <c r="N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N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N1055" i="10" s="1"/>
  <c r="O1055" i="10"/>
  <c r="P1055" i="10" s="1"/>
  <c r="J1056" i="10"/>
  <c r="L1056" i="10" s="1"/>
  <c r="N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N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N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N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N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N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N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N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N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N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N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N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N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884" i="10"/>
  <c r="N122" i="10"/>
  <c r="N838" i="10"/>
  <c r="N710" i="10"/>
  <c r="N785" i="10"/>
  <c r="N975" i="10"/>
  <c r="N686" i="10"/>
  <c r="N983" i="10"/>
  <c r="N966" i="10"/>
  <c r="N964" i="10"/>
  <c r="N761" i="10"/>
  <c r="N679" i="10"/>
  <c r="N671" i="10"/>
  <c r="N708" i="10"/>
  <c r="N841" i="10"/>
  <c r="N932" i="10"/>
  <c r="N918" i="10"/>
  <c r="N894" i="10"/>
  <c r="N886" i="10"/>
  <c r="N878" i="10"/>
  <c r="N655" i="10"/>
  <c r="N951" i="10"/>
  <c r="N1100" i="10"/>
  <c r="N1092" i="10"/>
  <c r="N1060" i="10"/>
  <c r="N999" i="10"/>
  <c r="N903" i="10"/>
  <c r="N887" i="10"/>
  <c r="N855" i="10"/>
  <c r="N823" i="10"/>
  <c r="N935" i="10"/>
  <c r="N830" i="10"/>
  <c r="N703" i="10"/>
  <c r="N687" i="10"/>
  <c r="N678" i="10"/>
  <c r="L208" i="10"/>
  <c r="P184" i="10"/>
  <c r="O7" i="10"/>
  <c r="P7" i="10" s="1"/>
  <c r="P188" i="10"/>
  <c r="G9" i="39"/>
  <c r="G6" i="39"/>
  <c r="C2" i="41"/>
  <c r="J7" i="10"/>
  <c r="L128" i="10" s="1"/>
  <c r="L112" i="10"/>
  <c r="K7" i="10"/>
  <c r="M7" i="10" s="1"/>
  <c r="L172" i="10"/>
  <c r="L202" i="10"/>
  <c r="L177" i="10"/>
  <c r="L203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G195" i="11" s="1"/>
  <c r="I195" i="11" s="1"/>
  <c r="K195" i="11" s="1"/>
  <c r="I594" i="10"/>
  <c r="I593" i="10"/>
  <c r="I636" i="10"/>
  <c r="I632" i="10"/>
  <c r="I628" i="10"/>
  <c r="I624" i="10"/>
  <c r="I620" i="10"/>
  <c r="I616" i="10"/>
  <c r="I612" i="10"/>
  <c r="I608" i="10"/>
  <c r="I604" i="10"/>
  <c r="G198" i="11" s="1"/>
  <c r="I198" i="11" s="1"/>
  <c r="K198" i="11" s="1"/>
  <c r="I600" i="10"/>
  <c r="I597" i="10"/>
  <c r="G197" i="11" s="1"/>
  <c r="I197" i="11" s="1"/>
  <c r="K197" i="11" s="1"/>
  <c r="I639" i="10"/>
  <c r="I635" i="10"/>
  <c r="I631" i="10"/>
  <c r="I627" i="10"/>
  <c r="I623" i="10"/>
  <c r="I619" i="10"/>
  <c r="I615" i="10"/>
  <c r="I611" i="10"/>
  <c r="I607" i="10"/>
  <c r="I603" i="10"/>
  <c r="G196" i="11" s="1"/>
  <c r="I196" i="11" s="1"/>
  <c r="K196" i="11" s="1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G153" i="11" s="1"/>
  <c r="H153" i="11" s="1"/>
  <c r="K153" i="11" s="1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G206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G118" i="11" s="1"/>
  <c r="I118" i="11" s="1"/>
  <c r="K118" i="11" s="1"/>
  <c r="I406" i="10"/>
  <c r="G51" i="11" s="1"/>
  <c r="I51" i="11" s="1"/>
  <c r="K51" i="11" s="1"/>
  <c r="I423" i="10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G143" i="11" s="1"/>
  <c r="I143" i="11" s="1"/>
  <c r="K143" i="11" s="1"/>
  <c r="I409" i="10"/>
  <c r="I432" i="10"/>
  <c r="I453" i="10"/>
  <c r="I474" i="10"/>
  <c r="I496" i="10"/>
  <c r="I517" i="10"/>
  <c r="I538" i="10"/>
  <c r="I561" i="10"/>
  <c r="G108" i="11" s="1"/>
  <c r="I108" i="11" s="1"/>
  <c r="K108" i="11" s="1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I440" i="10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G109" i="11" s="1"/>
  <c r="J109" i="11" s="1"/>
  <c r="K109" i="11" s="1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G142" i="11" s="1"/>
  <c r="I142" i="11" s="1"/>
  <c r="K142" i="11" s="1"/>
  <c r="I37" i="10"/>
  <c r="I117" i="10"/>
  <c r="G152" i="11" s="1"/>
  <c r="H152" i="11" s="1"/>
  <c r="K152" i="11" s="1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G191" i="11" s="1"/>
  <c r="I191" i="11" s="1"/>
  <c r="K191" i="11" s="1"/>
  <c r="I515" i="10"/>
  <c r="I539" i="10"/>
  <c r="I560" i="10"/>
  <c r="G121" i="11" s="1"/>
  <c r="I121" i="11" s="1"/>
  <c r="K121" i="11" s="1"/>
  <c r="I580" i="10"/>
  <c r="I644" i="10"/>
  <c r="I664" i="10"/>
  <c r="I683" i="10"/>
  <c r="I707" i="10"/>
  <c r="I727" i="10"/>
  <c r="I747" i="10"/>
  <c r="I781" i="10"/>
  <c r="I801" i="10"/>
  <c r="I825" i="10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G92" i="11" s="1"/>
  <c r="J92" i="11" s="1"/>
  <c r="K92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G140" i="11" s="1"/>
  <c r="H140" i="11" s="1"/>
  <c r="K140" i="11" s="1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G129" i="11" s="1"/>
  <c r="J129" i="11" s="1"/>
  <c r="K129" i="11" s="1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G60" i="11" s="1"/>
  <c r="I60" i="11" s="1"/>
  <c r="K60" i="11" s="1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G146" i="11" s="1"/>
  <c r="H146" i="11" s="1"/>
  <c r="K146" i="11" s="1"/>
  <c r="I33" i="10"/>
  <c r="I109" i="10"/>
  <c r="I136" i="10"/>
  <c r="I153" i="10"/>
  <c r="I172" i="10"/>
  <c r="I191" i="10"/>
  <c r="I212" i="10"/>
  <c r="I232" i="10"/>
  <c r="G135" i="11" s="1"/>
  <c r="H135" i="11" s="1"/>
  <c r="K135" i="11" s="1"/>
  <c r="I251" i="10"/>
  <c r="I268" i="10"/>
  <c r="I295" i="10"/>
  <c r="I317" i="10"/>
  <c r="I337" i="10"/>
  <c r="I361" i="10"/>
  <c r="I381" i="10"/>
  <c r="I402" i="10"/>
  <c r="I427" i="10"/>
  <c r="I447" i="10"/>
  <c r="G119" i="11" s="1"/>
  <c r="I119" i="11" s="1"/>
  <c r="K119" i="11" s="1"/>
  <c r="I467" i="10"/>
  <c r="I491" i="10"/>
  <c r="I511" i="10"/>
  <c r="I531" i="10"/>
  <c r="I556" i="10"/>
  <c r="I576" i="10"/>
  <c r="G187" i="11" s="1"/>
  <c r="I187" i="11" s="1"/>
  <c r="K187" i="11" s="1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48" i="11" s="1"/>
  <c r="H148" i="11" s="1"/>
  <c r="K148" i="11" s="1"/>
  <c r="I263" i="10"/>
  <c r="G183" i="11" s="1"/>
  <c r="I183" i="11" s="1"/>
  <c r="K183" i="11" s="1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115" i="11" s="1"/>
  <c r="J115" i="11" s="1"/>
  <c r="K115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I963" i="10"/>
  <c r="I1009" i="10"/>
  <c r="I1055" i="10"/>
  <c r="G200" i="11" s="1"/>
  <c r="J200" i="11" s="1"/>
  <c r="K200" i="11" s="1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G128" i="11" s="1"/>
  <c r="I128" i="11" s="1"/>
  <c r="K128" i="11" s="1"/>
  <c r="I516" i="10"/>
  <c r="I575" i="10"/>
  <c r="I673" i="10"/>
  <c r="I726" i="10"/>
  <c r="I795" i="10"/>
  <c r="I858" i="10"/>
  <c r="I900" i="10"/>
  <c r="I1008" i="10"/>
  <c r="I1069" i="10"/>
  <c r="I1114" i="10"/>
  <c r="I1162" i="10"/>
  <c r="I1226" i="10"/>
  <c r="I1333" i="10"/>
  <c r="I450" i="10"/>
  <c r="G120" i="11" s="1"/>
  <c r="I120" i="11" s="1"/>
  <c r="K120" i="11" s="1"/>
  <c r="I239" i="10"/>
  <c r="I470" i="10"/>
  <c r="I579" i="10"/>
  <c r="G188" i="11" s="1"/>
  <c r="I188" i="11" s="1"/>
  <c r="K188" i="11" s="1"/>
  <c r="I736" i="10"/>
  <c r="I867" i="10"/>
  <c r="G161" i="11" s="1"/>
  <c r="J161" i="11" s="1"/>
  <c r="K161" i="11" s="1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G147" i="11" s="1"/>
  <c r="H147" i="11" s="1"/>
  <c r="K147" i="11" s="1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G169" i="11" s="1"/>
  <c r="J169" i="11" s="1"/>
  <c r="K169" i="11" s="1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G16" i="11" s="1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G145" i="11" s="1"/>
  <c r="I145" i="11" s="1"/>
  <c r="K145" i="11" s="1"/>
  <c r="I570" i="10"/>
  <c r="I663" i="10"/>
  <c r="I721" i="10"/>
  <c r="I790" i="10"/>
  <c r="I847" i="10"/>
  <c r="G123" i="11" s="1"/>
  <c r="J123" i="11" s="1"/>
  <c r="K123" i="11" s="1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G90" i="11" s="1"/>
  <c r="I90" i="11" s="1"/>
  <c r="K90" i="11" s="1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G159" i="11" s="1"/>
  <c r="I159" i="11" s="1"/>
  <c r="K159" i="11" s="1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G88" i="11" s="1"/>
  <c r="I88" i="11" s="1"/>
  <c r="K88" i="11" s="1"/>
  <c r="I469" i="10"/>
  <c r="I528" i="10"/>
  <c r="I588" i="10"/>
  <c r="I680" i="10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G127" i="11" s="1"/>
  <c r="I127" i="11" s="1"/>
  <c r="K127" i="11" s="1"/>
  <c r="I590" i="10"/>
  <c r="I681" i="10"/>
  <c r="I734" i="10"/>
  <c r="I823" i="10"/>
  <c r="I961" i="10"/>
  <c r="G134" i="11" s="1"/>
  <c r="J134" i="11" s="1"/>
  <c r="K134" i="11" s="1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G149" i="11" s="1"/>
  <c r="J149" i="11" s="1"/>
  <c r="K149" i="11" s="1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I86" i="10"/>
  <c r="I149" i="10"/>
  <c r="I235" i="10"/>
  <c r="I284" i="10"/>
  <c r="I347" i="10"/>
  <c r="I413" i="10"/>
  <c r="I110" i="10"/>
  <c r="I168" i="10"/>
  <c r="I199" i="10"/>
  <c r="I250" i="10"/>
  <c r="G184" i="11" s="1"/>
  <c r="H184" i="11" s="1"/>
  <c r="K184" i="11" s="1"/>
  <c r="I312" i="10"/>
  <c r="I364" i="10"/>
  <c r="I425" i="10"/>
  <c r="G126" i="11" s="1"/>
  <c r="I126" i="11" s="1"/>
  <c r="K126" i="11" s="1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G154" i="11" s="1"/>
  <c r="J154" i="11" s="1"/>
  <c r="K154" i="11" s="1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G136" i="11" s="1"/>
  <c r="J136" i="11" s="1"/>
  <c r="K136" i="11" s="1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213" i="11"/>
  <c r="I1235" i="10"/>
  <c r="I1234" i="10"/>
  <c r="I9" i="10"/>
  <c r="P192" i="10"/>
  <c r="P190" i="10"/>
  <c r="P194" i="10"/>
  <c r="P191" i="10"/>
  <c r="P193" i="10"/>
  <c r="P196" i="10"/>
  <c r="P195" i="10"/>
  <c r="L108" i="10"/>
  <c r="L111" i="10"/>
  <c r="L205" i="10"/>
  <c r="L204" i="10"/>
  <c r="L126" i="10"/>
  <c r="L201" i="10"/>
  <c r="L176" i="10"/>
  <c r="L20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O9" i="54"/>
  <c r="G6" i="29"/>
  <c r="G7" i="39"/>
  <c r="G9" i="29"/>
  <c r="N1113" i="10"/>
  <c r="N1026" i="10"/>
  <c r="L172" i="29"/>
  <c r="B171" i="29" s="1"/>
  <c r="L42" i="39"/>
  <c r="B41" i="39" s="1"/>
  <c r="L207" i="10"/>
  <c r="L129" i="10"/>
  <c r="L252" i="10"/>
  <c r="G8" i="39"/>
  <c r="I107" i="10"/>
  <c r="I1423" i="10"/>
  <c r="I1426" i="10"/>
  <c r="I1429" i="10"/>
  <c r="M120" i="10"/>
  <c r="M141" i="10"/>
  <c r="M234" i="10"/>
  <c r="M232" i="10"/>
  <c r="M145" i="10"/>
  <c r="M231" i="10"/>
  <c r="M1432" i="10"/>
  <c r="M1420" i="10"/>
  <c r="M1442" i="10"/>
  <c r="M146" i="10"/>
  <c r="M227" i="10"/>
  <c r="M144" i="10"/>
  <c r="M140" i="10"/>
  <c r="M248" i="10"/>
  <c r="M276" i="10"/>
  <c r="M142" i="10"/>
  <c r="M198" i="10"/>
  <c r="N198" i="10" s="1"/>
  <c r="M235" i="10"/>
  <c r="M193" i="10"/>
  <c r="M119" i="10"/>
  <c r="M118" i="10"/>
  <c r="M1428" i="10"/>
  <c r="M226" i="10"/>
  <c r="M229" i="10"/>
  <c r="P80" i="10"/>
  <c r="P13" i="10"/>
  <c r="G8" i="29"/>
  <c r="K14" i="29"/>
  <c r="N1075" i="10"/>
  <c r="N1067" i="10"/>
  <c r="N1031" i="10"/>
  <c r="N986" i="10"/>
  <c r="N1214" i="10"/>
  <c r="N1190" i="10"/>
  <c r="N1123" i="10"/>
  <c r="N1039" i="10"/>
  <c r="N956" i="10"/>
  <c r="N926" i="10"/>
  <c r="N897" i="10"/>
  <c r="N879" i="10"/>
  <c r="N829" i="10"/>
  <c r="N777" i="10"/>
  <c r="N769" i="10"/>
  <c r="N753" i="10"/>
  <c r="N745" i="10"/>
  <c r="N741" i="10"/>
  <c r="N737" i="10"/>
  <c r="N729" i="10"/>
  <c r="N725" i="10"/>
  <c r="N916" i="10"/>
  <c r="N911" i="10"/>
  <c r="N892" i="10"/>
  <c r="N860" i="10"/>
  <c r="N854" i="10"/>
  <c r="N839" i="10"/>
  <c r="N836" i="10"/>
  <c r="N942" i="10"/>
  <c r="N940" i="10"/>
  <c r="N849" i="10"/>
  <c r="N705" i="10"/>
  <c r="N697" i="10"/>
  <c r="N693" i="10"/>
  <c r="N685" i="10"/>
  <c r="N681" i="10"/>
  <c r="N673" i="10"/>
  <c r="N665" i="10"/>
  <c r="N661" i="10"/>
  <c r="N657" i="10"/>
  <c r="N1225" i="10"/>
  <c r="P203" i="10"/>
  <c r="N1267" i="10"/>
  <c r="L70" i="10"/>
  <c r="N70" i="10" s="1"/>
  <c r="L86" i="10"/>
  <c r="N86" i="10" s="1"/>
  <c r="L45" i="10"/>
  <c r="L117" i="10"/>
  <c r="N117" i="10" s="1"/>
  <c r="N1179" i="10"/>
  <c r="N982" i="10"/>
  <c r="N861" i="10"/>
  <c r="N852" i="10"/>
  <c r="N1126" i="10"/>
  <c r="N1022" i="10"/>
  <c r="N913" i="10"/>
  <c r="N881" i="10"/>
  <c r="N870" i="10"/>
  <c r="N837" i="10"/>
  <c r="N828" i="10"/>
  <c r="N822" i="10"/>
  <c r="N1094" i="10"/>
  <c r="N927" i="10"/>
  <c r="N895" i="10"/>
  <c r="N893" i="10"/>
  <c r="N844" i="10"/>
  <c r="N812" i="10"/>
  <c r="N796" i="10"/>
  <c r="N788" i="10"/>
  <c r="N780" i="10"/>
  <c r="N1118" i="10"/>
  <c r="N1107" i="10"/>
  <c r="N1099" i="10"/>
  <c r="N692" i="10"/>
  <c r="N676" i="10"/>
  <c r="N660" i="10"/>
  <c r="N1015" i="10"/>
  <c r="N990" i="10"/>
  <c r="N985" i="10"/>
  <c r="N969" i="10"/>
  <c r="N953" i="10"/>
  <c r="N937" i="10"/>
  <c r="N905" i="10"/>
  <c r="N882" i="10"/>
  <c r="N862" i="10"/>
  <c r="N846" i="10"/>
  <c r="N842" i="10"/>
  <c r="N831" i="10"/>
  <c r="N826" i="10"/>
  <c r="N815" i="10"/>
  <c r="N814" i="10"/>
  <c r="N810" i="10"/>
  <c r="N807" i="10"/>
  <c r="N806" i="10"/>
  <c r="N802" i="10"/>
  <c r="N799" i="10"/>
  <c r="N798" i="10"/>
  <c r="N794" i="10"/>
  <c r="N791" i="10"/>
  <c r="N790" i="10"/>
  <c r="N786" i="10"/>
  <c r="N783" i="10"/>
  <c r="N782" i="10"/>
  <c r="N778" i="10"/>
  <c r="N774" i="10"/>
  <c r="N770" i="10"/>
  <c r="N766" i="10"/>
  <c r="N762" i="10"/>
  <c r="N758" i="10"/>
  <c r="N754" i="10"/>
  <c r="N750" i="10"/>
  <c r="N746" i="10"/>
  <c r="N742" i="10"/>
  <c r="N738" i="10"/>
  <c r="N734" i="10"/>
  <c r="N730" i="10"/>
  <c r="N756" i="10"/>
  <c r="N740" i="10"/>
  <c r="N724" i="10"/>
  <c r="N717" i="10"/>
  <c r="N706" i="10"/>
  <c r="N702" i="10"/>
  <c r="N698" i="10"/>
  <c r="N694" i="10"/>
  <c r="N682" i="10"/>
  <c r="N670" i="10"/>
  <c r="N666" i="10"/>
  <c r="N658" i="10"/>
  <c r="N644" i="10"/>
  <c r="N1156" i="10"/>
  <c r="N1155" i="10"/>
  <c r="N1150" i="10"/>
  <c r="N1148" i="10"/>
  <c r="N1105" i="10"/>
  <c r="N1086" i="10"/>
  <c r="N1007" i="10"/>
  <c r="N1222" i="10"/>
  <c r="L209" i="10"/>
  <c r="L262" i="10"/>
  <c r="L247" i="10"/>
  <c r="L251" i="10"/>
  <c r="L274" i="10"/>
  <c r="L261" i="10"/>
  <c r="L245" i="10"/>
  <c r="L220" i="10"/>
  <c r="N220" i="10" s="1"/>
  <c r="L238" i="10"/>
  <c r="L246" i="10"/>
  <c r="L273" i="10"/>
  <c r="L226" i="10"/>
  <c r="N226" i="10" s="1"/>
  <c r="L181" i="10"/>
  <c r="N1238" i="10"/>
  <c r="N1124" i="10"/>
  <c r="N1308" i="10"/>
  <c r="N1231" i="10"/>
  <c r="N1219" i="10"/>
  <c r="N1153" i="10"/>
  <c r="N1140" i="10"/>
  <c r="N1091" i="10"/>
  <c r="N1078" i="10"/>
  <c r="N1012" i="10"/>
  <c r="N1174" i="10"/>
  <c r="N1004" i="10"/>
  <c r="P10" i="10"/>
  <c r="P204" i="10"/>
  <c r="P199" i="10"/>
  <c r="P202" i="10"/>
  <c r="M1469" i="10"/>
  <c r="N1469" i="10" s="1"/>
  <c r="M98" i="10"/>
  <c r="M616" i="10"/>
  <c r="N616" i="10" s="1"/>
  <c r="M183" i="10"/>
  <c r="M99" i="10"/>
  <c r="M322" i="10"/>
  <c r="N322" i="10" s="1"/>
  <c r="M649" i="10"/>
  <c r="N649" i="10" s="1"/>
  <c r="M608" i="10"/>
  <c r="N608" i="10" s="1"/>
  <c r="M194" i="10"/>
  <c r="M106" i="10"/>
  <c r="N106" i="10" s="1"/>
  <c r="M265" i="10"/>
  <c r="M102" i="10"/>
  <c r="M1446" i="10"/>
  <c r="M323" i="10"/>
  <c r="N323" i="10" s="1"/>
  <c r="M105" i="10"/>
  <c r="N105" i="10" s="1"/>
  <c r="M100" i="10"/>
  <c r="M277" i="10"/>
  <c r="M617" i="10"/>
  <c r="M103" i="10"/>
  <c r="M369" i="10"/>
  <c r="M607" i="10"/>
  <c r="N607" i="10" s="1"/>
  <c r="M108" i="10"/>
  <c r="M368" i="10"/>
  <c r="N368" i="10" s="1"/>
  <c r="M104" i="10"/>
  <c r="M97" i="10"/>
  <c r="M565" i="10"/>
  <c r="N565" i="10" s="1"/>
  <c r="M147" i="10"/>
  <c r="M264" i="10"/>
  <c r="M250" i="10"/>
  <c r="M1468" i="10"/>
  <c r="M101" i="10"/>
  <c r="M107" i="10"/>
  <c r="N107" i="10" s="1"/>
  <c r="M278" i="10"/>
  <c r="M566" i="10"/>
  <c r="N566" i="10" s="1"/>
  <c r="M199" i="10"/>
  <c r="N199" i="10" s="1"/>
  <c r="M1450" i="10"/>
  <c r="M249" i="10"/>
  <c r="M236" i="10"/>
  <c r="N369" i="10" l="1"/>
  <c r="N821" i="10"/>
  <c r="N1018" i="10"/>
  <c r="N930" i="10"/>
  <c r="N1283" i="10"/>
  <c r="N1251" i="10"/>
  <c r="N1139" i="10"/>
  <c r="N1030" i="10"/>
  <c r="N950" i="10"/>
  <c r="N1333" i="10"/>
  <c r="N1253" i="10"/>
  <c r="N1149" i="10"/>
  <c r="N1125" i="10"/>
  <c r="N1101" i="10"/>
  <c r="N1085" i="10"/>
  <c r="N1069" i="10"/>
  <c r="N1008" i="10"/>
  <c r="N1000" i="10"/>
  <c r="N984" i="10"/>
  <c r="N976" i="10"/>
  <c r="N968" i="10"/>
  <c r="N944" i="10"/>
  <c r="N920" i="10"/>
  <c r="N904" i="10"/>
  <c r="N880" i="10"/>
  <c r="N840" i="10"/>
  <c r="N824" i="10"/>
  <c r="N808" i="10"/>
  <c r="N800" i="10"/>
  <c r="N776" i="10"/>
  <c r="N680" i="10"/>
  <c r="N677" i="10"/>
  <c r="N1287" i="10"/>
  <c r="N1223" i="10"/>
  <c r="N1183" i="10"/>
  <c r="N1151" i="10"/>
  <c r="N1143" i="10"/>
  <c r="N1095" i="10"/>
  <c r="N1087" i="10"/>
  <c r="N1079" i="10"/>
  <c r="N1063" i="10"/>
  <c r="N278" i="10"/>
  <c r="N1374" i="10"/>
  <c r="N977" i="10"/>
  <c r="N873" i="10"/>
  <c r="N865" i="10"/>
  <c r="N825" i="10"/>
  <c r="N1446" i="10"/>
  <c r="N1226" i="10"/>
  <c r="N1178" i="10"/>
  <c r="N1154" i="10"/>
  <c r="N1146" i="10"/>
  <c r="N1130" i="10"/>
  <c r="N1114" i="10"/>
  <c r="N1106" i="10"/>
  <c r="N1074" i="10"/>
  <c r="N1066" i="10"/>
  <c r="N1058" i="10"/>
  <c r="N1049" i="10"/>
  <c r="N1021" i="10"/>
  <c r="N1013" i="10"/>
  <c r="N973" i="10"/>
  <c r="N957" i="10"/>
  <c r="N949" i="10"/>
  <c r="N933" i="10"/>
  <c r="N925" i="10"/>
  <c r="N877" i="10"/>
  <c r="N853" i="10"/>
  <c r="N845" i="10"/>
  <c r="N781" i="10"/>
  <c r="N773" i="10"/>
  <c r="N749" i="10"/>
  <c r="N733" i="10"/>
  <c r="N709" i="10"/>
  <c r="N1186" i="10"/>
  <c r="L141" i="10"/>
  <c r="N141" i="10" s="1"/>
  <c r="L80" i="10"/>
  <c r="N80" i="10" s="1"/>
  <c r="L135" i="10"/>
  <c r="N135" i="10" s="1"/>
  <c r="L31" i="10"/>
  <c r="N31" i="10" s="1"/>
  <c r="G160" i="11"/>
  <c r="I160" i="11" s="1"/>
  <c r="K160" i="11" s="1"/>
  <c r="G47" i="11"/>
  <c r="I47" i="11" s="1"/>
  <c r="K47" i="11" s="1"/>
  <c r="G177" i="11"/>
  <c r="I177" i="11" s="1"/>
  <c r="K177" i="11" s="1"/>
  <c r="G49" i="11"/>
  <c r="I49" i="11" s="1"/>
  <c r="K49" i="11" s="1"/>
  <c r="N1468" i="10"/>
  <c r="L240" i="10"/>
  <c r="L91" i="10"/>
  <c r="N91" i="10" s="1"/>
  <c r="L9" i="10"/>
  <c r="L123" i="10"/>
  <c r="N123" i="10" s="1"/>
  <c r="L242" i="10"/>
  <c r="G179" i="11"/>
  <c r="I179" i="11" s="1"/>
  <c r="K179" i="11" s="1"/>
  <c r="G192" i="11"/>
  <c r="I192" i="11" s="1"/>
  <c r="K192" i="11" s="1"/>
  <c r="G174" i="11"/>
  <c r="I174" i="11" s="1"/>
  <c r="K174" i="11" s="1"/>
  <c r="G53" i="11"/>
  <c r="I53" i="11" s="1"/>
  <c r="G166" i="11"/>
  <c r="I166" i="11" s="1"/>
  <c r="K166" i="11" s="1"/>
  <c r="G87" i="11"/>
  <c r="I87" i="11" s="1"/>
  <c r="K87" i="11" s="1"/>
  <c r="G63" i="11"/>
  <c r="G164" i="11"/>
  <c r="H164" i="11" s="1"/>
  <c r="K164" i="11" s="1"/>
  <c r="L146" i="10"/>
  <c r="L186" i="10"/>
  <c r="N186" i="10" s="1"/>
  <c r="L29" i="10"/>
  <c r="N29" i="10" s="1"/>
  <c r="G122" i="11"/>
  <c r="I122" i="11" s="1"/>
  <c r="K122" i="11" s="1"/>
  <c r="G107" i="11"/>
  <c r="I107" i="11" s="1"/>
  <c r="K107" i="11" s="1"/>
  <c r="G194" i="11"/>
  <c r="I194" i="11" s="1"/>
  <c r="K194" i="11" s="1"/>
  <c r="G180" i="11"/>
  <c r="J180" i="11" s="1"/>
  <c r="K180" i="11" s="1"/>
  <c r="G193" i="11"/>
  <c r="I193" i="11" s="1"/>
  <c r="K193" i="11" s="1"/>
  <c r="G178" i="11"/>
  <c r="I178" i="11" s="1"/>
  <c r="K178" i="11" s="1"/>
  <c r="G56" i="11"/>
  <c r="I56" i="11" s="1"/>
  <c r="K56" i="11" s="1"/>
  <c r="G114" i="11"/>
  <c r="I114" i="11" s="1"/>
  <c r="K114" i="11" s="1"/>
  <c r="G176" i="11"/>
  <c r="I176" i="11" s="1"/>
  <c r="K176" i="11" s="1"/>
  <c r="L85" i="10"/>
  <c r="N85" i="10" s="1"/>
  <c r="L90" i="10"/>
  <c r="N90" i="10" s="1"/>
  <c r="G144" i="11"/>
  <c r="I144" i="11" s="1"/>
  <c r="K144" i="11" s="1"/>
  <c r="G158" i="11"/>
  <c r="I158" i="11" s="1"/>
  <c r="K158" i="11" s="1"/>
  <c r="G52" i="11"/>
  <c r="I52" i="11" s="1"/>
  <c r="K52" i="11" s="1"/>
  <c r="G58" i="11"/>
  <c r="I58" i="11" s="1"/>
  <c r="G48" i="11"/>
  <c r="I48" i="11" s="1"/>
  <c r="K48" i="11" s="1"/>
  <c r="L228" i="10"/>
  <c r="N228" i="10" s="1"/>
  <c r="G50" i="11"/>
  <c r="I50" i="11" s="1"/>
  <c r="K50" i="11" s="1"/>
  <c r="L93" i="10"/>
  <c r="N93" i="10" s="1"/>
  <c r="L232" i="10"/>
  <c r="N232" i="10" s="1"/>
  <c r="L229" i="10"/>
  <c r="N229" i="10" s="1"/>
  <c r="L137" i="10"/>
  <c r="N137" i="10" s="1"/>
  <c r="G173" i="11"/>
  <c r="I173" i="11" s="1"/>
  <c r="K173" i="11" s="1"/>
  <c r="G112" i="11"/>
  <c r="I112" i="11" s="1"/>
  <c r="K112" i="11" s="1"/>
  <c r="G133" i="11"/>
  <c r="H133" i="11" s="1"/>
  <c r="K133" i="11" s="1"/>
  <c r="G185" i="11"/>
  <c r="H185" i="11" s="1"/>
  <c r="K185" i="11" s="1"/>
  <c r="G168" i="11"/>
  <c r="H168" i="11" s="1"/>
  <c r="K168" i="11" s="1"/>
  <c r="G172" i="11"/>
  <c r="I172" i="11" s="1"/>
  <c r="K172" i="11" s="1"/>
  <c r="N1147" i="10"/>
  <c r="L120" i="10"/>
  <c r="N120" i="10" s="1"/>
  <c r="G175" i="11"/>
  <c r="I175" i="11" s="1"/>
  <c r="K175" i="11" s="1"/>
  <c r="G91" i="11"/>
  <c r="I91" i="11" s="1"/>
  <c r="K91" i="11" s="1"/>
  <c r="G113" i="11"/>
  <c r="I113" i="11" s="1"/>
  <c r="K113" i="11" s="1"/>
  <c r="G165" i="11"/>
  <c r="I165" i="11" s="1"/>
  <c r="K165" i="11" s="1"/>
  <c r="G186" i="11"/>
  <c r="I186" i="11" s="1"/>
  <c r="K186" i="11" s="1"/>
  <c r="G55" i="11"/>
  <c r="I55" i="11" s="1"/>
  <c r="K55" i="11" s="1"/>
  <c r="G57" i="11"/>
  <c r="I57" i="11" s="1"/>
  <c r="J16" i="11"/>
  <c r="I16" i="11"/>
  <c r="H58" i="11"/>
  <c r="H53" i="11"/>
  <c r="H63" i="11"/>
  <c r="I63" i="11"/>
  <c r="H57" i="11"/>
  <c r="G45" i="11"/>
  <c r="G85" i="11"/>
  <c r="N1437" i="10"/>
  <c r="N1341" i="10"/>
  <c r="N1145" i="10"/>
  <c r="N1128" i="10"/>
  <c r="N1096" i="10"/>
  <c r="N1068" i="10"/>
  <c r="N1061" i="10"/>
  <c r="G46" i="11"/>
  <c r="G86" i="11"/>
  <c r="I86" i="11" s="1"/>
  <c r="K86" i="11" s="1"/>
  <c r="G19" i="11"/>
  <c r="I19" i="11" s="1"/>
  <c r="K19" i="11" s="1"/>
  <c r="G80" i="11"/>
  <c r="I80" i="11" s="1"/>
  <c r="K80" i="11" s="1"/>
  <c r="G62" i="11"/>
  <c r="G18" i="11"/>
  <c r="I18" i="11" s="1"/>
  <c r="K18" i="11" s="1"/>
  <c r="G81" i="11"/>
  <c r="G84" i="11"/>
  <c r="G83" i="11"/>
  <c r="G82" i="11"/>
  <c r="I82" i="11" s="1"/>
  <c r="K82" i="11" s="1"/>
  <c r="G54" i="11"/>
  <c r="G17" i="11"/>
  <c r="G61" i="11"/>
  <c r="I61" i="11" s="1"/>
  <c r="K61" i="11" s="1"/>
  <c r="G44" i="11"/>
  <c r="I44" i="11" s="1"/>
  <c r="K44" i="11" s="1"/>
  <c r="G59" i="11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205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C227" i="29"/>
  <c r="D227" i="29" s="1"/>
  <c r="F227" i="29" s="1"/>
  <c r="N9" i="10"/>
  <c r="C228" i="29"/>
  <c r="D228" i="29" s="1"/>
  <c r="E228" i="29" s="1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L183" i="10"/>
  <c r="N183" i="10" s="1"/>
  <c r="A11" i="54"/>
  <c r="O10" i="54"/>
  <c r="B31" i="54"/>
  <c r="B32" i="54"/>
  <c r="D8" i="54"/>
  <c r="C9" i="54"/>
  <c r="H204" i="11"/>
  <c r="I204" i="11"/>
  <c r="J36" i="39"/>
  <c r="I36" i="39"/>
  <c r="H36" i="39"/>
  <c r="J206" i="11"/>
  <c r="I206" i="11"/>
  <c r="I84" i="11" l="1"/>
  <c r="H84" i="11"/>
  <c r="I81" i="11"/>
  <c r="H81" i="11"/>
  <c r="I83" i="11"/>
  <c r="H83" i="11"/>
  <c r="H62" i="11"/>
  <c r="J62" i="11"/>
  <c r="K16" i="11"/>
  <c r="K57" i="11"/>
  <c r="K63" i="11"/>
  <c r="I59" i="11"/>
  <c r="J59" i="11"/>
  <c r="I85" i="11"/>
  <c r="J85" i="11"/>
  <c r="I45" i="11"/>
  <c r="H45" i="11"/>
  <c r="K53" i="11"/>
  <c r="K58" i="11"/>
  <c r="I54" i="11"/>
  <c r="J54" i="11"/>
  <c r="I46" i="11"/>
  <c r="H46" i="11"/>
  <c r="I17" i="11"/>
  <c r="J17" i="11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F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F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F29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189" i="10" s="1"/>
  <c r="N189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O11" i="54"/>
  <c r="A12" i="54"/>
  <c r="E8" i="54"/>
  <c r="L8" i="54" s="1"/>
  <c r="M8" i="54" s="1"/>
  <c r="I9" i="54"/>
  <c r="H9" i="54"/>
  <c r="C10" i="54"/>
  <c r="D9" i="54"/>
  <c r="K204" i="11"/>
  <c r="K36" i="39"/>
  <c r="K206" i="11"/>
  <c r="F228" i="29"/>
  <c r="M582" i="10" l="1"/>
  <c r="N582" i="10" s="1"/>
  <c r="M188" i="10"/>
  <c r="N188" i="10" s="1"/>
  <c r="E296" i="29"/>
  <c r="F240" i="29"/>
  <c r="F316" i="29"/>
  <c r="K62" i="11"/>
  <c r="K81" i="11"/>
  <c r="K83" i="11"/>
  <c r="K84" i="11"/>
  <c r="E264" i="29"/>
  <c r="F293" i="29"/>
  <c r="F275" i="29"/>
  <c r="F250" i="29"/>
  <c r="E311" i="29"/>
  <c r="F232" i="29"/>
  <c r="K46" i="11"/>
  <c r="K85" i="11"/>
  <c r="K54" i="11"/>
  <c r="K45" i="11"/>
  <c r="K59" i="11"/>
  <c r="K17" i="11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314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334" i="29" s="1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08" i="11"/>
  <c r="H209" i="11" s="1"/>
  <c r="I208" i="11"/>
  <c r="I209" i="11" s="1"/>
  <c r="F361" i="29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F360" i="29"/>
  <c r="E360" i="29"/>
  <c r="E326" i="29"/>
  <c r="F326" i="29" s="1"/>
  <c r="E353" i="29"/>
  <c r="F353" i="29"/>
  <c r="E350" i="29"/>
  <c r="E341" i="29"/>
  <c r="E327" i="29"/>
  <c r="F327" i="29"/>
  <c r="E338" i="29"/>
  <c r="E335" i="29"/>
  <c r="E355" i="29"/>
  <c r="F355" i="29"/>
  <c r="E340" i="29"/>
  <c r="E329" i="29"/>
  <c r="E62" i="39"/>
  <c r="E352" i="29"/>
  <c r="O12" i="54"/>
  <c r="A13" i="54"/>
  <c r="E9" i="54"/>
  <c r="L9" i="54" s="1"/>
  <c r="M9" i="54" s="1"/>
  <c r="I10" i="54"/>
  <c r="H10" i="54"/>
  <c r="C11" i="54"/>
  <c r="D10" i="54"/>
  <c r="F346" i="29" l="1"/>
  <c r="F345" i="29"/>
  <c r="F356" i="29"/>
  <c r="F330" i="29"/>
  <c r="F343" i="29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210" i="11"/>
  <c r="I210" i="11"/>
  <c r="F364" i="29"/>
  <c r="F69" i="39"/>
  <c r="F72" i="39"/>
  <c r="F367" i="29"/>
  <c r="J205" i="11"/>
  <c r="K205" i="11" s="1"/>
  <c r="K208" i="11" s="1"/>
  <c r="K209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A14" i="54"/>
  <c r="O13" i="54"/>
  <c r="H11" i="54"/>
  <c r="I11" i="54"/>
  <c r="E10" i="54"/>
  <c r="D11" i="54"/>
  <c r="C12" i="54"/>
  <c r="C16" i="29" l="1"/>
  <c r="D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208" i="11"/>
  <c r="J209" i="11" s="1"/>
  <c r="K210" i="11"/>
  <c r="B21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O14" i="54"/>
  <c r="A15" i="54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1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F835" i="41" s="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A16" i="54"/>
  <c r="O15" i="54"/>
  <c r="I13" i="54"/>
  <c r="H13" i="54"/>
  <c r="E7" i="54"/>
  <c r="L7" i="54" s="1"/>
  <c r="E12" i="54"/>
  <c r="C14" i="54"/>
  <c r="D13" i="54"/>
  <c r="F836" i="41" l="1"/>
  <c r="F845" i="41"/>
  <c r="F820" i="41"/>
  <c r="F846" i="41"/>
  <c r="F824" i="41"/>
  <c r="F833" i="41"/>
  <c r="K35" i="39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O16" i="54"/>
  <c r="A17" i="54"/>
  <c r="M7" i="54"/>
  <c r="I14" i="54"/>
  <c r="H14" i="54"/>
  <c r="L12" i="54"/>
  <c r="M12" i="54" s="1"/>
  <c r="D14" i="54"/>
  <c r="C15" i="54"/>
  <c r="E13" i="54"/>
  <c r="L13" i="54" s="1"/>
  <c r="K17" i="39" l="1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O17" i="54"/>
  <c r="A18" i="54"/>
  <c r="M13" i="54"/>
  <c r="N13" i="54" s="1"/>
  <c r="P13" i="54" s="1"/>
  <c r="H15" i="54"/>
  <c r="I15" i="54"/>
  <c r="C16" i="54"/>
  <c r="D15" i="54"/>
  <c r="E14" i="54"/>
  <c r="B12" i="41" l="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I13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A19" i="54"/>
  <c r="O18" i="54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K13" i="41" l="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O19" i="54"/>
  <c r="A20" i="54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21" i="54" l="1"/>
  <c r="O20" i="54"/>
  <c r="L17" i="54"/>
  <c r="M17" i="54" s="1"/>
  <c r="I18" i="54"/>
  <c r="H18" i="54"/>
  <c r="J17" i="54"/>
  <c r="D18" i="54"/>
  <c r="C19" i="54"/>
  <c r="N16" i="54"/>
  <c r="S9" i="54"/>
  <c r="Q10" i="54"/>
  <c r="T9" i="54"/>
  <c r="A22" i="54" l="1"/>
  <c r="O21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3" i="54" l="1"/>
  <c r="O22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A24" i="54" l="1"/>
  <c r="O23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4" i="54" l="1"/>
  <c r="A25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5" i="54" l="1"/>
  <c r="A26" i="54"/>
  <c r="I23" i="54"/>
  <c r="H23" i="54"/>
  <c r="N21" i="54"/>
  <c r="P21" i="54" s="1"/>
  <c r="D23" i="54"/>
  <c r="C24" i="54"/>
  <c r="J22" i="54"/>
  <c r="E22" i="54"/>
  <c r="S14" i="54"/>
  <c r="Q15" i="54"/>
  <c r="T15" i="54" s="1"/>
  <c r="O26" i="54" l="1"/>
  <c r="A27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A28" i="54" l="1"/>
  <c r="O27" i="54"/>
  <c r="H25" i="54"/>
  <c r="I25" i="54"/>
  <c r="N23" i="54"/>
  <c r="P23" i="54" s="1"/>
  <c r="C26" i="54"/>
  <c r="D25" i="54"/>
  <c r="E24" i="54"/>
  <c r="J24" i="54"/>
  <c r="S16" i="54"/>
  <c r="Q17" i="54"/>
  <c r="T17" i="54" s="1"/>
  <c r="A29" i="54" l="1"/>
  <c r="O28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A30" i="54" l="1"/>
  <c r="O29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O30" i="54" l="1"/>
  <c r="A31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2" i="54" l="1"/>
  <c r="O32" i="54" s="1"/>
  <c r="O31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I30" i="54" l="1"/>
  <c r="H30" i="54"/>
  <c r="N28" i="54"/>
  <c r="P28" i="54" s="1"/>
  <c r="J29" i="54"/>
  <c r="E29" i="54"/>
  <c r="L29" i="54" s="1"/>
  <c r="D30" i="54"/>
  <c r="C31" i="54"/>
  <c r="S21" i="54"/>
  <c r="Q22" i="54"/>
  <c r="T22" i="54" s="1"/>
  <c r="I31" i="54" l="1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<sst xmlns="http://schemas.openxmlformats.org/spreadsheetml/2006/main" count="4953" uniqueCount="1665">
  <si>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</si>
  <si>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</si>
  <si>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</si>
  <si>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</si>
  <si>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</si>
  <si>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</si>
  <si>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</si>
  <si>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</si>
  <si>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</si>
  <si>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</si>
  <si>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</si>
  <si>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</si>
  <si>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</si>
  <si>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</si>
  <si>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</si>
  <si>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</si>
  <si>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</si>
  <si>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</si>
  <si>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</si>
  <si>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</si>
  <si>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</si>
  <si>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</si>
  <si>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</si>
  <si>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</si>
  <si>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</si>
  <si>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</si>
  <si>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</si>
  <si>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</si>
  <si>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</si>
  <si>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</si>
  <si>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</si>
  <si>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</si>
  <si>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</si>
  <si>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</si>
  <si>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</si>
  <si>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</si>
  <si>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</si>
  <si>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</si>
  <si>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</si>
  <si>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</si>
  <si>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</si>
  <si>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</si>
  <si>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</si>
  <si>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</si>
  <si>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</si>
  <si>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</si>
  <si>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</si>
  <si>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</si>
  <si>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</si>
  <si>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</si>
  <si>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</si>
  <si>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</si>
  <si>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</si>
  <si>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</si>
  <si>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</si>
  <si>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</si>
  <si>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</si>
  <si>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</si>
  <si>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</si>
  <si>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</si>
  <si>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</si>
  <si>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</si>
  <si>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</si>
  <si>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</si>
  <si>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</si>
  <si>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</si>
  <si>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</si>
  <si>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</si>
  <si>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</si>
  <si>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</si>
  <si>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</si>
  <si>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</si>
  <si>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</si>
  <si>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</si>
  <si>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</si>
  <si>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</si>
  <si>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</si>
  <si>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</si>
  <si>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</si>
  <si>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</si>
  <si>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</si>
  <si>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</si>
  <si>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</si>
  <si>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</si>
  <si>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</si>
  <si>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</si>
  <si>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</si>
  <si>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</si>
  <si>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</si>
  <si>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</si>
  <si>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</si>
  <si>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</si>
  <si>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</si>
  <si>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</si>
  <si>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</si>
  <si>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</si>
  <si>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</si>
  <si>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</si>
  <si>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</si>
  <si>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</si>
  <si>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</si>
  <si>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</si>
  <si>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</si>
  <si>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</si>
  <si>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</si>
  <si>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</si>
  <si>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</si>
  <si>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</si>
  <si>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</si>
  <si>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</si>
  <si>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</si>
  <si>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</si>
  <si>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</si>
  <si>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</si>
  <si>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</si>
  <si>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</si>
  <si>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</si>
  <si>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</si>
  <si>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</si>
  <si>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</si>
  <si>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</si>
  <si>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</si>
  <si>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</si>
  <si>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</si>
  <si>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</si>
  <si>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</si>
  <si>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</si>
  <si>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</si>
  <si>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</si>
  <si>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</si>
  <si>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</si>
  <si>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</si>
  <si>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</si>
  <si>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</si>
  <si>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</si>
  <si>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</si>
  <si>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</si>
  <si>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</si>
  <si>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</si>
  <si>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</si>
  <si>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</si>
  <si>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</si>
  <si>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</si>
  <si>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</si>
  <si>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</si>
  <si>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</si>
  <si>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</si>
  <si>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</si>
  <si>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</si>
  <si>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</si>
  <si>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</si>
  <si>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</si>
  <si>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</si>
  <si>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</si>
  <si>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</si>
  <si>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</si>
  <si>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</si>
  <si>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</si>
  <si>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</si>
  <si>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</si>
  <si>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</si>
  <si>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</si>
  <si>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</si>
  <si>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</si>
  <si>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</si>
  <si>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</si>
  <si>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</si>
  <si>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</si>
  <si>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</si>
  <si>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</si>
  <si>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</si>
  <si>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</si>
  <si>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</si>
  <si>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</si>
  <si>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</si>
  <si>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</si>
  <si>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</si>
  <si>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</si>
  <si>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</si>
  <si>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</si>
  <si>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</si>
  <si>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</si>
  <si>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</si>
  <si>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</si>
  <si>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</si>
  <si>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</si>
  <si>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</si>
  <si>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</si>
  <si>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</si>
  <si>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</si>
  <si>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</si>
  <si>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</si>
  <si>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</si>
  <si>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</si>
  <si>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</si>
  <si>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</si>
  <si>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</si>
  <si>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</si>
  <si>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</si>
  <si>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</si>
  <si>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</si>
  <si>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</si>
  <si>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</si>
  <si>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</si>
  <si>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</si>
  <si>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</si>
  <si>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</si>
  <si>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</si>
  <si>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</si>
  <si>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</si>
  <si>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</si>
  <si>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</si>
  <si>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</si>
  <si>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</si>
  <si>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</si>
  <si>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</si>
  <si>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</si>
  <si>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</si>
  <si>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</si>
  <si>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</si>
  <si>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</si>
  <si>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</si>
  <si>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</si>
  <si>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</si>
  <si>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</si>
  <si>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</si>
  <si>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</si>
  <si>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</si>
  <si>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</si>
  <si>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</si>
  <si>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</si>
  <si>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</si>
  <si>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</si>
  <si>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</si>
  <si>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</si>
  <si>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</si>
  <si>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</si>
  <si>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</si>
  <si>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</si>
  <si>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</si>
  <si>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</si>
  <si>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</si>
  <si>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</si>
  <si>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</si>
  <si>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</si>
  <si>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</si>
  <si>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</si>
  <si>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</si>
  <si>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</si>
  <si>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</si>
  <si>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</si>
  <si>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</si>
  <si>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</si>
  <si>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</si>
  <si>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</si>
  <si>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</si>
  <si>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</si>
  <si>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</si>
  <si>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</si>
  <si>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</si>
  <si>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</si>
  <si>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</si>
  <si>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</si>
  <si>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</si>
  <si>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</si>
  <si>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</si>
  <si>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</si>
  <si>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</si>
  <si>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</si>
  <si>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</si>
  <si>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</si>
  <si>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</si>
  <si>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</si>
  <si>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</si>
  <si>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</si>
  <si>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</si>
  <si>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</si>
  <si>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</si>
  <si>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</si>
  <si>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</si>
  <si>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</si>
  <si>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</si>
  <si>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</si>
  <si>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</si>
  <si>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</si>
  <si>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</si>
  <si>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</si>
  <si>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</si>
  <si>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</si>
  <si>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</si>
  <si>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</si>
  <si>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</si>
  <si>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</si>
  <si>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</si>
  <si>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</si>
  <si>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</si>
  <si>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</si>
  <si>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</si>
  <si>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</si>
  <si>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</si>
  <si>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</si>
  <si>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</si>
  <si>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</si>
  <si>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</si>
  <si>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</si>
  <si>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</si>
  <si>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</si>
  <si>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</si>
  <si>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</si>
  <si>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</si>
  <si>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</si>
  <si>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</si>
  <si>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</si>
  <si>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</si>
  <si>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</si>
  <si>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</si>
  <si>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</si>
  <si>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</si>
  <si>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</si>
  <si>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</si>
  <si>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</si>
  <si>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</si>
  <si>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</si>
  <si>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</si>
  <si>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</si>
  <si>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</si>
  <si>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</si>
  <si>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</si>
  <si>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</si>
  <si>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</si>
  <si>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</si>
  <si>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</si>
  <si>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</si>
  <si>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</si>
  <si>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</si>
  <si>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</si>
  <si>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</si>
  <si>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</si>
  <si>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</si>
  <si>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</si>
  <si>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</si>
  <si>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</si>
  <si>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</si>
  <si>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</si>
  <si>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</si>
  <si>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</si>
  <si>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</si>
  <si>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</si>
  <si>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</si>
  <si>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</si>
  <si>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</si>
  <si>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</si>
  <si>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</si>
  <si>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</si>
  <si>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</si>
  <si>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</si>
  <si>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</si>
  <si>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</si>
  <si>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</si>
  <si>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</si>
  <si>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</si>
  <si>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</si>
  <si>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</si>
  <si>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</si>
  <si>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</si>
  <si>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</si>
  <si>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</si>
  <si>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</si>
  <si>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</si>
  <si>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</si>
  <si>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</si>
  <si>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</si>
  <si>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</si>
  <si>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</si>
  <si>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</si>
  <si>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</si>
  <si>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</si>
  <si>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</si>
  <si>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</si>
  <si>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</si>
  <si>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</si>
  <si>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</si>
  <si>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</si>
  <si>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</si>
  <si>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</si>
  <si>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</si>
  <si>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</si>
  <si>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</si>
  <si>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</si>
  <si>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</si>
  <si>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</si>
  <si>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</si>
  <si>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</si>
  <si>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</si>
  <si>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</si>
  <si>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</si>
  <si>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</si>
  <si>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</si>
  <si>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</si>
  <si>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</si>
  <si>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</si>
  <si>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</si>
  <si>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</si>
  <si>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</si>
  <si>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</si>
  <si>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</si>
  <si>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</si>
  <si>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</si>
  <si>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</si>
  <si>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</si>
  <si>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</si>
  <si>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</si>
  <si>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</si>
  <si>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</si>
  <si>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</si>
  <si>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</si>
  <si>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</si>
  <si>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</si>
  <si>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</si>
  <si>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</si>
  <si>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</si>
  <si>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</si>
  <si>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</si>
  <si>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</si>
  <si>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</si>
  <si>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</si>
  <si>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</si>
  <si>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</si>
  <si>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</si>
  <si>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</si>
  <si>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</si>
  <si>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</si>
  <si>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</si>
  <si>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</si>
  <si>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</si>
  <si>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</si>
  <si>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</si>
  <si>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</si>
  <si>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</si>
  <si>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</si>
  <si>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</si>
  <si>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</si>
  <si>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</si>
  <si>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</si>
  <si>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</si>
  <si>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</si>
  <si>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</si>
  <si>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</si>
  <si>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</si>
  <si>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</si>
  <si>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</si>
  <si>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</si>
  <si>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</si>
  <si>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</si>
  <si>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</si>
  <si>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</si>
  <si>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</si>
  <si>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</si>
  <si>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</si>
  <si>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</si>
  <si>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</si>
  <si>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</si>
  <si>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</si>
  <si>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</si>
  <si>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</si>
  <si>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</si>
  <si>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</si>
  <si>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</si>
  <si>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</si>
  <si>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</si>
  <si>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</si>
  <si>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</si>
  <si>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</si>
  <si>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</si>
  <si>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</si>
  <si>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</si>
  <si>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</si>
  <si>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</si>
  <si>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</si>
  <si>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</si>
  <si>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</si>
  <si>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</si>
  <si>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</si>
  <si>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</si>
  <si>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</si>
  <si>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</si>
  <si>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</si>
  <si>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</si>
  <si>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</si>
  <si>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</si>
  <si>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</si>
  <si>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</si>
  <si>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</si>
  <si>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</si>
  <si>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</si>
  <si>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</si>
  <si>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</si>
  <si>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</si>
  <si>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</si>
  <si>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</si>
  <si>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</si>
  <si>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</si>
  <si>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</si>
  <si>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</si>
  <si>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</si>
  <si>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</si>
  <si>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</si>
  <si>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</si>
  <si>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</si>
  <si>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</si>
  <si>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</si>
  <si>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</si>
  <si>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</si>
  <si>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</si>
  <si>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</si>
  <si>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</si>
  <si>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</si>
  <si>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</si>
  <si>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</si>
  <si>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</si>
  <si>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</si>
  <si>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</si>
  <si>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</si>
  <si>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</si>
  <si>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</si>
  <si>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</si>
  <si>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</si>
  <si>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</si>
  <si>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</si>
  <si>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</si>
  <si>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</si>
  <si>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</si>
  <si>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</si>
  <si>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</si>
  <si>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</si>
  <si>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</si>
  <si>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</si>
  <si>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</si>
  <si>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</si>
  <si>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</si>
  <si>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</si>
  <si>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</si>
  <si>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</si>
  <si>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</si>
  <si>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</si>
  <si>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</si>
  <si>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</si>
  <si>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</si>
  <si>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</si>
  <si>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</si>
  <si>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</si>
  <si>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</si>
  <si>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</si>
  <si>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</si>
  <si>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</si>
  <si>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</si>
  <si>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</si>
  <si>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</si>
  <si>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</si>
  <si>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</si>
  <si>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</si>
  <si>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</si>
  <si>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</si>
  <si>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</si>
  <si>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</si>
  <si>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</si>
  <si>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</si>
  <si>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</si>
  <si>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</si>
  <si>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</si>
  <si>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</si>
  <si>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</si>
  <si>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</si>
  <si>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</si>
  <si>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</si>
  <si>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</si>
  <si>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</si>
  <si>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</si>
  <si>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</si>
  <si>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</si>
  <si>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</si>
  <si>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</si>
  <si>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</si>
  <si>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</si>
  <si>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</si>
  <si>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</si>
  <si>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</si>
  <si>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</si>
  <si>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</si>
  <si>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</si>
  <si>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</si>
  <si>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</si>
  <si>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</si>
  <si>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</si>
  <si>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</si>
  <si>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</si>
  <si>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</si>
  <si>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</si>
  <si>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</si>
  <si>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</si>
  <si>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</si>
  <si>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</si>
  <si>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</si>
  <si>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</si>
  <si>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</si>
  <si>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</si>
  <si>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</si>
  <si>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</si>
  <si>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</si>
  <si>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</si>
  <si>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</si>
  <si>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</si>
  <si>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</si>
  <si>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</si>
  <si>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</si>
  <si>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</si>
  <si>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</si>
  <si>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</si>
  <si>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</si>
  <si>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</si>
  <si>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</si>
  <si>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</si>
  <si>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</si>
  <si>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</si>
  <si>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</si>
  <si>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</si>
  <si>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</si>
  <si>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</si>
  <si>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</si>
  <si>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</si>
  <si>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</si>
  <si>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</si>
  <si>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</si>
  <si>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</si>
  <si>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</si>
  <si>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</si>
  <si>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</si>
  <si>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</si>
  <si>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</si>
  <si>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</si>
  <si>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</si>
  <si>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</si>
  <si>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</si>
  <si>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</si>
  <si>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</si>
  <si>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</si>
  <si>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</si>
  <si>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</si>
  <si>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</si>
  <si>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</si>
  <si>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</si>
  <si>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</si>
  <si>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</si>
  <si>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</si>
  <si>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</si>
  <si>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</si>
  <si>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</si>
  <si>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</si>
  <si>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</si>
  <si>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</si>
  <si>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</si>
  <si>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</si>
  <si>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</si>
  <si>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</si>
  <si>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</si>
  <si>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</si>
  <si>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</si>
  <si>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</si>
  <si>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</si>
  <si>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</si>
  <si>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</si>
  <si>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</si>
  <si>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</si>
  <si>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</si>
  <si>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</si>
  <si>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</si>
  <si>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</si>
  <si>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</si>
  <si>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</si>
  <si>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</si>
  <si>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</si>
  <si>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</si>
  <si>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</si>
  <si>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</si>
  <si>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</si>
  <si>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</si>
  <si>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</si>
  <si>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</si>
  <si>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</si>
  <si>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</si>
  <si>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</si>
  <si>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</si>
  <si>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</si>
  <si>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</si>
  <si>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</si>
  <si>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</si>
  <si>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</si>
  <si>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</si>
  <si>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</si>
  <si>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</si>
  <si>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</si>
  <si>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</si>
  <si>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</si>
  <si>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</si>
  <si>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</si>
  <si>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</si>
  <si>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</si>
  <si>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</si>
  <si>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</si>
  <si>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</si>
  <si>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</si>
  <si>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</si>
  <si>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</si>
  <si>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</si>
  <si>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</si>
  <si>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</si>
  <si>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</si>
  <si>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</si>
  <si>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</si>
  <si>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</si>
  <si>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</si>
  <si>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</si>
  <si>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</si>
  <si>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</si>
  <si>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</si>
  <si>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</si>
  <si>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</si>
  <si>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</si>
  <si>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</si>
  <si>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</si>
  <si>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</si>
  <si>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</si>
  <si>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</si>
  <si>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</si>
  <si>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</si>
  <si>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</si>
  <si>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</si>
  <si>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</si>
  <si>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</si>
  <si>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</si>
  <si>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</si>
  <si>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</si>
  <si>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</si>
  <si>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</si>
  <si>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</si>
  <si>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</si>
  <si>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</si>
  <si>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</si>
  <si>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</si>
  <si>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</si>
  <si>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</si>
  <si>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</si>
  <si>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</si>
  <si>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</si>
  <si>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</si>
  <si>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</si>
  <si>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</si>
  <si>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</si>
  <si>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</si>
  <si>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</si>
  <si>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</si>
  <si>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</si>
  <si>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</si>
  <si>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</si>
  <si>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</si>
  <si>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</si>
  <si>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</si>
  <si>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</si>
  <si>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</si>
  <si>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</si>
  <si>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</si>
  <si>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</si>
  <si>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</si>
  <si>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</si>
  <si>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</si>
  <si>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</si>
  <si>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</si>
  <si>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</si>
  <si>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</si>
  <si>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</si>
  <si>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</si>
  <si>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</si>
  <si>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</si>
  <si>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</si>
  <si>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</si>
  <si>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</si>
  <si>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</si>
  <si>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</si>
  <si>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</si>
  <si>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</si>
  <si>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</si>
  <si>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</si>
  <si>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</si>
  <si>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</si>
  <si>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</si>
  <si>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</si>
  <si>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</si>
  <si>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</si>
  <si>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</si>
  <si>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</si>
  <si>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</si>
  <si>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</si>
  <si>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</si>
  <si>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</si>
  <si>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</si>
  <si>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</si>
  <si>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</si>
  <si>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</si>
  <si>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</si>
  <si>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</si>
  <si>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</si>
  <si>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</si>
  <si>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</si>
  <si>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</si>
  <si>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</si>
  <si>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</si>
  <si>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</si>
  <si>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</si>
  <si>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</si>
  <si>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</si>
  <si>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</si>
  <si>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</si>
  <si>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</si>
  <si>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</si>
  <si>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</si>
  <si>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</si>
  <si>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</si>
  <si>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</si>
  <si>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</si>
  <si>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</si>
  <si>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</si>
  <si>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</si>
  <si>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</si>
  <si>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</si>
  <si>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</si>
  <si>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</si>
  <si>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</si>
  <si>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</si>
  <si>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</si>
  <si>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</si>
  <si>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</si>
  <si>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</si>
  <si>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</si>
  <si>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</si>
  <si>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</si>
  <si>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</si>
  <si>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</si>
  <si>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</si>
  <si>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</si>
  <si>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</si>
  <si>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</si>
  <si>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</si>
  <si>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</si>
  <si>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</si>
  <si>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</si>
  <si>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</si>
  <si>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</si>
  <si>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</si>
  <si>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</si>
  <si>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</si>
  <si>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</si>
  <si>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</si>
  <si>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</si>
  <si>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</si>
  <si>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</si>
  <si>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</si>
  <si>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</si>
  <si>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</si>
  <si>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</si>
  <si>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</si>
  <si>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</si>
  <si>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</si>
  <si>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</si>
  <si>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</si>
  <si>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</si>
  <si>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</si>
  <si>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</si>
  <si>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</si>
  <si>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</si>
  <si>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</si>
  <si>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</si>
  <si>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</si>
  <si>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</si>
  <si>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</si>
  <si>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</si>
  <si>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</si>
  <si>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</si>
  <si>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</si>
  <si>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</si>
  <si>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</si>
  <si>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</si>
  <si>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</si>
  <si>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</si>
  <si>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</si>
  <si>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</si>
  <si>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</si>
  <si>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</si>
  <si>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</si>
  <si>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</si>
  <si>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</si>
  <si>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</si>
  <si>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</si>
  <si>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</si>
  <si>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</si>
  <si>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</si>
  <si>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</si>
  <si>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</si>
  <si>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</si>
  <si>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</si>
  <si>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</si>
  <si>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</si>
  <si>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</si>
  <si>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</si>
  <si>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</si>
  <si>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</si>
  <si>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</si>
  <si>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</si>
  <si>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</si>
  <si>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</si>
  <si>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</si>
  <si>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</si>
  <si>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</si>
  <si>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</si>
  <si>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</si>
  <si>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</si>
  <si>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</si>
  <si>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</si>
  <si>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</si>
  <si>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</si>
  <si>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</si>
  <si>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</si>
  <si>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</si>
  <si>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</si>
  <si>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</si>
  <si>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</si>
  <si>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</si>
  <si>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</si>
  <si>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</si>
  <si>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</si>
  <si>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</si>
  <si>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</si>
  <si>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</si>
  <si>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</si>
  <si>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</si>
  <si>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</si>
  <si>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</si>
  <si>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</si>
  <si>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</si>
  <si>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</si>
  <si>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</si>
  <si>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</si>
  <si>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</si>
  <si>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</si>
  <si>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</si>
  <si>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</si>
  <si>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</si>
  <si>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</si>
  <si>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</si>
  <si>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</si>
  <si>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</si>
  <si>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</si>
  <si>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</si>
  <si>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</si>
  <si>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</si>
  <si>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</si>
  <si>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</si>
  <si>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</si>
  <si>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</si>
  <si>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</si>
  <si>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</si>
  <si>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</si>
  <si>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</si>
  <si>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</si>
  <si>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</si>
  <si>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</si>
  <si>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</si>
  <si>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</si>
  <si>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</si>
  <si>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</si>
  <si>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</si>
  <si>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</si>
  <si>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</si>
  <si>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</si>
  <si>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</si>
  <si>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</si>
  <si>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</si>
  <si>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</si>
  <si>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</si>
  <si>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</si>
  <si>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</si>
  <si>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</si>
  <si>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</si>
  <si>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</si>
  <si>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</si>
  <si>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</si>
  <si>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</si>
  <si>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</si>
  <si>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</si>
  <si>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</si>
  <si>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</si>
  <si>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</si>
  <si>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</si>
  <si>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</si>
  <si>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</si>
  <si>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</si>
  <si>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</si>
  <si>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</si>
  <si>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</si>
  <si>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</si>
  <si>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</si>
  <si>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</si>
  <si>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</si>
  <si>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</si>
  <si>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</si>
  <si>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</si>
  <si>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</si>
  <si>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</si>
  <si>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</si>
  <si>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</si>
  <si>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</si>
  <si>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</si>
  <si>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</si>
  <si>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</si>
  <si>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</si>
  <si>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</si>
  <si>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</si>
  <si>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</si>
  <si>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</si>
  <si>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</si>
  <si>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</si>
  <si>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</si>
  <si>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</si>
  <si>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</si>
  <si>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</si>
  <si>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</si>
  <si>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</si>
  <si>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</si>
  <si>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</si>
  <si>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</si>
  <si>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</si>
  <si>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</si>
  <si>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</si>
  <si>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</si>
  <si>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</si>
  <si>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</si>
  <si>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</si>
  <si>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</si>
  <si>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</si>
  <si>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</si>
  <si>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</si>
  <si>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</si>
  <si>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</si>
  <si>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</si>
  <si>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</si>
  <si>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</si>
  <si>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</si>
  <si>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</si>
  <si>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</si>
  <si>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</si>
  <si>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</si>
  <si>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</si>
  <si>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</si>
  <si>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</si>
  <si>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</si>
  <si>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</si>
  <si>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</si>
  <si>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</si>
  <si>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</si>
  <si>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</si>
  <si>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</si>
  <si>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</si>
  <si>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</si>
  <si>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</si>
  <si>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</si>
  <si>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</si>
  <si>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</si>
  <si>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</si>
  <si>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</si>
  <si>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</si>
  <si>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</si>
  <si>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</si>
  <si>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</si>
  <si>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</si>
  <si>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</si>
  <si>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</si>
  <si>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</si>
  <si>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</si>
  <si>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</si>
  <si>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</si>
  <si>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</si>
  <si>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</si>
  <si>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</si>
  <si>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</si>
  <si>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</si>
  <si>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</si>
  <si>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</si>
  <si>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</si>
  <si>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</si>
  <si>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</si>
  <si>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</si>
  <si>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</si>
  <si>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</si>
  <si>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</si>
  <si>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</si>
  <si>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</si>
  <si>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</si>
  <si>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</si>
  <si>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</si>
  <si>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</si>
  <si>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</si>
  <si>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</si>
  <si>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</si>
  <si>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</si>
  <si>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</si>
  <si>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</si>
  <si>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</si>
  <si>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</si>
  <si>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</si>
  <si>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</si>
  <si>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</si>
  <si>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</si>
  <si>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</si>
  <si>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</si>
  <si>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</si>
  <si>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</si>
  <si>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</si>
  <si>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</si>
  <si>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</si>
  <si>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</si>
  <si>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</si>
  <si>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</si>
  <si>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</si>
  <si>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</si>
  <si>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</si>
  <si>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</si>
  <si>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</si>
  <si>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</si>
  <si>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</si>
  <si>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</si>
  <si>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</si>
  <si>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</si>
  <si>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</si>
  <si>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</si>
  <si>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</si>
  <si>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</si>
  <si>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</si>
  <si>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</si>
  <si>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</si>
  <si>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</si>
  <si>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</si>
  <si>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</si>
  <si>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</si>
  <si>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</si>
  <si>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</si>
  <si>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</si>
  <si>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</si>
  <si>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</si>
  <si>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</si>
  <si>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</si>
  <si>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</si>
  <si>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</si>
  <si>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</si>
  <si>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</si>
  <si>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</si>
  <si>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</si>
  <si>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</si>
  <si>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</si>
  <si>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</si>
  <si>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</si>
  <si>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</si>
  <si>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</si>
  <si>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</si>
  <si>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</si>
  <si>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</si>
  <si>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</si>
  <si>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</si>
  <si>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</si>
  <si>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</si>
  <si>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</si>
  <si>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</si>
  <si>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</si>
  <si>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</si>
  <si>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</si>
  <si>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</si>
  <si>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</si>
  <si>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</si>
  <si>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</si>
  <si>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</si>
  <si>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</si>
  <si>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</si>
  <si>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</si>
  <si>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</si>
  <si>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</si>
  <si>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</si>
  <si>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</si>
  <si>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</si>
  <si>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</si>
  <si>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</si>
  <si>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</si>
  <si>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</si>
  <si>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</si>
  <si>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</si>
  <si>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</si>
  <si>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</si>
  <si>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</si>
  <si>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</si>
  <si>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</si>
  <si>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</si>
  <si>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</si>
  <si>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</si>
  <si>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</si>
  <si>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</si>
  <si>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</si>
  <si>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</si>
  <si>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</si>
  <si>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</si>
  <si>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</si>
  <si>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</si>
  <si>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</si>
  <si>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</si>
  <si>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</si>
  <si>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</si>
  <si>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</si>
  <si>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</si>
  <si>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</si>
  <si>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</si>
  <si>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</si>
  <si>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</si>
  <si>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</si>
  <si>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</si>
  <si>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</si>
  <si>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</si>
  <si>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</si>
  <si>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</si>
  <si>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</si>
  <si>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</si>
  <si>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</si>
  <si>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</si>
  <si>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</si>
  <si>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</si>
  <si>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</si>
  <si>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</si>
  <si>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</si>
  <si>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</si>
  <si>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</si>
  <si>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</si>
  <si>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</si>
  <si>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</si>
  <si>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</si>
  <si>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</si>
  <si>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</si>
  <si>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</si>
  <si>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</si>
  <si>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</si>
  <si>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</si>
  <si>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</si>
  <si>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</si>
  <si>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</si>
  <si>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</si>
  <si>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</si>
  <si>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</si>
  <si>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</si>
  <si>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</si>
  <si>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</si>
  <si>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</si>
  <si>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</si>
  <si>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</si>
  <si>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</si>
  <si>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</si>
  <si>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</si>
  <si>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</si>
  <si>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</si>
  <si>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</si>
  <si>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</si>
  <si>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</si>
  <si>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</si>
  <si>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</si>
  <si>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</si>
  <si>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</si>
  <si>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</si>
  <si>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</si>
  <si>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</si>
  <si>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</si>
  <si>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</si>
  <si>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</si>
  <si>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</si>
  <si>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</si>
  <si>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</si>
  <si>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</si>
  <si>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</si>
  <si>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</si>
  <si>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</si>
  <si>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</si>
  <si>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</si>
  <si>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</si>
  <si>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</si>
  <si>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</si>
  <si>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</si>
  <si>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</si>
  <si>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</si>
  <si>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</si>
  <si>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</si>
  <si>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</si>
  <si>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</si>
  <si>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</si>
  <si>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</si>
  <si>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</si>
  <si>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</si>
  <si>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</si>
  <si>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</si>
  <si>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</si>
  <si>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</si>
  <si>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</si>
  <si>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</si>
  <si>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</si>
  <si>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</si>
  <si>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</si>
  <si>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</si>
  <si>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</si>
  <si>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</si>
  <si>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</si>
  <si>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</si>
  <si>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</si>
  <si>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</si>
  <si>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</si>
  <si>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</si>
  <si>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</si>
  <si>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</si>
  <si>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</si>
  <si>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</si>
  <si>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</si>
  <si>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</si>
  <si>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</si>
  <si>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</si>
  <si>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</si>
  <si>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</si>
  <si>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</si>
  <si>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</si>
  <si>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</si>
  <si>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</si>
  <si>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</si>
  <si>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</si>
  <si>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</si>
  <si>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</si>
  <si>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</si>
  <si>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</si>
  <si>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</si>
  <si>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</si>
  <si>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</si>
  <si>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</si>
  <si>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</si>
  <si>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</si>
  <si>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</si>
  <si>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</si>
  <si>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</si>
  <si>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</si>
  <si>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</si>
  <si>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</si>
  <si>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</si>
  <si>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</si>
  <si>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</si>
  <si>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</si>
  <si>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</si>
  <si>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</si>
  <si>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</si>
  <si>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</si>
  <si>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</si>
  <si>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</si>
  <si>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</si>
  <si>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</si>
  <si>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</si>
  <si>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</si>
  <si>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</si>
  <si>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</si>
  <si>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</si>
  <si>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</si>
  <si>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</si>
  <si>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</si>
  <si>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</si>
  <si>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</si>
  <si>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</si>
  <si>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</si>
  <si>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</si>
  <si>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</si>
  <si>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</si>
  <si>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</si>
  <si>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</si>
  <si>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</si>
  <si>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</si>
  <si>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</si>
  <si>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</si>
  <si>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</si>
  <si>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</si>
  <si>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</si>
  <si>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</si>
  <si>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</si>
  <si>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</si>
  <si>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</si>
  <si>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</si>
  <si>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</si>
  <si>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</si>
  <si>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</si>
  <si>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</si>
  <si>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</si>
  <si>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</si>
  <si>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</si>
  <si>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</si>
  <si>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</si>
  <si>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</si>
  <si>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</si>
  <si>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</si>
  <si>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</si>
  <si>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</si>
  <si>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</si>
  <si>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</si>
  <si>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</si>
  <si>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</si>
  <si>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</si>
  <si>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</si>
  <si>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</si>
  <si>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</si>
  <si>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</si>
  <si>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</si>
  <si>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</si>
  <si>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</si>
  <si>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</si>
  <si>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</si>
  <si>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</si>
  <si>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</si>
  <si>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</si>
  <si>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</si>
  <si>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</si>
  <si>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</si>
  <si>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</si>
  <si>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</si>
  <si>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</si>
  <si>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</si>
  <si>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</si>
  <si>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</si>
  <si>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</si>
  <si>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</si>
  <si>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</si>
  <si>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</si>
  <si>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</si>
  <si>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</si>
  <si>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</si>
  <si>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</si>
  <si>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</si>
  <si>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</si>
  <si>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</si>
  <si>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</si>
  <si>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</si>
  <si>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</si>
  <si>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</si>
  <si>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</si>
  <si>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</si>
  <si>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</si>
  <si>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</si>
  <si>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</si>
  <si>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II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</si>
  <si>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</si>
  <si>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</si>
  <si>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</si>
  <si>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</si>
  <si>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</si>
  <si>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</si>
  <si>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</si>
  <si>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</si>
  <si>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</si>
  <si>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</si>
  <si>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</si>
  <si>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</si>
  <si>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</si>
  <si>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</si>
  <si>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</si>
  <si>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</si>
  <si>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</si>
  <si>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</si>
  <si>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</si>
  <si>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</si>
  <si>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</si>
  <si>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</si>
  <si>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</si>
  <si>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</si>
  <si>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</si>
  <si>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</si>
  <si>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</si>
  <si>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</si>
  <si>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</si>
  <si>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</si>
  <si>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</si>
  <si>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</si>
  <si>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</si>
  <si>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</si>
  <si>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</si>
  <si>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</si>
  <si>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</si>
  <si>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</si>
  <si>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</si>
  <si>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</si>
  <si>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</si>
  <si>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</si>
  <si>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</si>
  <si>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</si>
  <si>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</si>
  <si>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</si>
  <si>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</si>
  <si>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</si>
  <si>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</si>
  <si>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</si>
  <si>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</si>
  <si>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</si>
  <si>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</si>
  <si>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</si>
  <si>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</si>
  <si>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</si>
  <si>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</si>
  <si>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</si>
  <si>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</si>
  <si>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</si>
  <si>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</si>
  <si>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</si>
  <si>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</si>
  <si>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</si>
  <si>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</si>
  <si>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</si>
  <si>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</si>
  <si>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</si>
  <si>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</si>
  <si>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</si>
  <si>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</si>
  <si>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</si>
  <si>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</si>
  <si>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</si>
  <si>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</si>
  <si>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</si>
  <si>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</si>
  <si>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</si>
  <si>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</si>
  <si>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</si>
  <si>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</si>
  <si>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</si>
  <si>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</si>
  <si>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</si>
  <si>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</si>
  <si>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</si>
  <si>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</si>
  <si>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</si>
  <si>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Stainless Steel Strap 20 X 0.7 mm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</si>
  <si>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</si>
  <si>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</si>
  <si>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</si>
  <si>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</si>
  <si>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</si>
  <si>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</si>
  <si>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</si>
  <si>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</si>
  <si>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</si>
  <si>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</si>
  <si>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</si>
  <si>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</si>
  <si>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</si>
  <si>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</si>
  <si>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</si>
  <si>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</si>
  <si>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</si>
  <si>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</si>
  <si>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</si>
  <si>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</si>
  <si>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</si>
  <si>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</si>
  <si>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</si>
  <si>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</si>
  <si>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</si>
  <si>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</si>
  <si>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</si>
  <si>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</si>
  <si>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</si>
  <si>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</si>
  <si>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</si>
  <si>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</si>
  <si>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</si>
  <si>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</si>
  <si>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</si>
  <si>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</si>
  <si>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</si>
  <si>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</si>
  <si>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</si>
  <si>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</si>
  <si>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</si>
  <si>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</si>
  <si>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</si>
  <si>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</si>
  <si>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</si>
  <si>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</si>
  <si>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</si>
  <si>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</si>
  <si>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</si>
  <si>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</si>
  <si>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</si>
  <si>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</si>
  <si>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</si>
  <si>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</si>
  <si>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</si>
  <si>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</si>
  <si>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</si>
  <si>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</si>
  <si>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</si>
  <si>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</si>
  <si>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</si>
  <si>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</si>
  <si>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</si>
  <si>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</si>
  <si>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APP TM dan PS</t>
  </si>
  <si>
    <t>Pemasangan Cubicle</t>
  </si>
  <si>
    <t>Pemasangan Disconecting Switch</t>
  </si>
  <si>
    <t>Disconnecting Switch 20 KV</t>
  </si>
  <si>
    <t>Pemasangan Arrester</t>
  </si>
  <si>
    <t>Sepatu Kabel AL/AL-70 mm²</t>
  </si>
  <si>
    <t>Pemasangan Grounding</t>
  </si>
  <si>
    <t>Pemasangan Kabel</t>
  </si>
  <si>
    <t>Sepatu Kabel AL/CU Kepala-95 mm²</t>
  </si>
  <si>
    <t>Pipa Shock PVC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</si>
  <si>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</si>
  <si>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</si>
  <si>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</si>
  <si>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</si>
  <si>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</si>
  <si>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I3</t>
  </si>
  <si>
    <t>Spv. Rensis</t>
  </si>
  <si>
    <t>Manager Perencanaan</t>
  </si>
  <si>
    <t>Terminating kabel 3 x 240 mm² OD</t>
  </si>
  <si>
    <t>Upah Bongkar CT TM ID/OD</t>
  </si>
  <si>
    <t>Upah Bongkar PT TM ID/OD</t>
  </si>
  <si>
    <t>PEKERJAAN PEMBONGKARAN</t>
  </si>
  <si>
    <t>PEKERJAAN PEMASANGAN</t>
  </si>
  <si>
    <t>SKUTM</t>
  </si>
  <si>
    <t>CC7</t>
  </si>
  <si>
    <t>CM5-5</t>
  </si>
  <si>
    <t>APP TM+KUB</t>
  </si>
  <si>
    <t>Keterangan Tambahan</t>
  </si>
  <si>
    <t xml:space="preserve">Koordinat </t>
  </si>
  <si>
    <t>Penomoran tiang</t>
  </si>
  <si>
    <t>Trafo 1 Fasa CSP 50 KVA (G105, G106, G136)</t>
  </si>
  <si>
    <t xml:space="preserve">Jumper Wire : </t>
  </si>
  <si>
    <t>CM2-12</t>
  </si>
  <si>
    <t>CE1-3</t>
  </si>
  <si>
    <t>F1-3</t>
  </si>
  <si>
    <t>CM2-11M</t>
  </si>
  <si>
    <t>PEMASANGAN KONDUKTOR</t>
  </si>
  <si>
    <t>PEMASANGAN APP TM</t>
  </si>
  <si>
    <t>GUBUG - GROBOGAN</t>
  </si>
  <si>
    <t>CC8-A</t>
  </si>
  <si>
    <t>C14-350 dAN</t>
  </si>
  <si>
    <t>CC1-A</t>
  </si>
  <si>
    <t>CG-136</t>
  </si>
  <si>
    <t>A3C 240 mm2</t>
  </si>
  <si>
    <t>A3C 150 mm2</t>
  </si>
  <si>
    <t>CM2-12A</t>
  </si>
  <si>
    <t>Demak, 1 Desember 2023</t>
  </si>
  <si>
    <t>PT. COSPA HANDBAG</t>
  </si>
  <si>
    <t>PEKERJAAN PB PT COSPA HANDBAG</t>
  </si>
  <si>
    <t>PETA LOKASI PT. COSPA HANDBAG</t>
  </si>
  <si>
    <t>SINGLE LINE DIAGRAM LOKASI PT. COSPA HANDBAG</t>
  </si>
  <si>
    <t>PERMOHONAN PB PT. COSPA HANDBAG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</si>
</sst>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  <numFmt numFmtId="209" formatCode="&quot;$&quot;#,##0.00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b/>
      <u/>
      <sz val="9"/>
      <name val="Calibri"/>
      <family val="2"/>
      <scheme val="minor"/>
    </font>
    <font>
      <sz val="9"/>
      <color rgb="FF00000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trike/>
      <sz val="11"/>
      <color theme="1"/>
      <name val="Calibri"/>
      <family val="2"/>
      <scheme val="minor"/>
    </font>
    <font>
      <sz val="8"/>
      <name val="Arial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CCFF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/>
      <top style="thin">
        <color auto="1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rgb="FFFF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82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8" fillId="0" borderId="0" applyFont="0" applyFill="0" applyBorder="0" applyAlignment="0" applyProtection="0"/>
    <xf numFmtId="41" fontId="160" fillId="0" borderId="0" applyFont="0" applyFill="0" applyBorder="0" applyAlignment="0" applyProtection="0"/>
    <xf numFmtId="0" fontId="21" fillId="0" borderId="0"/>
    <xf numFmtId="0" fontId="5" fillId="0" borderId="0"/>
    <xf numFmtId="41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3" fillId="0" borderId="0"/>
  </cellStyleXfs>
  <cellXfs count="712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2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25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1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2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23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35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25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31" fillId="36" borderId="0" xfId="2670" applyFont="1" applyFill="1" applyAlignment="1">
      <alignment horizontal="left" vertical="center"/>
    </xf>
    <xf numFmtId="0" fontId="131" fillId="36" borderId="0" xfId="2670" applyFont="1" applyFill="1" applyAlignment="1">
      <alignment horizontal="center" vertical="center"/>
    </xf>
    <xf numFmtId="0" fontId="132" fillId="36" borderId="0" xfId="2670" applyFont="1" applyFill="1" applyAlignment="1">
      <alignment horizontal="center" vertical="center"/>
    </xf>
    <xf numFmtId="0" fontId="133" fillId="36" borderId="0" xfId="2670" applyFont="1" applyFill="1" applyAlignment="1">
      <alignment horizontal="left" vertical="center"/>
    </xf>
    <xf numFmtId="0" fontId="133" fillId="36" borderId="0" xfId="2670" applyFont="1" applyFill="1" applyAlignment="1">
      <alignment horizontal="center" vertical="center"/>
    </xf>
    <xf numFmtId="0" fontId="133" fillId="36" borderId="0" xfId="2670" applyFont="1" applyFill="1" applyAlignment="1">
      <alignment horizontal="right" vertical="center"/>
    </xf>
    <xf numFmtId="9" fontId="134" fillId="36" borderId="0" xfId="2671" applyFont="1" applyFill="1" applyBorder="1" applyAlignment="1" applyProtection="1">
      <alignment horizontal="right" vertical="center"/>
    </xf>
    <xf numFmtId="167" fontId="133" fillId="36" borderId="0" xfId="2672" applyFont="1" applyFill="1" applyBorder="1" applyAlignment="1" applyProtection="1">
      <alignment horizontal="right" vertical="center"/>
    </xf>
    <xf numFmtId="167" fontId="134" fillId="36" borderId="0" xfId="2672" applyFont="1" applyFill="1" applyBorder="1" applyAlignment="1" applyProtection="1">
      <alignment horizontal="right" vertical="center"/>
    </xf>
    <xf numFmtId="10" fontId="134" fillId="36" borderId="0" xfId="2671" applyNumberFormat="1" applyFont="1" applyFill="1" applyBorder="1" applyAlignment="1" applyProtection="1">
      <alignment horizontal="right" vertical="center"/>
    </xf>
    <xf numFmtId="169" fontId="133" fillId="36" borderId="0" xfId="2672" applyNumberFormat="1" applyFont="1" applyFill="1" applyBorder="1" applyAlignment="1" applyProtection="1">
      <alignment horizontal="right" vertical="center"/>
    </xf>
    <xf numFmtId="0" fontId="127" fillId="0" borderId="0" xfId="2670" applyFont="1" applyAlignment="1">
      <alignment horizontal="left" vertical="center"/>
    </xf>
    <xf numFmtId="0" fontId="13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18" fillId="0" borderId="0" xfId="1538" applyFont="1"/>
    <xf numFmtId="0" fontId="52" fillId="0" borderId="43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28" fillId="0" borderId="3" xfId="1026" applyFont="1" applyBorder="1" applyProtection="1"/>
    <xf numFmtId="167" fontId="0" fillId="0" borderId="3" xfId="1026" applyFont="1" applyBorder="1" applyProtection="1"/>
    <xf numFmtId="167" fontId="118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6" fillId="0" borderId="0" xfId="1614" applyFont="1" applyAlignment="1">
      <alignment horizontal="center"/>
    </xf>
    <xf numFmtId="0" fontId="137" fillId="0" borderId="0" xfId="1614" applyFont="1" applyAlignment="1">
      <alignment horizontal="center" vertical="center"/>
    </xf>
    <xf numFmtId="0" fontId="138" fillId="0" borderId="0" xfId="1614" applyFont="1" applyAlignment="1">
      <alignment horizontal="left" vertical="center"/>
    </xf>
    <xf numFmtId="0" fontId="138" fillId="0" borderId="0" xfId="1614" applyFont="1" applyAlignment="1">
      <alignment vertical="center"/>
    </xf>
    <xf numFmtId="0" fontId="139" fillId="0" borderId="0" xfId="1614" applyFont="1" applyAlignment="1">
      <alignment horizontal="center" vertical="center"/>
    </xf>
    <xf numFmtId="3" fontId="137" fillId="0" borderId="0" xfId="1614" applyNumberFormat="1" applyFont="1" applyAlignment="1">
      <alignment horizontal="center" vertical="center"/>
    </xf>
    <xf numFmtId="0" fontId="140" fillId="0" borderId="0" xfId="1614" applyFont="1" applyAlignment="1">
      <alignment horizontal="center" vertical="center"/>
    </xf>
    <xf numFmtId="0" fontId="139" fillId="0" borderId="0" xfId="1614" applyFont="1" applyAlignment="1">
      <alignment horizontal="center"/>
    </xf>
    <xf numFmtId="0" fontId="137" fillId="0" borderId="0" xfId="1614" applyFont="1" applyAlignment="1">
      <alignment horizontal="center"/>
    </xf>
    <xf numFmtId="3" fontId="136" fillId="0" borderId="0" xfId="1614" applyNumberFormat="1" applyFont="1" applyAlignment="1">
      <alignment horizontal="center"/>
    </xf>
    <xf numFmtId="0" fontId="141" fillId="0" borderId="0" xfId="1614" applyFont="1"/>
    <xf numFmtId="167" fontId="141" fillId="0" borderId="0" xfId="1652" applyNumberFormat="1" applyFont="1"/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horizontal="center" vertical="center"/>
    </xf>
    <xf numFmtId="3" fontId="138" fillId="0" borderId="0" xfId="1614" applyNumberFormat="1" applyFont="1" applyAlignment="1">
      <alignment horizontal="left" vertical="center"/>
    </xf>
    <xf numFmtId="0" fontId="141" fillId="0" borderId="0" xfId="1614" applyFont="1" applyAlignment="1">
      <alignment horizontal="center"/>
    </xf>
    <xf numFmtId="0" fontId="138" fillId="0" borderId="0" xfId="1614" applyFont="1" applyAlignment="1">
      <alignment horizontal="center"/>
    </xf>
    <xf numFmtId="0" fontId="141" fillId="0" borderId="0" xfId="1614" applyFont="1" applyAlignment="1">
      <alignment horizontal="center" vertical="center" wrapText="1"/>
    </xf>
    <xf numFmtId="0" fontId="138" fillId="0" borderId="0" xfId="1614" applyFont="1" applyAlignment="1">
      <alignment horizontal="center" vertical="center" wrapText="1"/>
    </xf>
    <xf numFmtId="3" fontId="137" fillId="0" borderId="0" xfId="1614" applyNumberFormat="1" applyFont="1" applyAlignment="1">
      <alignment vertical="center"/>
    </xf>
    <xf numFmtId="0" fontId="138" fillId="0" borderId="20" xfId="1615" applyFont="1" applyBorder="1" applyAlignment="1">
      <alignment horizontal="center" vertical="center"/>
    </xf>
    <xf numFmtId="0" fontId="138" fillId="0" borderId="21" xfId="1615" applyFont="1" applyBorder="1" applyAlignment="1">
      <alignment horizontal="left" vertical="center" wrapText="1"/>
    </xf>
    <xf numFmtId="0" fontId="137" fillId="0" borderId="21" xfId="1614" applyFont="1" applyBorder="1" applyAlignment="1">
      <alignment horizontal="center" vertical="center" wrapText="1"/>
    </xf>
    <xf numFmtId="0" fontId="144" fillId="0" borderId="21" xfId="1614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37" fillId="0" borderId="21" xfId="1614" applyNumberFormat="1" applyFont="1" applyBorder="1" applyAlignment="1">
      <alignment horizontal="center" vertical="center"/>
    </xf>
    <xf numFmtId="3" fontId="137" fillId="0" borderId="22" xfId="1614" applyNumberFormat="1" applyFont="1" applyBorder="1" applyAlignment="1">
      <alignment horizontal="center" vertical="center"/>
    </xf>
    <xf numFmtId="3" fontId="137" fillId="0" borderId="0" xfId="1614" applyNumberFormat="1" applyFont="1" applyAlignment="1">
      <alignment horizontal="center"/>
    </xf>
    <xf numFmtId="3" fontId="136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0" fillId="0" borderId="0" xfId="1614" applyFont="1" applyAlignment="1">
      <alignment horizontal="center"/>
    </xf>
    <xf numFmtId="0" fontId="144" fillId="0" borderId="21" xfId="1615" applyFont="1" applyBorder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0" fontId="143" fillId="0" borderId="21" xfId="1653" applyFont="1" applyBorder="1" applyAlignment="1">
      <alignment vertical="center" wrapText="1"/>
    </xf>
    <xf numFmtId="0" fontId="139" fillId="0" borderId="20" xfId="1653" applyFont="1" applyBorder="1" applyAlignment="1">
      <alignment horizontal="center" vertical="center"/>
    </xf>
    <xf numFmtId="0" fontId="139" fillId="0" borderId="21" xfId="1652" applyFont="1" applyBorder="1" applyAlignment="1">
      <alignment horizontal="center" vertical="center"/>
    </xf>
    <xf numFmtId="0" fontId="139" fillId="33" borderId="21" xfId="1653" applyFont="1" applyFill="1" applyBorder="1" applyAlignment="1">
      <alignment vertical="center" wrapText="1"/>
    </xf>
    <xf numFmtId="0" fontId="139" fillId="0" borderId="21" xfId="1652" applyFont="1" applyBorder="1" applyAlignment="1">
      <alignment horizontal="left" vertical="center" wrapText="1"/>
    </xf>
    <xf numFmtId="0" fontId="141" fillId="0" borderId="20" xfId="1652" applyFont="1" applyBorder="1" applyAlignment="1">
      <alignment horizontal="center" vertical="center"/>
    </xf>
    <xf numFmtId="0" fontId="141" fillId="0" borderId="21" xfId="1652" applyFont="1" applyBorder="1" applyAlignment="1">
      <alignment vertical="center" wrapText="1"/>
    </xf>
    <xf numFmtId="0" fontId="144" fillId="0" borderId="21" xfId="1652" applyFont="1" applyBorder="1" applyAlignment="1">
      <alignment horizontal="center" vertical="center"/>
    </xf>
    <xf numFmtId="0" fontId="144" fillId="0" borderId="47" xfId="1652" applyFont="1" applyBorder="1" applyAlignment="1">
      <alignment horizontal="center" vertical="center"/>
    </xf>
    <xf numFmtId="0" fontId="144" fillId="0" borderId="3" xfId="1652" applyFont="1" applyBorder="1" applyAlignment="1">
      <alignment vertical="center" wrapText="1"/>
    </xf>
    <xf numFmtId="0" fontId="137" fillId="0" borderId="3" xfId="1614" applyFont="1" applyBorder="1" applyAlignment="1">
      <alignment horizontal="center" vertical="center" wrapText="1"/>
    </xf>
    <xf numFmtId="0" fontId="144" fillId="0" borderId="3" xfId="1614" applyFont="1" applyBorder="1" applyAlignment="1">
      <alignment horizontal="center" vertical="center"/>
    </xf>
    <xf numFmtId="0" fontId="144" fillId="0" borderId="3" xfId="1652" applyFont="1" applyBorder="1" applyAlignment="1">
      <alignment horizontal="center" vertical="center"/>
    </xf>
    <xf numFmtId="207" fontId="144" fillId="0" borderId="3" xfId="1614" applyNumberFormat="1" applyFont="1" applyBorder="1" applyAlignment="1">
      <alignment horizontal="center" vertical="center"/>
    </xf>
    <xf numFmtId="3" fontId="137" fillId="0" borderId="3" xfId="1614" applyNumberFormat="1" applyFont="1" applyBorder="1" applyAlignment="1">
      <alignment horizontal="center" vertical="center"/>
    </xf>
    <xf numFmtId="3" fontId="137" fillId="0" borderId="39" xfId="1614" applyNumberFormat="1" applyFont="1" applyBorder="1" applyAlignment="1">
      <alignment horizontal="center" vertical="center"/>
    </xf>
    <xf numFmtId="0" fontId="144" fillId="0" borderId="20" xfId="1652" applyFont="1" applyBorder="1" applyAlignment="1">
      <alignment horizontal="center" vertical="center"/>
    </xf>
    <xf numFmtId="0" fontId="144" fillId="0" borderId="21" xfId="1652" applyFont="1" applyBorder="1" applyAlignment="1">
      <alignment vertical="center" wrapText="1"/>
    </xf>
    <xf numFmtId="0" fontId="137" fillId="0" borderId="23" xfId="1614" applyFont="1" applyBorder="1" applyAlignment="1">
      <alignment horizontal="center" vertical="center"/>
    </xf>
    <xf numFmtId="0" fontId="137" fillId="0" borderId="24" xfId="1614" applyFont="1" applyBorder="1" applyAlignment="1">
      <alignment horizontal="left" vertical="center"/>
    </xf>
    <xf numFmtId="0" fontId="137" fillId="0" borderId="24" xfId="1614" applyFont="1" applyBorder="1" applyAlignment="1">
      <alignment vertical="center"/>
    </xf>
    <xf numFmtId="0" fontId="144" fillId="0" borderId="24" xfId="1614" applyFont="1" applyBorder="1" applyAlignment="1">
      <alignment horizontal="center" vertical="center"/>
    </xf>
    <xf numFmtId="3" fontId="137" fillId="0" borderId="24" xfId="1614" applyNumberFormat="1" applyFont="1" applyBorder="1" applyAlignment="1">
      <alignment horizontal="center" vertical="center"/>
    </xf>
    <xf numFmtId="3" fontId="137" fillId="0" borderId="25" xfId="1614" applyNumberFormat="1" applyFont="1" applyBorder="1" applyAlignment="1">
      <alignment horizontal="center" vertical="center"/>
    </xf>
    <xf numFmtId="0" fontId="139" fillId="0" borderId="26" xfId="1614" applyFont="1" applyBorder="1" applyAlignment="1">
      <alignment horizontal="center" vertical="center"/>
    </xf>
    <xf numFmtId="37" fontId="141" fillId="0" borderId="27" xfId="1614" applyNumberFormat="1" applyFont="1" applyBorder="1" applyAlignment="1">
      <alignment horizontal="center"/>
    </xf>
    <xf numFmtId="37" fontId="139" fillId="0" borderId="27" xfId="1614" applyNumberFormat="1" applyFont="1" applyBorder="1" applyAlignment="1">
      <alignment horizontal="center"/>
    </xf>
    <xf numFmtId="0" fontId="139" fillId="0" borderId="28" xfId="1614" applyFont="1" applyBorder="1" applyAlignment="1">
      <alignment horizontal="center" vertical="center"/>
    </xf>
    <xf numFmtId="37" fontId="141" fillId="0" borderId="29" xfId="1614" applyNumberFormat="1" applyFont="1" applyBorder="1" applyAlignment="1">
      <alignment horizontal="center"/>
    </xf>
    <xf numFmtId="37" fontId="139" fillId="0" borderId="29" xfId="1614" applyNumberFormat="1" applyFont="1" applyBorder="1" applyAlignment="1">
      <alignment horizontal="center"/>
    </xf>
    <xf numFmtId="37" fontId="145" fillId="0" borderId="30" xfId="1614" applyNumberFormat="1" applyFont="1" applyBorder="1" applyAlignment="1">
      <alignment horizontal="center"/>
    </xf>
    <xf numFmtId="37" fontId="145" fillId="0" borderId="32" xfId="1614" applyNumberFormat="1" applyFont="1" applyBorder="1" applyAlignment="1">
      <alignment horizontal="center"/>
    </xf>
    <xf numFmtId="0" fontId="136" fillId="0" borderId="0" xfId="1614" applyFont="1" applyAlignment="1">
      <alignment horizontal="center" vertical="center"/>
    </xf>
    <xf numFmtId="0" fontId="145" fillId="0" borderId="34" xfId="1614" applyFont="1" applyBorder="1" applyAlignment="1">
      <alignment vertical="center"/>
    </xf>
    <xf numFmtId="0" fontId="139" fillId="0" borderId="19" xfId="1614" applyFont="1" applyBorder="1"/>
    <xf numFmtId="0" fontId="139" fillId="0" borderId="19" xfId="1614" applyFont="1" applyBorder="1" applyAlignment="1">
      <alignment horizontal="center"/>
    </xf>
    <xf numFmtId="0" fontId="139" fillId="0" borderId="19" xfId="1614" applyFont="1" applyBorder="1" applyAlignment="1">
      <alignment horizontal="right"/>
    </xf>
    <xf numFmtId="0" fontId="139" fillId="0" borderId="31" xfId="1614" applyFont="1" applyBorder="1" applyAlignment="1">
      <alignment horizontal="right"/>
    </xf>
    <xf numFmtId="0" fontId="137" fillId="0" borderId="0" xfId="1614" applyFont="1" applyAlignment="1">
      <alignment horizontal="left" vertical="center"/>
    </xf>
    <xf numFmtId="0" fontId="137" fillId="0" borderId="0" xfId="1614" applyFont="1" applyAlignment="1">
      <alignment vertical="center"/>
    </xf>
    <xf numFmtId="0" fontId="144" fillId="0" borderId="0" xfId="1614" applyFont="1" applyAlignment="1">
      <alignment horizontal="center" vertical="center"/>
    </xf>
    <xf numFmtId="165" fontId="144" fillId="0" borderId="0" xfId="1652" applyNumberFormat="1" applyFont="1" applyAlignment="1">
      <alignment vertical="center"/>
    </xf>
    <xf numFmtId="0" fontId="139" fillId="0" borderId="0" xfId="1652" applyFont="1" applyAlignment="1">
      <alignment horizontal="right"/>
    </xf>
    <xf numFmtId="0" fontId="146" fillId="0" borderId="0" xfId="1644" applyFont="1" applyAlignment="1">
      <alignment horizontal="center" vertical="center"/>
    </xf>
    <xf numFmtId="0" fontId="144" fillId="0" borderId="0" xfId="1652" applyFont="1" applyAlignment="1">
      <alignment vertical="center"/>
    </xf>
    <xf numFmtId="0" fontId="147" fillId="39" borderId="66" xfId="2670" applyFont="1" applyFill="1" applyBorder="1" applyAlignment="1">
      <alignment horizontal="left" vertical="center"/>
    </xf>
    <xf numFmtId="0" fontId="147" fillId="39" borderId="67" xfId="2670" applyFont="1" applyFill="1" applyBorder="1" applyAlignment="1">
      <alignment horizontal="center" vertical="center"/>
    </xf>
    <xf numFmtId="0" fontId="147" fillId="39" borderId="69" xfId="2670" applyFont="1" applyFill="1" applyBorder="1" applyAlignment="1">
      <alignment horizontal="left" vertical="center"/>
    </xf>
    <xf numFmtId="0" fontId="147" fillId="39" borderId="65" xfId="2670" applyFont="1" applyFill="1" applyBorder="1" applyAlignment="1">
      <alignment horizontal="center" vertical="center"/>
    </xf>
    <xf numFmtId="0" fontId="147" fillId="39" borderId="71" xfId="2670" applyFont="1" applyFill="1" applyBorder="1" applyAlignment="1">
      <alignment horizontal="left" vertical="center"/>
    </xf>
    <xf numFmtId="0" fontId="147" fillId="39" borderId="72" xfId="2670" applyFont="1" applyFill="1" applyBorder="1" applyAlignment="1">
      <alignment horizontal="center" vertical="center"/>
    </xf>
    <xf numFmtId="167" fontId="129" fillId="40" borderId="68" xfId="2672" applyFont="1" applyFill="1" applyBorder="1" applyAlignment="1" applyProtection="1">
      <alignment horizontal="right" vertical="center" wrapText="1"/>
      <protection locked="0"/>
    </xf>
    <xf numFmtId="167" fontId="129" fillId="40" borderId="70" xfId="2672" applyFont="1" applyFill="1" applyBorder="1" applyAlignment="1" applyProtection="1">
      <alignment horizontal="right" vertical="center"/>
      <protection locked="0"/>
    </xf>
    <xf numFmtId="169" fontId="129" fillId="40" borderId="70" xfId="2672" applyNumberFormat="1" applyFont="1" applyFill="1" applyBorder="1" applyAlignment="1" applyProtection="1">
      <alignment horizontal="right" vertical="center"/>
      <protection locked="0"/>
    </xf>
    <xf numFmtId="169" fontId="129" fillId="40" borderId="73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7" xfId="2673" applyFont="1" applyBorder="1" applyAlignment="1">
      <alignment horizontal="center" vertical="center" wrapText="1"/>
    </xf>
    <xf numFmtId="0" fontId="150" fillId="0" borderId="0" xfId="2673" applyFont="1" applyAlignment="1">
      <alignment horizontal="center" vertical="center" wrapText="1"/>
    </xf>
    <xf numFmtId="0" fontId="151" fillId="0" borderId="0" xfId="2673" applyFont="1" applyAlignment="1">
      <alignment vertical="center" wrapText="1"/>
    </xf>
    <xf numFmtId="0" fontId="152" fillId="0" borderId="0" xfId="2673" applyFont="1" applyAlignment="1">
      <alignment vertical="center" wrapText="1"/>
    </xf>
    <xf numFmtId="0" fontId="135" fillId="35" borderId="77" xfId="2673" applyFont="1" applyFill="1" applyBorder="1" applyAlignment="1">
      <alignment vertical="center" wrapText="1"/>
    </xf>
    <xf numFmtId="0" fontId="135" fillId="43" borderId="77" xfId="2673" applyFont="1" applyFill="1" applyBorder="1" applyAlignment="1">
      <alignment vertical="center" wrapText="1"/>
    </xf>
    <xf numFmtId="0" fontId="149" fillId="0" borderId="0" xfId="2673" applyFont="1" applyAlignment="1">
      <alignment vertical="center" wrapText="1"/>
    </xf>
    <xf numFmtId="0" fontId="155" fillId="0" borderId="0" xfId="2673" applyFont="1" applyAlignment="1">
      <alignment horizontal="center" vertical="center" wrapText="1"/>
    </xf>
    <xf numFmtId="1" fontId="156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24" fillId="35" borderId="32" xfId="2673" applyFont="1" applyFill="1" applyBorder="1" applyAlignment="1">
      <alignment vertical="center" wrapText="1"/>
    </xf>
    <xf numFmtId="0" fontId="124" fillId="43" borderId="32" xfId="2673" applyFont="1" applyFill="1" applyBorder="1" applyAlignment="1">
      <alignment vertical="center" wrapText="1"/>
    </xf>
    <xf numFmtId="0" fontId="124" fillId="0" borderId="0" xfId="2673" applyFont="1" applyAlignment="1">
      <alignment vertical="center" wrapText="1"/>
    </xf>
    <xf numFmtId="2" fontId="12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3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4" fillId="0" borderId="0" xfId="2675" applyFont="1" applyFill="1" applyBorder="1" applyAlignment="1">
      <alignment horizontal="center" vertical="center" wrapText="1"/>
    </xf>
    <xf numFmtId="1" fontId="124" fillId="0" borderId="48" xfId="2673" applyNumberFormat="1" applyFont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57" fillId="0" borderId="0" xfId="2673" applyFont="1" applyAlignment="1">
      <alignment horizontal="center" vertical="center" wrapText="1"/>
    </xf>
    <xf numFmtId="2" fontId="157" fillId="0" borderId="0" xfId="2673" applyNumberFormat="1" applyFont="1" applyAlignment="1">
      <alignment horizontal="center" vertical="center" wrapText="1"/>
    </xf>
    <xf numFmtId="1" fontId="157" fillId="0" borderId="0" xfId="2673" applyNumberFormat="1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0" borderId="51" xfId="2673" applyFont="1" applyBorder="1" applyAlignment="1">
      <alignment horizontal="center" vertical="center" wrapText="1"/>
    </xf>
    <xf numFmtId="0" fontId="135" fillId="35" borderId="47" xfId="2673" applyFont="1" applyFill="1" applyBorder="1" applyAlignment="1">
      <alignment vertical="center" wrapText="1"/>
    </xf>
    <xf numFmtId="1" fontId="124" fillId="0" borderId="56" xfId="2673" applyNumberFormat="1" applyFont="1" applyBorder="1" applyAlignment="1">
      <alignment vertical="center" wrapText="1"/>
    </xf>
    <xf numFmtId="0" fontId="124" fillId="35" borderId="47" xfId="2673" applyFont="1" applyFill="1" applyBorder="1" applyAlignment="1">
      <alignment vertical="center" wrapText="1"/>
    </xf>
    <xf numFmtId="0" fontId="124" fillId="35" borderId="81" xfId="2673" applyFont="1" applyFill="1" applyBorder="1" applyAlignment="1">
      <alignment vertical="center" wrapText="1"/>
    </xf>
    <xf numFmtId="0" fontId="105" fillId="0" borderId="59" xfId="2673" applyFont="1" applyBorder="1" applyAlignment="1">
      <alignment horizontal="center"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47" xfId="2673" applyFont="1" applyBorder="1" applyAlignment="1">
      <alignment vertical="center" wrapText="1"/>
    </xf>
    <xf numFmtId="0" fontId="124" fillId="0" borderId="47" xfId="2673" applyFont="1" applyBorder="1" applyAlignment="1">
      <alignment vertical="center" wrapText="1"/>
    </xf>
    <xf numFmtId="0" fontId="124" fillId="0" borderId="81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41" fontId="140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8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33" fillId="47" borderId="0" xfId="2672" applyNumberFormat="1" applyFont="1" applyFill="1" applyBorder="1" applyAlignment="1" applyProtection="1">
      <alignment horizontal="right" vertical="center"/>
    </xf>
    <xf numFmtId="0" fontId="44" fillId="48" borderId="21" xfId="1451" applyFont="1" applyFill="1" applyBorder="1" applyAlignment="1">
      <alignment horizontal="left" vertical="center" wrapText="1"/>
    </xf>
    <xf numFmtId="3" fontId="44" fillId="48" borderId="21" xfId="1451" applyNumberFormat="1" applyFont="1" applyFill="1" applyBorder="1" applyAlignment="1">
      <alignment horizontal="center" vertical="center" wrapText="1"/>
    </xf>
    <xf numFmtId="0" fontId="7" fillId="48" borderId="21" xfId="1652" applyFont="1" applyFill="1" applyBorder="1" applyAlignment="1">
      <alignment vertical="center" wrapText="1"/>
    </xf>
    <xf numFmtId="0" fontId="5" fillId="48" borderId="21" xfId="1652" applyFont="1" applyFill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44" fillId="48" borderId="21" xfId="1451" applyFont="1" applyFill="1" applyBorder="1" applyAlignment="1">
      <alignment horizontal="center" vertical="center"/>
    </xf>
    <xf numFmtId="0" fontId="53" fillId="48" borderId="21" xfId="1450" applyFont="1" applyFill="1" applyBorder="1" applyAlignment="1">
      <alignment horizontal="center" wrapText="1"/>
    </xf>
    <xf numFmtId="0" fontId="44" fillId="48" borderId="21" xfId="1450" applyFont="1" applyFill="1" applyBorder="1" applyAlignment="1">
      <alignment horizontal="center" vertical="center" wrapText="1"/>
    </xf>
    <xf numFmtId="3" fontId="44" fillId="48" borderId="21" xfId="1450" applyNumberFormat="1" applyFont="1" applyFill="1" applyBorder="1" applyAlignment="1">
      <alignment horizontal="center" vertical="center" wrapText="1"/>
    </xf>
    <xf numFmtId="169" fontId="44" fillId="48" borderId="21" xfId="728" applyFont="1" applyFill="1" applyBorder="1" applyAlignment="1">
      <alignment horizontal="center" vertical="center" wrapText="1"/>
    </xf>
    <xf numFmtId="0" fontId="114" fillId="0" borderId="0" xfId="1450" applyFont="1" applyAlignment="1">
      <alignment horizontal="center"/>
    </xf>
    <xf numFmtId="0" fontId="114" fillId="0" borderId="26" xfId="1450" applyFont="1" applyBorder="1" applyAlignment="1">
      <alignment horizontal="center"/>
    </xf>
    <xf numFmtId="0" fontId="114" fillId="0" borderId="36" xfId="1450" applyFont="1" applyBorder="1" applyAlignment="1">
      <alignment horizontal="center"/>
    </xf>
    <xf numFmtId="0" fontId="114" fillId="0" borderId="36" xfId="1450" applyFont="1" applyBorder="1"/>
    <xf numFmtId="0" fontId="114" fillId="0" borderId="28" xfId="1450" applyFont="1" applyBorder="1" applyAlignment="1">
      <alignment horizontal="center"/>
    </xf>
    <xf numFmtId="0" fontId="114" fillId="0" borderId="0" xfId="1450" applyFont="1"/>
    <xf numFmtId="0" fontId="115" fillId="0" borderId="18" xfId="1450" applyFont="1" applyBorder="1" applyAlignment="1">
      <alignment horizontal="left"/>
    </xf>
    <xf numFmtId="0" fontId="114" fillId="0" borderId="37" xfId="1450" applyFont="1" applyBorder="1" applyAlignment="1">
      <alignment horizontal="center"/>
    </xf>
    <xf numFmtId="0" fontId="114" fillId="0" borderId="3" xfId="1450" applyFont="1" applyBorder="1" applyAlignment="1">
      <alignment horizontal="center"/>
    </xf>
    <xf numFmtId="0" fontId="114" fillId="0" borderId="39" xfId="1450" applyFont="1" applyBorder="1" applyAlignment="1">
      <alignment horizontal="center"/>
    </xf>
    <xf numFmtId="0" fontId="116" fillId="0" borderId="28" xfId="1450" applyFont="1" applyBorder="1" applyAlignment="1">
      <alignment horizontal="center"/>
    </xf>
    <xf numFmtId="0" fontId="116" fillId="0" borderId="0" xfId="1450" applyFont="1" applyAlignment="1">
      <alignment horizontal="center"/>
    </xf>
    <xf numFmtId="0" fontId="114" fillId="0" borderId="38" xfId="1450" applyFont="1" applyBorder="1" applyAlignment="1">
      <alignment horizontal="center"/>
    </xf>
    <xf numFmtId="0" fontId="117" fillId="0" borderId="87" xfId="1450" applyFont="1" applyBorder="1" applyAlignment="1">
      <alignment horizontal="center" vertical="center"/>
    </xf>
    <xf numFmtId="0" fontId="117" fillId="0" borderId="88" xfId="1450" applyFont="1" applyBorder="1" applyAlignment="1">
      <alignment horizontal="center" vertical="center"/>
    </xf>
    <xf numFmtId="0" fontId="114" fillId="0" borderId="48" xfId="1450" applyFont="1" applyBorder="1" applyAlignment="1">
      <alignment horizontal="left" vertical="center"/>
    </xf>
    <xf numFmtId="0" fontId="114" fillId="0" borderId="40" xfId="1450" applyFont="1" applyBorder="1" applyAlignment="1">
      <alignment horizontal="left" vertical="center"/>
    </xf>
    <xf numFmtId="0" fontId="114" fillId="0" borderId="3" xfId="1450" applyFont="1" applyBorder="1" applyAlignment="1">
      <alignment horizontal="center" vertical="center"/>
    </xf>
    <xf numFmtId="0" fontId="114" fillId="0" borderId="39" xfId="1450" applyFont="1" applyBorder="1" applyAlignment="1">
      <alignment horizontal="center" vertical="center"/>
    </xf>
    <xf numFmtId="0" fontId="117" fillId="0" borderId="85" xfId="1450" applyFont="1" applyBorder="1" applyAlignment="1">
      <alignment horizontal="left" vertical="center"/>
    </xf>
    <xf numFmtId="0" fontId="117" fillId="0" borderId="86" xfId="1450" applyFont="1" applyBorder="1" applyAlignment="1">
      <alignment horizontal="left" vertical="center"/>
    </xf>
    <xf numFmtId="0" fontId="114" fillId="0" borderId="42" xfId="1450" applyFont="1" applyBorder="1" applyAlignment="1">
      <alignment horizontal="left" vertical="center"/>
    </xf>
    <xf numFmtId="0" fontId="114" fillId="0" borderId="62" xfId="1450" applyFont="1" applyBorder="1" applyAlignment="1">
      <alignment horizontal="left" vertical="center"/>
    </xf>
    <xf numFmtId="0" fontId="114" fillId="0" borderId="56" xfId="1450" applyFont="1" applyBorder="1" applyAlignment="1">
      <alignment horizontal="center" vertical="center"/>
    </xf>
    <xf numFmtId="0" fontId="117" fillId="0" borderId="0" xfId="1450" applyFont="1" applyAlignment="1">
      <alignment horizontal="center"/>
    </xf>
    <xf numFmtId="0" fontId="114" fillId="0" borderId="35" xfId="1450" applyFont="1" applyBorder="1" applyAlignment="1">
      <alignment horizontal="center" vertical="center"/>
    </xf>
    <xf numFmtId="0" fontId="114" fillId="0" borderId="89" xfId="1450" applyFont="1" applyBorder="1" applyAlignment="1">
      <alignment horizontal="center" vertical="center"/>
    </xf>
    <xf numFmtId="0" fontId="115" fillId="0" borderId="3" xfId="1450" applyFont="1" applyBorder="1"/>
    <xf numFmtId="0" fontId="115" fillId="0" borderId="39" xfId="1450" applyFont="1" applyBorder="1"/>
    <xf numFmtId="0" fontId="117" fillId="0" borderId="90" xfId="1450" applyFont="1" applyBorder="1" applyAlignment="1">
      <alignment horizontal="center" vertical="center"/>
    </xf>
    <xf numFmtId="0" fontId="114" fillId="0" borderId="33" xfId="1450" applyFont="1" applyBorder="1" applyAlignment="1">
      <alignment vertical="top" wrapText="1"/>
    </xf>
    <xf numFmtId="0" fontId="114" fillId="0" borderId="91" xfId="1450" applyFont="1" applyBorder="1" applyAlignment="1">
      <alignment vertical="top" wrapText="1"/>
    </xf>
    <xf numFmtId="0" fontId="117" fillId="0" borderId="92" xfId="1450" applyFont="1" applyBorder="1" applyAlignment="1">
      <alignment horizontal="left" vertical="center"/>
    </xf>
    <xf numFmtId="0" fontId="117" fillId="0" borderId="93" xfId="1450" applyFont="1" applyBorder="1" applyAlignment="1">
      <alignment horizontal="left" vertical="center"/>
    </xf>
    <xf numFmtId="0" fontId="117" fillId="0" borderId="94" xfId="1450" applyFont="1" applyBorder="1" applyAlignment="1">
      <alignment horizontal="center" vertical="center"/>
    </xf>
    <xf numFmtId="0" fontId="117" fillId="0" borderId="95" xfId="1450" applyFont="1" applyBorder="1" applyAlignment="1">
      <alignment horizontal="center" vertical="center"/>
    </xf>
    <xf numFmtId="0" fontId="114" fillId="0" borderId="48" xfId="1450" applyFont="1" applyBorder="1" applyAlignment="1">
      <alignment vertical="top" wrapText="1"/>
    </xf>
    <xf numFmtId="0" fontId="114" fillId="0" borderId="7" xfId="1450" applyFont="1" applyBorder="1" applyAlignment="1">
      <alignment vertical="top" wrapText="1"/>
    </xf>
    <xf numFmtId="0" fontId="114" fillId="0" borderId="3" xfId="1450" applyFont="1" applyBorder="1" applyAlignment="1">
      <alignment vertical="top" wrapText="1"/>
    </xf>
    <xf numFmtId="0" fontId="114" fillId="0" borderId="56" xfId="1450" applyFont="1" applyBorder="1" applyAlignment="1">
      <alignment vertical="top" wrapText="1"/>
    </xf>
    <xf numFmtId="0" fontId="114" fillId="0" borderId="0" xfId="1450" applyFont="1" applyAlignment="1">
      <alignment vertical="top" wrapText="1"/>
    </xf>
    <xf numFmtId="0" fontId="114" fillId="0" borderId="37" xfId="1450" applyFont="1" applyBorder="1" applyAlignment="1">
      <alignment vertical="top" wrapText="1"/>
    </xf>
    <xf numFmtId="0" fontId="114" fillId="0" borderId="41" xfId="1450" applyFont="1" applyBorder="1" applyAlignment="1">
      <alignment horizontal="center"/>
    </xf>
    <xf numFmtId="0" fontId="114" fillId="0" borderId="42" xfId="1450" applyFont="1" applyBorder="1" applyAlignment="1">
      <alignment vertical="top" wrapText="1"/>
    </xf>
    <xf numFmtId="0" fontId="114" fillId="0" borderId="43" xfId="1450" applyFont="1" applyBorder="1" applyAlignment="1">
      <alignment vertical="top" wrapText="1"/>
    </xf>
    <xf numFmtId="0" fontId="114" fillId="0" borderId="44" xfId="1450" applyFont="1" applyBorder="1" applyAlignment="1">
      <alignment vertical="top" wrapText="1"/>
    </xf>
    <xf numFmtId="0" fontId="117" fillId="0" borderId="28" xfId="1450" applyFont="1" applyBorder="1" applyAlignment="1">
      <alignment horizontal="center"/>
    </xf>
    <xf numFmtId="20" fontId="114" fillId="0" borderId="39" xfId="1450" applyNumberFormat="1" applyFont="1" applyBorder="1" applyAlignment="1">
      <alignment horizontal="center"/>
    </xf>
    <xf numFmtId="0" fontId="115" fillId="0" borderId="54" xfId="1450" applyFont="1" applyBorder="1" applyAlignment="1">
      <alignment vertical="center"/>
    </xf>
    <xf numFmtId="0" fontId="114" fillId="0" borderId="54" xfId="1450" applyFont="1" applyBorder="1" applyAlignment="1">
      <alignment vertical="center"/>
    </xf>
    <xf numFmtId="0" fontId="114" fillId="0" borderId="55" xfId="1450" applyFont="1" applyBorder="1" applyAlignment="1">
      <alignment vertical="center"/>
    </xf>
    <xf numFmtId="0" fontId="114" fillId="0" borderId="41" xfId="1450" applyFont="1" applyBorder="1" applyAlignment="1">
      <alignment horizontal="center" vertical="center" wrapText="1"/>
    </xf>
    <xf numFmtId="0" fontId="117" fillId="0" borderId="34" xfId="1450" applyFont="1" applyBorder="1" applyAlignment="1">
      <alignment horizontal="center"/>
    </xf>
    <xf numFmtId="0" fontId="117" fillId="0" borderId="19" xfId="1450" applyFont="1" applyBorder="1" applyAlignment="1">
      <alignment horizontal="center"/>
    </xf>
    <xf numFmtId="0" fontId="114" fillId="0" borderId="19" xfId="1450" applyFont="1" applyBorder="1" applyAlignment="1">
      <alignment horizontal="center"/>
    </xf>
    <xf numFmtId="0" fontId="114" fillId="0" borderId="45" xfId="1450" applyFont="1" applyBorder="1" applyAlignment="1">
      <alignment horizontal="center"/>
    </xf>
    <xf numFmtId="0" fontId="3" fillId="0" borderId="26" xfId="2681" applyBorder="1"/>
    <xf numFmtId="0" fontId="3" fillId="0" borderId="36" xfId="2681" applyBorder="1"/>
    <xf numFmtId="0" fontId="3" fillId="0" borderId="46" xfId="2681" applyBorder="1"/>
    <xf numFmtId="0" fontId="3" fillId="0" borderId="0" xfId="2681"/>
    <xf numFmtId="0" fontId="3" fillId="0" borderId="28" xfId="2681" applyBorder="1"/>
    <xf numFmtId="0" fontId="3" fillId="0" borderId="37" xfId="2681" applyBorder="1"/>
    <xf numFmtId="0" fontId="3" fillId="0" borderId="34" xfId="2681" applyBorder="1"/>
    <xf numFmtId="0" fontId="3" fillId="0" borderId="19" xfId="2681" applyBorder="1"/>
    <xf numFmtId="0" fontId="3" fillId="0" borderId="31" xfId="2681" applyBorder="1"/>
    <xf numFmtId="0" fontId="53" fillId="0" borderId="0" xfId="1451" applyFont="1"/>
    <xf numFmtId="0" fontId="53" fillId="0" borderId="26" xfId="1451" applyFont="1" applyBorder="1"/>
    <xf numFmtId="0" fontId="53" fillId="0" borderId="36" xfId="1451" applyFont="1" applyBorder="1"/>
    <xf numFmtId="0" fontId="53" fillId="0" borderId="46" xfId="1451" applyFont="1" applyBorder="1"/>
    <xf numFmtId="0" fontId="53" fillId="0" borderId="28" xfId="1451" applyFont="1" applyBorder="1"/>
    <xf numFmtId="0" fontId="53" fillId="0" borderId="37" xfId="1451" applyFont="1" applyBorder="1"/>
    <xf numFmtId="0" fontId="149" fillId="0" borderId="0" xfId="1451" applyFont="1" applyAlignment="1">
      <alignment vertical="center"/>
    </xf>
    <xf numFmtId="0" fontId="165" fillId="0" borderId="0" xfId="1451" applyFont="1" applyAlignment="1">
      <alignment vertical="center"/>
    </xf>
    <xf numFmtId="0" fontId="54" fillId="0" borderId="0" xfId="1451" applyFont="1" applyAlignment="1">
      <alignment horizontal="center" vertical="center"/>
    </xf>
    <xf numFmtId="0" fontId="166" fillId="0" borderId="0" xfId="1451" applyFont="1"/>
    <xf numFmtId="0" fontId="55" fillId="0" borderId="0" xfId="1451" applyFont="1"/>
    <xf numFmtId="0" fontId="167" fillId="0" borderId="0" xfId="1451" applyFont="1" applyAlignment="1">
      <alignment vertical="center"/>
    </xf>
    <xf numFmtId="0" fontId="167" fillId="0" borderId="37" xfId="1451" applyFont="1" applyBorder="1" applyAlignment="1">
      <alignment vertical="center"/>
    </xf>
    <xf numFmtId="0" fontId="168" fillId="0" borderId="0" xfId="1451" applyFont="1" applyAlignment="1">
      <alignment vertical="center"/>
    </xf>
    <xf numFmtId="0" fontId="168" fillId="0" borderId="37" xfId="1451" applyFont="1" applyBorder="1" applyAlignment="1">
      <alignment vertical="center"/>
    </xf>
    <xf numFmtId="0" fontId="167" fillId="0" borderId="0" xfId="1451" applyFont="1" applyAlignment="1">
      <alignment horizontal="center" vertical="center"/>
    </xf>
    <xf numFmtId="0" fontId="53" fillId="0" borderId="34" xfId="1451" applyFont="1" applyBorder="1"/>
    <xf numFmtId="0" fontId="53" fillId="0" borderId="19" xfId="1451" applyFont="1" applyBorder="1"/>
    <xf numFmtId="0" fontId="167" fillId="0" borderId="19" xfId="1451" applyFont="1" applyBorder="1" applyAlignment="1">
      <alignment vertical="center"/>
    </xf>
    <xf numFmtId="0" fontId="167" fillId="0" borderId="19" xfId="1451" applyFont="1" applyBorder="1" applyAlignment="1">
      <alignment horizontal="center" vertical="center"/>
    </xf>
    <xf numFmtId="0" fontId="167" fillId="0" borderId="31" xfId="1451" applyFont="1" applyBorder="1" applyAlignment="1">
      <alignment vertical="center"/>
    </xf>
    <xf numFmtId="0" fontId="53" fillId="0" borderId="31" xfId="1451" applyFont="1" applyBorder="1"/>
    <xf numFmtId="0" fontId="53" fillId="0" borderId="0" xfId="1451" applyFont="1" applyAlignment="1">
      <alignment horizontal="center" vertical="center"/>
    </xf>
    <xf numFmtId="0" fontId="53" fillId="0" borderId="0" xfId="1451" applyFont="1" applyAlignment="1">
      <alignment horizont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 wrapText="1"/>
    </xf>
    <xf numFmtId="0" fontId="3" fillId="0" borderId="21" xfId="1599" applyFont="1" applyBorder="1" applyAlignment="1">
      <alignment horizontal="center" vertical="center"/>
    </xf>
    <xf numFmtId="0" fontId="118" fillId="49" borderId="20" xfId="1652" applyFont="1" applyFill="1" applyBorder="1" applyAlignment="1">
      <alignment horizontal="center" vertical="center"/>
    </xf>
    <xf numFmtId="0" fontId="43" fillId="49" borderId="21" xfId="1451" applyFont="1" applyFill="1" applyBorder="1" applyAlignment="1">
      <alignment horizontal="left" vertical="center" wrapText="1"/>
    </xf>
    <xf numFmtId="41" fontId="3" fillId="0" borderId="21" xfId="1653" applyNumberFormat="1" applyFont="1" applyBorder="1" applyAlignment="1">
      <alignment horizontal="center" vertical="center"/>
    </xf>
    <xf numFmtId="208" fontId="3" fillId="0" borderId="21" xfId="1653" applyNumberFormat="1" applyFont="1" applyBorder="1" applyAlignment="1">
      <alignment horizontal="center" vertical="center"/>
    </xf>
    <xf numFmtId="0" fontId="118" fillId="0" borderId="20" xfId="1652" applyFont="1" applyBorder="1" applyAlignment="1">
      <alignment horizontal="center" vertical="center"/>
    </xf>
    <xf numFmtId="0" fontId="118" fillId="0" borderId="21" xfId="1652" applyFont="1" applyBorder="1" applyAlignment="1">
      <alignment vertical="center" wrapText="1"/>
    </xf>
    <xf numFmtId="0" fontId="3" fillId="0" borderId="0" xfId="1614" applyFont="1" applyAlignment="1">
      <alignment horizontal="center"/>
    </xf>
    <xf numFmtId="0" fontId="169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vertical="center" wrapText="1"/>
    </xf>
    <xf numFmtId="0" fontId="110" fillId="0" borderId="21" xfId="1614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1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62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6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50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0" fillId="0" borderId="50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2" xfId="1614" applyFont="1" applyBorder="1" applyAlignment="1">
      <alignment horizontal="center" vertical="center"/>
    </xf>
    <xf numFmtId="0" fontId="8" fillId="0" borderId="79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80" xfId="2673" applyBorder="1" applyAlignment="1">
      <alignment horizontal="center" vertical="center" wrapText="1"/>
    </xf>
    <xf numFmtId="9" fontId="157" fillId="0" borderId="0" xfId="2675" applyFont="1" applyFill="1" applyBorder="1" applyAlignment="1">
      <alignment horizontal="center" vertical="center" wrapText="1"/>
    </xf>
    <xf numFmtId="0" fontId="154" fillId="37" borderId="0" xfId="2673" applyFont="1" applyFill="1" applyAlignment="1">
      <alignment horizontal="left" vertical="center" wrapText="1"/>
    </xf>
    <xf numFmtId="43" fontId="135" fillId="35" borderId="7" xfId="2673" applyNumberFormat="1" applyFont="1" applyFill="1" applyBorder="1" applyAlignment="1">
      <alignment horizontal="center" vertical="center" wrapText="1"/>
    </xf>
    <xf numFmtId="0" fontId="135" fillId="35" borderId="56" xfId="2673" applyFont="1" applyFill="1" applyBorder="1" applyAlignment="1">
      <alignment horizontal="center" vertical="center" wrapText="1"/>
    </xf>
    <xf numFmtId="2" fontId="124" fillId="35" borderId="57" xfId="2673" applyNumberFormat="1" applyFont="1" applyFill="1" applyBorder="1" applyAlignment="1">
      <alignment horizontal="center" vertical="center" wrapText="1"/>
    </xf>
    <xf numFmtId="2" fontId="124" fillId="35" borderId="78" xfId="2673" applyNumberFormat="1" applyFont="1" applyFill="1" applyBorder="1" applyAlignment="1">
      <alignment horizontal="center" vertical="center" wrapText="1"/>
    </xf>
    <xf numFmtId="0" fontId="150" fillId="41" borderId="74" xfId="2673" applyFont="1" applyFill="1" applyBorder="1" applyAlignment="1">
      <alignment horizontal="center" vertical="center" wrapText="1"/>
    </xf>
    <xf numFmtId="0" fontId="150" fillId="41" borderId="75" xfId="2673" applyFont="1" applyFill="1" applyBorder="1" applyAlignment="1">
      <alignment horizontal="center" vertical="center" wrapText="1"/>
    </xf>
    <xf numFmtId="0" fontId="150" fillId="41" borderId="76" xfId="2673" applyFont="1" applyFill="1" applyBorder="1" applyAlignment="1">
      <alignment horizontal="center" vertical="center" wrapText="1"/>
    </xf>
    <xf numFmtId="0" fontId="124" fillId="35" borderId="7" xfId="2673" applyFont="1" applyFill="1" applyBorder="1" applyAlignment="1">
      <alignment horizontal="center" vertical="center" wrapText="1"/>
    </xf>
    <xf numFmtId="0" fontId="124" fillId="35" borderId="56" xfId="2673" applyFont="1" applyFill="1" applyBorder="1" applyAlignment="1">
      <alignment horizontal="center" vertical="center" wrapText="1"/>
    </xf>
    <xf numFmtId="1" fontId="135" fillId="35" borderId="7" xfId="2673" applyNumberFormat="1" applyFont="1" applyFill="1" applyBorder="1" applyAlignment="1">
      <alignment horizontal="center" vertical="center" wrapText="1"/>
    </xf>
    <xf numFmtId="1" fontId="135" fillId="35" borderId="56" xfId="2673" applyNumberFormat="1" applyFont="1" applyFill="1" applyBorder="1" applyAlignment="1">
      <alignment horizontal="center" vertical="center" wrapText="1"/>
    </xf>
    <xf numFmtId="43" fontId="135" fillId="0" borderId="51" xfId="2673" applyNumberFormat="1" applyFont="1" applyBorder="1" applyAlignment="1">
      <alignment horizontal="center" vertical="center" wrapText="1"/>
    </xf>
    <xf numFmtId="0" fontId="135" fillId="0" borderId="52" xfId="2673" applyFont="1" applyBorder="1" applyAlignment="1">
      <alignment horizontal="center" vertical="center" wrapText="1"/>
    </xf>
    <xf numFmtId="43" fontId="135" fillId="44" borderId="51" xfId="2673" applyNumberFormat="1" applyFont="1" applyFill="1" applyBorder="1" applyAlignment="1">
      <alignment horizontal="center" vertical="center" wrapText="1"/>
    </xf>
    <xf numFmtId="0" fontId="135" fillId="44" borderId="52" xfId="2673" applyFont="1" applyFill="1" applyBorder="1" applyAlignment="1">
      <alignment horizontal="center" vertical="center" wrapText="1"/>
    </xf>
    <xf numFmtId="9" fontId="124" fillId="0" borderId="59" xfId="2675" applyFont="1" applyFill="1" applyBorder="1" applyAlignment="1">
      <alignment horizontal="center" vertical="center" wrapText="1"/>
    </xf>
    <xf numFmtId="9" fontId="124" fillId="0" borderId="60" xfId="2675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24" fillId="0" borderId="3" xfId="2673" applyNumberFormat="1" applyFont="1" applyBorder="1" applyAlignment="1">
      <alignment horizontal="center" vertical="center" wrapText="1"/>
    </xf>
    <xf numFmtId="2" fontId="124" fillId="0" borderId="39" xfId="2673" applyNumberFormat="1" applyFont="1" applyBorder="1" applyAlignment="1">
      <alignment horizontal="center" vertical="center" wrapText="1"/>
    </xf>
    <xf numFmtId="9" fontId="124" fillId="35" borderId="59" xfId="2675" applyFont="1" applyFill="1" applyBorder="1" applyAlignment="1">
      <alignment horizontal="center" vertical="center" wrapText="1"/>
    </xf>
    <xf numFmtId="9" fontId="124" fillId="35" borderId="60" xfId="2675" applyFont="1" applyFill="1" applyBorder="1" applyAlignment="1">
      <alignment horizontal="center" vertical="center" wrapText="1"/>
    </xf>
    <xf numFmtId="2" fontId="124" fillId="35" borderId="3" xfId="2673" applyNumberFormat="1" applyFont="1" applyFill="1" applyBorder="1" applyAlignment="1">
      <alignment horizontal="center" vertical="center" wrapText="1"/>
    </xf>
    <xf numFmtId="2" fontId="124" fillId="35" borderId="39" xfId="2673" applyNumberFormat="1" applyFont="1" applyFill="1" applyBorder="1" applyAlignment="1">
      <alignment horizontal="center" vertical="center" wrapText="1"/>
    </xf>
    <xf numFmtId="0" fontId="153" fillId="0" borderId="48" xfId="2673" applyFont="1" applyBorder="1" applyAlignment="1">
      <alignment horizontal="center" vertical="center" wrapText="1"/>
    </xf>
    <xf numFmtId="0" fontId="153" fillId="0" borderId="56" xfId="2673" applyFont="1" applyBorder="1" applyAlignment="1">
      <alignment horizontal="center" vertical="center" wrapText="1"/>
    </xf>
    <xf numFmtId="0" fontId="153" fillId="44" borderId="3" xfId="2673" applyFont="1" applyFill="1" applyBorder="1" applyAlignment="1">
      <alignment horizontal="center" vertical="center" wrapText="1"/>
    </xf>
    <xf numFmtId="0" fontId="153" fillId="44" borderId="39" xfId="2673" applyFont="1" applyFill="1" applyBorder="1" applyAlignment="1">
      <alignment horizontal="center" vertical="center" wrapText="1"/>
    </xf>
    <xf numFmtId="1" fontId="124" fillId="0" borderId="3" xfId="2673" applyNumberFormat="1" applyFont="1" applyBorder="1" applyAlignment="1">
      <alignment horizontal="center" vertical="center" wrapText="1"/>
    </xf>
    <xf numFmtId="1" fontId="124" fillId="0" borderId="39" xfId="2673" applyNumberFormat="1" applyFont="1" applyBorder="1" applyAlignment="1">
      <alignment horizontal="center" vertical="center" wrapText="1"/>
    </xf>
    <xf numFmtId="2" fontId="124" fillId="45" borderId="3" xfId="2673" applyNumberFormat="1" applyFont="1" applyFill="1" applyBorder="1" applyAlignment="1">
      <alignment horizontal="center" vertical="center" wrapText="1"/>
    </xf>
    <xf numFmtId="2" fontId="124" fillId="45" borderId="39" xfId="2673" applyNumberFormat="1" applyFont="1" applyFill="1" applyBorder="1" applyAlignment="1">
      <alignment horizontal="center" vertical="center" wrapText="1"/>
    </xf>
    <xf numFmtId="0" fontId="150" fillId="42" borderId="74" xfId="2673" applyFont="1" applyFill="1" applyBorder="1" applyAlignment="1">
      <alignment horizontal="center" vertical="center" wrapText="1"/>
    </xf>
    <xf numFmtId="0" fontId="150" fillId="42" borderId="75" xfId="2673" applyFont="1" applyFill="1" applyBorder="1" applyAlignment="1">
      <alignment horizontal="center" vertical="center" wrapText="1"/>
    </xf>
    <xf numFmtId="0" fontId="150" fillId="42" borderId="76" xfId="2673" applyFont="1" applyFill="1" applyBorder="1" applyAlignment="1">
      <alignment horizontal="center" vertical="center" wrapText="1"/>
    </xf>
    <xf numFmtId="43" fontId="135" fillId="43" borderId="7" xfId="2673" applyNumberFormat="1" applyFont="1" applyFill="1" applyBorder="1" applyAlignment="1">
      <alignment horizontal="center" vertical="center" wrapText="1"/>
    </xf>
    <xf numFmtId="0" fontId="135" fillId="43" borderId="56" xfId="2673" applyFont="1" applyFill="1" applyBorder="1" applyAlignment="1">
      <alignment horizontal="center" vertical="center" wrapText="1"/>
    </xf>
    <xf numFmtId="1" fontId="124" fillId="43" borderId="7" xfId="2673" applyNumberFormat="1" applyFont="1" applyFill="1" applyBorder="1" applyAlignment="1">
      <alignment horizontal="center" vertical="center" wrapText="1"/>
    </xf>
    <xf numFmtId="1" fontId="124" fillId="43" borderId="56" xfId="2673" applyNumberFormat="1" applyFont="1" applyFill="1" applyBorder="1" applyAlignment="1">
      <alignment horizontal="center" vertical="center" wrapText="1"/>
    </xf>
    <xf numFmtId="0" fontId="124" fillId="43" borderId="7" xfId="2673" applyFont="1" applyFill="1" applyBorder="1" applyAlignment="1">
      <alignment horizontal="center" vertical="center" wrapText="1"/>
    </xf>
    <xf numFmtId="0" fontId="124" fillId="43" borderId="56" xfId="2673" applyFont="1" applyFill="1" applyBorder="1" applyAlignment="1">
      <alignment horizontal="center" vertical="center" wrapText="1"/>
    </xf>
    <xf numFmtId="1" fontId="135" fillId="44" borderId="3" xfId="2673" applyNumberFormat="1" applyFont="1" applyFill="1" applyBorder="1" applyAlignment="1">
      <alignment horizontal="center" vertical="center" wrapText="1"/>
    </xf>
    <xf numFmtId="1" fontId="135" fillId="44" borderId="39" xfId="2673" applyNumberFormat="1" applyFont="1" applyFill="1" applyBorder="1" applyAlignment="1">
      <alignment horizontal="center" vertical="center" wrapText="1"/>
    </xf>
    <xf numFmtId="2" fontId="124" fillId="43" borderId="57" xfId="2673" applyNumberFormat="1" applyFont="1" applyFill="1" applyBorder="1" applyAlignment="1">
      <alignment horizontal="center" vertical="center" wrapText="1"/>
    </xf>
    <xf numFmtId="2" fontId="124" fillId="43" borderId="78" xfId="2673" applyNumberFormat="1" applyFont="1" applyFill="1" applyBorder="1" applyAlignment="1">
      <alignment horizontal="center" vertical="center" wrapText="1"/>
    </xf>
    <xf numFmtId="0" fontId="9" fillId="34" borderId="63" xfId="2670" applyFill="1" applyBorder="1" applyAlignment="1">
      <alignment horizontal="center" vertical="center"/>
    </xf>
    <xf numFmtId="0" fontId="127" fillId="0" borderId="64" xfId="2670" applyFont="1" applyBorder="1" applyAlignment="1">
      <alignment horizontal="left" vertical="center"/>
    </xf>
    <xf numFmtId="0" fontId="52" fillId="0" borderId="43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41" fillId="30" borderId="3" xfId="1614" applyFont="1" applyFill="1" applyBorder="1" applyAlignment="1">
      <alignment horizontal="center" vertical="center"/>
    </xf>
    <xf numFmtId="0" fontId="142" fillId="0" borderId="0" xfId="1652" applyFont="1" applyAlignment="1">
      <alignment horizontal="center" vertical="center"/>
    </xf>
    <xf numFmtId="37" fontId="139" fillId="0" borderId="36" xfId="1614" applyNumberFormat="1" applyFont="1" applyBorder="1" applyAlignment="1">
      <alignment horizontal="center"/>
    </xf>
    <xf numFmtId="0" fontId="143" fillId="35" borderId="49" xfId="1614" applyFont="1" applyFill="1" applyBorder="1" applyAlignment="1">
      <alignment horizontal="center" vertical="center"/>
    </xf>
    <xf numFmtId="0" fontId="143" fillId="35" borderId="47" xfId="1614" applyFont="1" applyFill="1" applyBorder="1" applyAlignment="1">
      <alignment horizontal="center" vertical="center"/>
    </xf>
    <xf numFmtId="0" fontId="143" fillId="35" borderId="50" xfId="1614" applyFont="1" applyFill="1" applyBorder="1" applyAlignment="1">
      <alignment horizontal="center" vertical="center"/>
    </xf>
    <xf numFmtId="0" fontId="143" fillId="35" borderId="21" xfId="1614" applyFont="1" applyFill="1" applyBorder="1" applyAlignment="1">
      <alignment horizontal="center" vertical="center"/>
    </xf>
    <xf numFmtId="0" fontId="143" fillId="35" borderId="33" xfId="1614" applyFont="1" applyFill="1" applyBorder="1" applyAlignment="1">
      <alignment horizontal="center" vertical="center"/>
    </xf>
    <xf numFmtId="0" fontId="143" fillId="35" borderId="51" xfId="1614" applyFont="1" applyFill="1" applyBorder="1" applyAlignment="1">
      <alignment horizontal="center" vertical="center"/>
    </xf>
    <xf numFmtId="0" fontId="143" fillId="35" borderId="3" xfId="1614" applyFont="1" applyFill="1" applyBorder="1" applyAlignment="1">
      <alignment horizontal="center" vertical="center"/>
    </xf>
    <xf numFmtId="0" fontId="143" fillId="35" borderId="50" xfId="1614" applyFont="1" applyFill="1" applyBorder="1" applyAlignment="1">
      <alignment horizontal="center" vertical="center" wrapText="1"/>
    </xf>
    <xf numFmtId="0" fontId="143" fillId="35" borderId="21" xfId="1614" applyFont="1" applyFill="1" applyBorder="1" applyAlignment="1">
      <alignment horizontal="center" vertical="center" wrapText="1"/>
    </xf>
    <xf numFmtId="0" fontId="143" fillId="35" borderId="33" xfId="1614" applyFont="1" applyFill="1" applyBorder="1" applyAlignment="1">
      <alignment horizontal="center" vertical="center" wrapText="1"/>
    </xf>
    <xf numFmtId="0" fontId="143" fillId="35" borderId="35" xfId="1652" applyFont="1" applyFill="1" applyBorder="1" applyAlignment="1">
      <alignment horizontal="center" vertical="center" wrapText="1"/>
    </xf>
    <xf numFmtId="0" fontId="143" fillId="35" borderId="33" xfId="1652" applyFont="1" applyFill="1" applyBorder="1" applyAlignment="1">
      <alignment horizontal="center" vertical="center" wrapText="1"/>
    </xf>
    <xf numFmtId="0" fontId="138" fillId="0" borderId="0" xfId="1644" applyFont="1" applyAlignment="1">
      <alignment horizontal="center" vertical="center"/>
    </xf>
    <xf numFmtId="37" fontId="145" fillId="0" borderId="19" xfId="1614" applyNumberFormat="1" applyFont="1" applyBorder="1" applyAlignment="1">
      <alignment horizontal="center"/>
    </xf>
    <xf numFmtId="0" fontId="141" fillId="0" borderId="0" xfId="1614" applyFont="1" applyAlignment="1">
      <alignment horizontal="left" vertical="top" wrapText="1"/>
    </xf>
    <xf numFmtId="37" fontId="139" fillId="0" borderId="0" xfId="1614" applyNumberFormat="1" applyFont="1" applyAlignment="1">
      <alignment horizontal="center"/>
    </xf>
    <xf numFmtId="0" fontId="159" fillId="0" borderId="26" xfId="1614" applyFont="1" applyBorder="1" applyAlignment="1">
      <alignment horizontal="left" vertical="center" wrapText="1"/>
    </xf>
    <xf numFmtId="0" fontId="159" fillId="0" borderId="36" xfId="1614" applyFont="1" applyBorder="1" applyAlignment="1">
      <alignment horizontal="left" vertical="center" wrapText="1"/>
    </xf>
    <xf numFmtId="0" fontId="159" fillId="0" borderId="46" xfId="1614" applyFont="1" applyBorder="1" applyAlignment="1">
      <alignment horizontal="left" vertical="center" wrapText="1"/>
    </xf>
    <xf numFmtId="0" fontId="159" fillId="0" borderId="28" xfId="1614" applyFont="1" applyBorder="1" applyAlignment="1">
      <alignment horizontal="left" vertical="center" wrapText="1"/>
    </xf>
    <xf numFmtId="0" fontId="159" fillId="0" borderId="0" xfId="1614" applyFont="1" applyAlignment="1">
      <alignment horizontal="left" vertical="center" wrapText="1"/>
    </xf>
    <xf numFmtId="0" fontId="159" fillId="0" borderId="37" xfId="1614" applyFont="1" applyBorder="1" applyAlignment="1">
      <alignment horizontal="left" vertical="center" wrapText="1"/>
    </xf>
    <xf numFmtId="0" fontId="144" fillId="0" borderId="0" xfId="1652" applyFont="1" applyAlignment="1">
      <alignment horizontal="center" vertical="center"/>
    </xf>
    <xf numFmtId="0" fontId="139" fillId="0" borderId="0" xfId="1652" applyFont="1" applyAlignment="1">
      <alignment horizontal="center" vertical="center"/>
    </xf>
    <xf numFmtId="0" fontId="143" fillId="35" borderId="52" xfId="1614" applyFont="1" applyFill="1" applyBorder="1" applyAlignment="1">
      <alignment horizontal="center" vertical="center"/>
    </xf>
    <xf numFmtId="0" fontId="143" fillId="35" borderId="39" xfId="1614" applyFont="1" applyFill="1" applyBorder="1" applyAlignment="1">
      <alignment horizontal="center" vertical="center"/>
    </xf>
    <xf numFmtId="0" fontId="114" fillId="0" borderId="3" xfId="1450" applyFont="1" applyBorder="1" applyAlignment="1">
      <alignment horizontal="center"/>
    </xf>
    <xf numFmtId="0" fontId="114" fillId="0" borderId="39" xfId="1450" applyFont="1" applyBorder="1" applyAlignment="1">
      <alignment horizontal="center"/>
    </xf>
    <xf numFmtId="0" fontId="121" fillId="0" borderId="53" xfId="1450" applyFont="1" applyBorder="1" applyAlignment="1">
      <alignment horizontal="center" vertical="center"/>
    </xf>
    <xf numFmtId="0" fontId="121" fillId="0" borderId="36" xfId="1450" applyFont="1" applyBorder="1" applyAlignment="1">
      <alignment horizontal="center" vertical="center"/>
    </xf>
    <xf numFmtId="0" fontId="121" fillId="0" borderId="46" xfId="1450" applyFont="1" applyBorder="1" applyAlignment="1">
      <alignment horizontal="center" vertical="center"/>
    </xf>
    <xf numFmtId="0" fontId="121" fillId="0" borderId="42" xfId="1450" applyFont="1" applyBorder="1" applyAlignment="1">
      <alignment horizontal="center" vertical="center"/>
    </xf>
    <xf numFmtId="0" fontId="121" fillId="0" borderId="43" xfId="1450" applyFont="1" applyBorder="1" applyAlignment="1">
      <alignment horizontal="center" vertical="center"/>
    </xf>
    <xf numFmtId="0" fontId="121" fillId="0" borderId="44" xfId="1450" applyFont="1" applyBorder="1" applyAlignment="1">
      <alignment horizontal="center" vertical="center"/>
    </xf>
    <xf numFmtId="0" fontId="114" fillId="0" borderId="0" xfId="1450" applyFont="1" applyAlignment="1">
      <alignment horizontal="center"/>
    </xf>
    <xf numFmtId="0" fontId="114" fillId="0" borderId="54" xfId="1450" applyFont="1" applyBorder="1" applyAlignment="1">
      <alignment horizontal="center"/>
    </xf>
    <xf numFmtId="0" fontId="114" fillId="0" borderId="55" xfId="1450" applyFont="1" applyBorder="1" applyAlignment="1">
      <alignment horizontal="center"/>
    </xf>
    <xf numFmtId="0" fontId="115" fillId="0" borderId="18" xfId="1450" applyFont="1" applyBorder="1" applyAlignment="1">
      <alignment horizontal="left"/>
    </xf>
    <xf numFmtId="0" fontId="115" fillId="0" borderId="0" xfId="1450" applyFont="1" applyAlignment="1">
      <alignment horizontal="left"/>
    </xf>
    <xf numFmtId="0" fontId="115" fillId="0" borderId="37" xfId="1450" applyFont="1" applyBorder="1" applyAlignment="1">
      <alignment horizontal="left"/>
    </xf>
    <xf numFmtId="0" fontId="122" fillId="0" borderId="82" xfId="1450" applyFont="1" applyBorder="1" applyAlignment="1">
      <alignment horizontal="center" vertical="center"/>
    </xf>
    <xf numFmtId="0" fontId="122" fillId="0" borderId="83" xfId="1450" applyFont="1" applyBorder="1" applyAlignment="1">
      <alignment horizontal="center" vertical="center"/>
    </xf>
    <xf numFmtId="0" fontId="122" fillId="0" borderId="84" xfId="1450" applyFont="1" applyBorder="1" applyAlignment="1">
      <alignment horizontal="center" vertical="center"/>
    </xf>
    <xf numFmtId="0" fontId="115" fillId="0" borderId="48" xfId="1450" applyFont="1" applyBorder="1" applyAlignment="1">
      <alignment horizontal="center" vertical="center"/>
    </xf>
    <xf numFmtId="0" fontId="115" fillId="0" borderId="7" xfId="1450" applyFont="1" applyBorder="1" applyAlignment="1">
      <alignment horizontal="center" vertical="center"/>
    </xf>
    <xf numFmtId="0" fontId="115" fillId="0" borderId="56" xfId="1450" applyFont="1" applyBorder="1" applyAlignment="1">
      <alignment horizontal="center" vertical="center"/>
    </xf>
    <xf numFmtId="209" fontId="117" fillId="0" borderId="85" xfId="1450" applyNumberFormat="1" applyFont="1" applyBorder="1" applyAlignment="1">
      <alignment horizontal="left" vertical="center"/>
    </xf>
    <xf numFmtId="209" fontId="117" fillId="0" borderId="86" xfId="1450" applyNumberFormat="1" applyFont="1" applyBorder="1" applyAlignment="1">
      <alignment horizontal="left" vertical="center"/>
    </xf>
    <xf numFmtId="0" fontId="114" fillId="0" borderId="48" xfId="1450" applyFont="1" applyBorder="1" applyAlignment="1">
      <alignment horizontal="left" vertical="center"/>
    </xf>
    <xf numFmtId="0" fontId="114" fillId="0" borderId="40" xfId="1450" applyFont="1" applyBorder="1" applyAlignment="1">
      <alignment horizontal="left" vertical="center"/>
    </xf>
    <xf numFmtId="0" fontId="162" fillId="0" borderId="18" xfId="1450" applyFont="1" applyBorder="1" applyAlignment="1">
      <alignment horizontal="left" vertical="top" wrapText="1"/>
    </xf>
    <xf numFmtId="0" fontId="162" fillId="0" borderId="0" xfId="1450" applyFont="1" applyAlignment="1">
      <alignment horizontal="left" vertical="top" wrapText="1"/>
    </xf>
    <xf numFmtId="0" fontId="114" fillId="0" borderId="48" xfId="1450" applyFont="1" applyBorder="1" applyAlignment="1">
      <alignment horizontal="center" vertical="center"/>
    </xf>
    <xf numFmtId="0" fontId="114" fillId="0" borderId="40" xfId="1450" applyFont="1" applyBorder="1" applyAlignment="1">
      <alignment horizontal="center" vertical="center"/>
    </xf>
    <xf numFmtId="0" fontId="114" fillId="0" borderId="38" xfId="1450" applyFont="1" applyBorder="1" applyAlignment="1">
      <alignment horizontal="center" vertical="center"/>
    </xf>
    <xf numFmtId="0" fontId="114" fillId="0" borderId="61" xfId="1450" applyFont="1" applyBorder="1" applyAlignment="1">
      <alignment horizontal="center" vertical="center"/>
    </xf>
    <xf numFmtId="0" fontId="115" fillId="0" borderId="48" xfId="1450" applyFont="1" applyBorder="1" applyAlignment="1">
      <alignment horizontal="center"/>
    </xf>
    <xf numFmtId="0" fontId="115" fillId="0" borderId="40" xfId="1450" applyFont="1" applyBorder="1" applyAlignment="1">
      <alignment horizontal="center"/>
    </xf>
    <xf numFmtId="0" fontId="114" fillId="0" borderId="42" xfId="1450" applyFont="1" applyBorder="1" applyAlignment="1">
      <alignment horizontal="center" vertical="top" wrapText="1"/>
    </xf>
    <xf numFmtId="0" fontId="114" fillId="0" borderId="62" xfId="1450" applyFont="1" applyBorder="1" applyAlignment="1">
      <alignment horizontal="center" vertical="top" wrapText="1"/>
    </xf>
    <xf numFmtId="0" fontId="115" fillId="0" borderId="18" xfId="1450" applyFont="1" applyBorder="1" applyAlignment="1">
      <alignment horizontal="center" vertical="top" wrapText="1"/>
    </xf>
    <xf numFmtId="0" fontId="115" fillId="0" borderId="0" xfId="1450" applyFont="1" applyAlignment="1">
      <alignment horizontal="center" vertical="top" wrapText="1"/>
    </xf>
    <xf numFmtId="0" fontId="163" fillId="0" borderId="0" xfId="1450" applyFont="1" applyAlignment="1">
      <alignment horizontal="left" vertical="center" wrapText="1"/>
    </xf>
    <xf numFmtId="0" fontId="163" fillId="0" borderId="37" xfId="1450" applyFont="1" applyBorder="1" applyAlignment="1">
      <alignment horizontal="left" vertical="center" wrapText="1"/>
    </xf>
    <xf numFmtId="0" fontId="114" fillId="0" borderId="7" xfId="1450" applyFont="1" applyBorder="1" applyAlignment="1">
      <alignment horizontal="center"/>
    </xf>
    <xf numFmtId="0" fontId="114" fillId="0" borderId="40" xfId="1450" applyFont="1" applyBorder="1" applyAlignment="1">
      <alignment horizontal="center"/>
    </xf>
    <xf numFmtId="15" fontId="114" fillId="0" borderId="3" xfId="1450" applyNumberFormat="1" applyFont="1" applyBorder="1" applyAlignment="1">
      <alignment horizontal="center"/>
    </xf>
    <xf numFmtId="0" fontId="114" fillId="0" borderId="18" xfId="1450" applyFont="1" applyBorder="1" applyAlignment="1">
      <alignment horizontal="center" vertical="center" wrapText="1"/>
    </xf>
    <xf numFmtId="0" fontId="114" fillId="0" borderId="0" xfId="1450" applyFont="1" applyAlignment="1">
      <alignment horizontal="center" vertical="center" wrapText="1"/>
    </xf>
    <xf numFmtId="0" fontId="114" fillId="0" borderId="37" xfId="1450" applyFont="1" applyBorder="1" applyAlignment="1">
      <alignment horizontal="center" vertical="center" wrapText="1"/>
    </xf>
    <xf numFmtId="0" fontId="114" fillId="0" borderId="42" xfId="1450" applyFont="1" applyBorder="1" applyAlignment="1">
      <alignment horizontal="center" vertical="center" wrapText="1"/>
    </xf>
    <xf numFmtId="0" fontId="114" fillId="0" borderId="43" xfId="1450" applyFont="1" applyBorder="1" applyAlignment="1">
      <alignment horizontal="center" vertical="center" wrapText="1"/>
    </xf>
    <xf numFmtId="0" fontId="114" fillId="0" borderId="44" xfId="1450" applyFont="1" applyBorder="1" applyAlignment="1">
      <alignment horizontal="center" vertical="center" wrapText="1"/>
    </xf>
    <xf numFmtId="0" fontId="114" fillId="0" borderId="57" xfId="1450" applyFont="1" applyBorder="1" applyAlignment="1">
      <alignment horizontal="center"/>
    </xf>
    <xf numFmtId="0" fontId="114" fillId="0" borderId="58" xfId="1450" applyFont="1" applyBorder="1" applyAlignment="1">
      <alignment horizontal="center"/>
    </xf>
    <xf numFmtId="0" fontId="114" fillId="0" borderId="59" xfId="1450" applyFont="1" applyBorder="1" applyAlignment="1">
      <alignment horizontal="center"/>
    </xf>
    <xf numFmtId="0" fontId="114" fillId="0" borderId="60" xfId="1450" applyFont="1" applyBorder="1" applyAlignment="1">
      <alignment horizontal="center"/>
    </xf>
    <xf numFmtId="0" fontId="161" fillId="0" borderId="79" xfId="2681" applyFont="1" applyBorder="1" applyAlignment="1">
      <alignment horizontal="center" vertical="center"/>
    </xf>
    <xf numFmtId="0" fontId="161" fillId="0" borderId="6" xfId="2681" applyFont="1" applyBorder="1" applyAlignment="1">
      <alignment horizontal="center" vertical="center"/>
    </xf>
    <xf numFmtId="0" fontId="161" fillId="0" borderId="80" xfId="2681" applyFont="1" applyBorder="1" applyAlignment="1">
      <alignment horizontal="center" vertical="center"/>
    </xf>
    <xf numFmtId="0" fontId="164" fillId="0" borderId="96" xfId="1451" applyFont="1" applyBorder="1" applyAlignment="1">
      <alignment horizontal="center" vertical="center"/>
    </xf>
    <xf numFmtId="0" fontId="164" fillId="0" borderId="97" xfId="1451" applyFont="1" applyBorder="1" applyAlignment="1">
      <alignment horizontal="center" vertical="center"/>
    </xf>
    <xf numFmtId="0" fontId="164" fillId="0" borderId="98" xfId="1451" applyFont="1" applyBorder="1" applyAlignment="1">
      <alignment horizontal="center" vertical="center"/>
    </xf>
    <xf numFmtId="0" fontId="164" fillId="0" borderId="99" xfId="1451" applyFont="1" applyBorder="1" applyAlignment="1">
      <alignment horizontal="center" vertical="center"/>
    </xf>
    <xf numFmtId="0" fontId="164" fillId="0" borderId="100" xfId="1451" applyFont="1" applyBorder="1" applyAlignment="1">
      <alignment horizontal="center" vertical="center"/>
    </xf>
    <xf numFmtId="0" fontId="164" fillId="0" borderId="101" xfId="1451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2682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FF99"/>
      <color rgb="FF33CCFF"/>
      <color rgb="FFFF66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28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externalLink" Target="externalLinks/externalLink105.xml"/><Relationship Id="rId134" Type="http://schemas.openxmlformats.org/officeDocument/2006/relationships/calcChain" Target="calcChain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theme" Target="theme/theme1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styles" Target="styles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2.7749999999999999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7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7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220</xdr:row>
      <xdr:rowOff>81642</xdr:rowOff>
    </xdr:from>
    <xdr:to>
      <xdr:col>12</xdr:col>
      <xdr:colOff>41108</xdr:colOff>
      <xdr:row>223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68034</xdr:colOff>
      <xdr:row>12</xdr:row>
      <xdr:rowOff>37914</xdr:rowOff>
    </xdr:from>
    <xdr:to>
      <xdr:col>20</xdr:col>
      <xdr:colOff>585106</xdr:colOff>
      <xdr:row>37</xdr:row>
      <xdr:rowOff>76098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548425" y="2158262"/>
          <a:ext cx="7780920" cy="4129793"/>
          <a:chOff x="1238250" y="2133414"/>
          <a:chExt cx="6056352" cy="4079505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CxnSpPr/>
        </xdr:nvCxnSpPr>
        <xdr:spPr>
          <a:xfrm>
            <a:off x="1683514" y="2690342"/>
            <a:ext cx="33205" cy="3410521"/>
          </a:xfrm>
          <a:prstGeom prst="line">
            <a:avLst/>
          </a:prstGeom>
          <a:noFill/>
          <a:ln w="254000"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 flipV="1">
            <a:off x="1629024" y="3574542"/>
            <a:ext cx="5665578" cy="232819"/>
          </a:xfrm>
          <a:prstGeom prst="line">
            <a:avLst/>
          </a:prstGeom>
          <a:ln w="381000"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00000000-0008-0000-0900-000092000000}"/>
              </a:ext>
            </a:extLst>
          </xdr:cNvPr>
          <xdr:cNvCxnSpPr/>
        </xdr:nvCxnSpPr>
        <xdr:spPr>
          <a:xfrm flipH="1" flipV="1">
            <a:off x="6268884" y="2133414"/>
            <a:ext cx="487170" cy="4079505"/>
          </a:xfrm>
          <a:prstGeom prst="line">
            <a:avLst/>
          </a:prstGeom>
          <a:ln w="381000"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00000000-0008-0000-0900-0000C6000000}"/>
              </a:ext>
            </a:extLst>
          </xdr:cNvPr>
          <xdr:cNvCxnSpPr/>
        </xdr:nvCxnSpPr>
        <xdr:spPr>
          <a:xfrm flipH="1" flipV="1">
            <a:off x="1238250" y="2680607"/>
            <a:ext cx="68036" cy="3456214"/>
          </a:xfrm>
          <a:prstGeom prst="line">
            <a:avLst/>
          </a:prstGeom>
          <a:ln w="381000">
            <a:solidFill>
              <a:srgbClr val="33CC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229719</xdr:colOff>
      <xdr:row>25</xdr:row>
      <xdr:rowOff>13609</xdr:rowOff>
    </xdr:from>
    <xdr:to>
      <xdr:col>10</xdr:col>
      <xdr:colOff>352183</xdr:colOff>
      <xdr:row>39</xdr:row>
      <xdr:rowOff>81644</xdr:rowOff>
    </xdr:to>
    <xdr:sp macro="" textlink="">
      <xdr:nvSpPr>
        <xdr:cNvPr id="201" name="Freeform: Shape 200">
          <a:extLst>
            <a:ext uri="{FF2B5EF4-FFF2-40B4-BE49-F238E27FC236}">
              <a16:creationId xmlns:a16="http://schemas.microsoft.com/office/drawing/2014/main" id="{00000000-0008-0000-0900-0000C9000000}"/>
            </a:ext>
          </a:extLst>
        </xdr:cNvPr>
        <xdr:cNvSpPr/>
      </xdr:nvSpPr>
      <xdr:spPr>
        <a:xfrm>
          <a:off x="1652866" y="4383903"/>
          <a:ext cx="2789464" cy="2264388"/>
        </a:xfrm>
        <a:custGeom>
          <a:avLst/>
          <a:gdLst>
            <a:gd name="connsiteX0" fmla="*/ 3170464 w 3170464"/>
            <a:gd name="connsiteY0" fmla="*/ 0 h 2231571"/>
            <a:gd name="connsiteX1" fmla="*/ 0 w 3170464"/>
            <a:gd name="connsiteY1" fmla="*/ 136071 h 2231571"/>
            <a:gd name="connsiteX2" fmla="*/ 27214 w 3170464"/>
            <a:gd name="connsiteY2" fmla="*/ 2231571 h 2231571"/>
            <a:gd name="connsiteX3" fmla="*/ 2789464 w 3170464"/>
            <a:gd name="connsiteY3" fmla="*/ 2136321 h 2231571"/>
            <a:gd name="connsiteX4" fmla="*/ 3170464 w 3170464"/>
            <a:gd name="connsiteY4" fmla="*/ 0 h 2231571"/>
            <a:gd name="connsiteX0" fmla="*/ 2843893 w 2843893"/>
            <a:gd name="connsiteY0" fmla="*/ 0 h 2217964"/>
            <a:gd name="connsiteX1" fmla="*/ 0 w 2843893"/>
            <a:gd name="connsiteY1" fmla="*/ 122464 h 2217964"/>
            <a:gd name="connsiteX2" fmla="*/ 27214 w 2843893"/>
            <a:gd name="connsiteY2" fmla="*/ 2217964 h 2217964"/>
            <a:gd name="connsiteX3" fmla="*/ 2789464 w 2843893"/>
            <a:gd name="connsiteY3" fmla="*/ 2122714 h 2217964"/>
            <a:gd name="connsiteX4" fmla="*/ 2843893 w 2843893"/>
            <a:gd name="connsiteY4" fmla="*/ 0 h 2217964"/>
            <a:gd name="connsiteX0" fmla="*/ 2748643 w 2789464"/>
            <a:gd name="connsiteY0" fmla="*/ 0 h 2177142"/>
            <a:gd name="connsiteX1" fmla="*/ 0 w 2789464"/>
            <a:gd name="connsiteY1" fmla="*/ 81642 h 2177142"/>
            <a:gd name="connsiteX2" fmla="*/ 27214 w 2789464"/>
            <a:gd name="connsiteY2" fmla="*/ 2177142 h 2177142"/>
            <a:gd name="connsiteX3" fmla="*/ 2789464 w 2789464"/>
            <a:gd name="connsiteY3" fmla="*/ 2081892 h 2177142"/>
            <a:gd name="connsiteX4" fmla="*/ 2748643 w 2789464"/>
            <a:gd name="connsiteY4" fmla="*/ 0 h 217714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789464" h="2177142">
              <a:moveTo>
                <a:pt x="2748643" y="0"/>
              </a:moveTo>
              <a:lnTo>
                <a:pt x="0" y="81642"/>
              </a:lnTo>
              <a:lnTo>
                <a:pt x="27214" y="2177142"/>
              </a:lnTo>
              <a:lnTo>
                <a:pt x="2789464" y="2081892"/>
              </a:lnTo>
              <a:lnTo>
                <a:pt x="2748643" y="0"/>
              </a:lnTo>
              <a:close/>
            </a:path>
          </a:pathLst>
        </a:cu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40</xdr:col>
      <xdr:colOff>135650</xdr:colOff>
      <xdr:row>23</xdr:row>
      <xdr:rowOff>94184</xdr:rowOff>
    </xdr:from>
    <xdr:to>
      <xdr:col>41</xdr:col>
      <xdr:colOff>174983</xdr:colOff>
      <xdr:row>25</xdr:row>
      <xdr:rowOff>127093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 rot="4573254">
          <a:off x="15978937" y="4148622"/>
          <a:ext cx="337709" cy="42033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244373</xdr:colOff>
      <xdr:row>22</xdr:row>
      <xdr:rowOff>66626</xdr:rowOff>
    </xdr:from>
    <xdr:to>
      <xdr:col>43</xdr:col>
      <xdr:colOff>202364</xdr:colOff>
      <xdr:row>25</xdr:row>
      <xdr:rowOff>148301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>
          <a:stCxn id="86" idx="0"/>
          <a:endCxn id="82" idx="5"/>
        </xdr:cNvCxnSpPr>
      </xdr:nvCxnSpPr>
      <xdr:spPr>
        <a:xfrm flipV="1">
          <a:off x="14903348" y="3981401"/>
          <a:ext cx="2243991" cy="56745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72479</xdr:colOff>
      <xdr:row>22</xdr:row>
      <xdr:rowOff>79915</xdr:rowOff>
    </xdr:from>
    <xdr:to>
      <xdr:col>43</xdr:col>
      <xdr:colOff>54303</xdr:colOff>
      <xdr:row>34</xdr:row>
      <xdr:rowOff>139421</xdr:rowOff>
    </xdr:to>
    <xdr:sp macro="" textlink="">
      <xdr:nvSpPr>
        <xdr:cNvPr id="8" name="Freeform: Shap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14350454" y="3994690"/>
          <a:ext cx="2648824" cy="1916881"/>
        </a:xfrm>
        <a:custGeom>
          <a:avLst/>
          <a:gdLst>
            <a:gd name="connsiteX0" fmla="*/ 796636 w 3325091"/>
            <a:gd name="connsiteY0" fmla="*/ 1385454 h 1385454"/>
            <a:gd name="connsiteX1" fmla="*/ 0 w 3325091"/>
            <a:gd name="connsiteY1" fmla="*/ 467590 h 1385454"/>
            <a:gd name="connsiteX2" fmla="*/ 1731818 w 3325091"/>
            <a:gd name="connsiteY2" fmla="*/ 0 h 1385454"/>
            <a:gd name="connsiteX3" fmla="*/ 3325091 w 3325091"/>
            <a:gd name="connsiteY3" fmla="*/ 1125681 h 1385454"/>
            <a:gd name="connsiteX0" fmla="*/ 771856 w 3300311"/>
            <a:gd name="connsiteY0" fmla="*/ 1385454 h 1385454"/>
            <a:gd name="connsiteX1" fmla="*/ 0 w 3300311"/>
            <a:gd name="connsiteY1" fmla="*/ 536084 h 1385454"/>
            <a:gd name="connsiteX2" fmla="*/ 1707038 w 3300311"/>
            <a:gd name="connsiteY2" fmla="*/ 0 h 1385454"/>
            <a:gd name="connsiteX3" fmla="*/ 3300311 w 3300311"/>
            <a:gd name="connsiteY3" fmla="*/ 1125681 h 1385454"/>
            <a:gd name="connsiteX0" fmla="*/ 780117 w 3308572"/>
            <a:gd name="connsiteY0" fmla="*/ 1385454 h 1385454"/>
            <a:gd name="connsiteX1" fmla="*/ 0 w 3308572"/>
            <a:gd name="connsiteY1" fmla="*/ 484713 h 1385454"/>
            <a:gd name="connsiteX2" fmla="*/ 1715299 w 3308572"/>
            <a:gd name="connsiteY2" fmla="*/ 0 h 1385454"/>
            <a:gd name="connsiteX3" fmla="*/ 3308572 w 3308572"/>
            <a:gd name="connsiteY3" fmla="*/ 1125681 h 1385454"/>
            <a:gd name="connsiteX0" fmla="*/ 1111979 w 3308572"/>
            <a:gd name="connsiteY0" fmla="*/ 1755716 h 1755716"/>
            <a:gd name="connsiteX1" fmla="*/ 0 w 3308572"/>
            <a:gd name="connsiteY1" fmla="*/ 484713 h 1755716"/>
            <a:gd name="connsiteX2" fmla="*/ 1715299 w 3308572"/>
            <a:gd name="connsiteY2" fmla="*/ 0 h 1755716"/>
            <a:gd name="connsiteX3" fmla="*/ 3308572 w 3308572"/>
            <a:gd name="connsiteY3" fmla="*/ 1125681 h 1755716"/>
            <a:gd name="connsiteX0" fmla="*/ 1230502 w 3308572"/>
            <a:gd name="connsiteY0" fmla="*/ 1851984 h 1851984"/>
            <a:gd name="connsiteX1" fmla="*/ 0 w 3308572"/>
            <a:gd name="connsiteY1" fmla="*/ 484713 h 1851984"/>
            <a:gd name="connsiteX2" fmla="*/ 1715299 w 3308572"/>
            <a:gd name="connsiteY2" fmla="*/ 0 h 1851984"/>
            <a:gd name="connsiteX3" fmla="*/ 3308572 w 3308572"/>
            <a:gd name="connsiteY3" fmla="*/ 1125681 h 1851984"/>
            <a:gd name="connsiteX0" fmla="*/ 1230502 w 3308572"/>
            <a:gd name="connsiteY0" fmla="*/ 1874119 h 1874119"/>
            <a:gd name="connsiteX1" fmla="*/ 0 w 3308572"/>
            <a:gd name="connsiteY1" fmla="*/ 506848 h 1874119"/>
            <a:gd name="connsiteX2" fmla="*/ 1973828 w 3308572"/>
            <a:gd name="connsiteY2" fmla="*/ 0 h 1874119"/>
            <a:gd name="connsiteX3" fmla="*/ 3308572 w 3308572"/>
            <a:gd name="connsiteY3" fmla="*/ 1147816 h 1874119"/>
            <a:gd name="connsiteX0" fmla="*/ 1230502 w 3308572"/>
            <a:gd name="connsiteY0" fmla="*/ 1911011 h 1911011"/>
            <a:gd name="connsiteX1" fmla="*/ 0 w 3308572"/>
            <a:gd name="connsiteY1" fmla="*/ 543740 h 1911011"/>
            <a:gd name="connsiteX2" fmla="*/ 2115602 w 3308572"/>
            <a:gd name="connsiteY2" fmla="*/ 0 h 1911011"/>
            <a:gd name="connsiteX3" fmla="*/ 3308572 w 3308572"/>
            <a:gd name="connsiteY3" fmla="*/ 1184708 h 1911011"/>
            <a:gd name="connsiteX0" fmla="*/ 1230502 w 3375289"/>
            <a:gd name="connsiteY0" fmla="*/ 1911011 h 1911011"/>
            <a:gd name="connsiteX1" fmla="*/ 0 w 3375289"/>
            <a:gd name="connsiteY1" fmla="*/ 543740 h 1911011"/>
            <a:gd name="connsiteX2" fmla="*/ 2115602 w 3375289"/>
            <a:gd name="connsiteY2" fmla="*/ 0 h 1911011"/>
            <a:gd name="connsiteX3" fmla="*/ 3375289 w 3375289"/>
            <a:gd name="connsiteY3" fmla="*/ 1199465 h 1911011"/>
            <a:gd name="connsiteX0" fmla="*/ 1230502 w 3375289"/>
            <a:gd name="connsiteY0" fmla="*/ 1813076 h 1813076"/>
            <a:gd name="connsiteX1" fmla="*/ 0 w 3375289"/>
            <a:gd name="connsiteY1" fmla="*/ 445805 h 1813076"/>
            <a:gd name="connsiteX2" fmla="*/ 2149023 w 3375289"/>
            <a:gd name="connsiteY2" fmla="*/ 0 h 1813076"/>
            <a:gd name="connsiteX3" fmla="*/ 3375289 w 3375289"/>
            <a:gd name="connsiteY3" fmla="*/ 1101530 h 1813076"/>
            <a:gd name="connsiteX0" fmla="*/ 1230502 w 3174765"/>
            <a:gd name="connsiteY0" fmla="*/ 1813076 h 1813076"/>
            <a:gd name="connsiteX1" fmla="*/ 0 w 3174765"/>
            <a:gd name="connsiteY1" fmla="*/ 445805 h 1813076"/>
            <a:gd name="connsiteX2" fmla="*/ 2149023 w 3174765"/>
            <a:gd name="connsiteY2" fmla="*/ 0 h 1813076"/>
            <a:gd name="connsiteX3" fmla="*/ 3174765 w 3174765"/>
            <a:gd name="connsiteY3" fmla="*/ 1024581 h 1813076"/>
            <a:gd name="connsiteX0" fmla="*/ 1130241 w 3174765"/>
            <a:gd name="connsiteY0" fmla="*/ 1820072 h 1820072"/>
            <a:gd name="connsiteX1" fmla="*/ 0 w 3174765"/>
            <a:gd name="connsiteY1" fmla="*/ 445805 h 1820072"/>
            <a:gd name="connsiteX2" fmla="*/ 2149023 w 3174765"/>
            <a:gd name="connsiteY2" fmla="*/ 0 h 1820072"/>
            <a:gd name="connsiteX3" fmla="*/ 3174765 w 3174765"/>
            <a:gd name="connsiteY3" fmla="*/ 1024581 h 1820072"/>
            <a:gd name="connsiteX0" fmla="*/ 1130241 w 3174765"/>
            <a:gd name="connsiteY0" fmla="*/ 1867152 h 1867152"/>
            <a:gd name="connsiteX1" fmla="*/ 0 w 3174765"/>
            <a:gd name="connsiteY1" fmla="*/ 492885 h 1867152"/>
            <a:gd name="connsiteX2" fmla="*/ 2188701 w 3174765"/>
            <a:gd name="connsiteY2" fmla="*/ 0 h 1867152"/>
            <a:gd name="connsiteX3" fmla="*/ 3174765 w 3174765"/>
            <a:gd name="connsiteY3" fmla="*/ 1071661 h 1867152"/>
            <a:gd name="connsiteX0" fmla="*/ 1037662 w 3174765"/>
            <a:gd name="connsiteY0" fmla="*/ 1861267 h 1861267"/>
            <a:gd name="connsiteX1" fmla="*/ 0 w 3174765"/>
            <a:gd name="connsiteY1" fmla="*/ 492885 h 1861267"/>
            <a:gd name="connsiteX2" fmla="*/ 2188701 w 3174765"/>
            <a:gd name="connsiteY2" fmla="*/ 0 h 1861267"/>
            <a:gd name="connsiteX3" fmla="*/ 3174765 w 3174765"/>
            <a:gd name="connsiteY3" fmla="*/ 1071661 h 1861267"/>
            <a:gd name="connsiteX0" fmla="*/ 997984 w 3174765"/>
            <a:gd name="connsiteY0" fmla="*/ 1884807 h 1884807"/>
            <a:gd name="connsiteX1" fmla="*/ 0 w 3174765"/>
            <a:gd name="connsiteY1" fmla="*/ 492885 h 1884807"/>
            <a:gd name="connsiteX2" fmla="*/ 2188701 w 3174765"/>
            <a:gd name="connsiteY2" fmla="*/ 0 h 1884807"/>
            <a:gd name="connsiteX3" fmla="*/ 3174765 w 3174765"/>
            <a:gd name="connsiteY3" fmla="*/ 1071661 h 1884807"/>
            <a:gd name="connsiteX0" fmla="*/ 997984 w 2996218"/>
            <a:gd name="connsiteY0" fmla="*/ 1884807 h 1884807"/>
            <a:gd name="connsiteX1" fmla="*/ 0 w 2996218"/>
            <a:gd name="connsiteY1" fmla="*/ 492885 h 1884807"/>
            <a:gd name="connsiteX2" fmla="*/ 2188701 w 2996218"/>
            <a:gd name="connsiteY2" fmla="*/ 0 h 1884807"/>
            <a:gd name="connsiteX3" fmla="*/ 2996218 w 2996218"/>
            <a:gd name="connsiteY3" fmla="*/ 1336487 h 1884807"/>
            <a:gd name="connsiteX0" fmla="*/ 997984 w 2811058"/>
            <a:gd name="connsiteY0" fmla="*/ 1884807 h 1884807"/>
            <a:gd name="connsiteX1" fmla="*/ 0 w 2811058"/>
            <a:gd name="connsiteY1" fmla="*/ 492885 h 1884807"/>
            <a:gd name="connsiteX2" fmla="*/ 2188701 w 2811058"/>
            <a:gd name="connsiteY2" fmla="*/ 0 h 1884807"/>
            <a:gd name="connsiteX3" fmla="*/ 2811058 w 2811058"/>
            <a:gd name="connsiteY3" fmla="*/ 1195248 h 1884807"/>
            <a:gd name="connsiteX0" fmla="*/ 627665 w 2811058"/>
            <a:gd name="connsiteY0" fmla="*/ 1725912 h 1725912"/>
            <a:gd name="connsiteX1" fmla="*/ 0 w 2811058"/>
            <a:gd name="connsiteY1" fmla="*/ 492885 h 1725912"/>
            <a:gd name="connsiteX2" fmla="*/ 2188701 w 2811058"/>
            <a:gd name="connsiteY2" fmla="*/ 0 h 1725912"/>
            <a:gd name="connsiteX3" fmla="*/ 2811058 w 2811058"/>
            <a:gd name="connsiteY3" fmla="*/ 1195248 h 1725912"/>
            <a:gd name="connsiteX0" fmla="*/ 462343 w 2811058"/>
            <a:gd name="connsiteY0" fmla="*/ 1725912 h 1725912"/>
            <a:gd name="connsiteX1" fmla="*/ 0 w 2811058"/>
            <a:gd name="connsiteY1" fmla="*/ 492885 h 1725912"/>
            <a:gd name="connsiteX2" fmla="*/ 2188701 w 2811058"/>
            <a:gd name="connsiteY2" fmla="*/ 0 h 1725912"/>
            <a:gd name="connsiteX3" fmla="*/ 2811058 w 2811058"/>
            <a:gd name="connsiteY3" fmla="*/ 1195248 h 1725912"/>
            <a:gd name="connsiteX0" fmla="*/ 462343 w 2811058"/>
            <a:gd name="connsiteY0" fmla="*/ 1743567 h 1743567"/>
            <a:gd name="connsiteX1" fmla="*/ 0 w 2811058"/>
            <a:gd name="connsiteY1" fmla="*/ 510540 h 1743567"/>
            <a:gd name="connsiteX2" fmla="*/ 2182088 w 2811058"/>
            <a:gd name="connsiteY2" fmla="*/ 0 h 1743567"/>
            <a:gd name="connsiteX3" fmla="*/ 2811058 w 2811058"/>
            <a:gd name="connsiteY3" fmla="*/ 1212903 h 1743567"/>
            <a:gd name="connsiteX0" fmla="*/ 462343 w 2672188"/>
            <a:gd name="connsiteY0" fmla="*/ 1743567 h 1743567"/>
            <a:gd name="connsiteX1" fmla="*/ 0 w 2672188"/>
            <a:gd name="connsiteY1" fmla="*/ 510540 h 1743567"/>
            <a:gd name="connsiteX2" fmla="*/ 2182088 w 2672188"/>
            <a:gd name="connsiteY2" fmla="*/ 0 h 1743567"/>
            <a:gd name="connsiteX3" fmla="*/ 2672188 w 2672188"/>
            <a:gd name="connsiteY3" fmla="*/ 1207018 h 174356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672188" h="1743567">
              <a:moveTo>
                <a:pt x="462343" y="1743567"/>
              </a:moveTo>
              <a:lnTo>
                <a:pt x="0" y="510540"/>
              </a:lnTo>
              <a:lnTo>
                <a:pt x="2182088" y="0"/>
              </a:lnTo>
              <a:lnTo>
                <a:pt x="2672188" y="1207018"/>
              </a:lnTo>
            </a:path>
          </a:pathLst>
        </a:custGeom>
        <a:noFill/>
        <a:ln w="28575">
          <a:solidFill>
            <a:srgbClr val="FFC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20</xdr:col>
      <xdr:colOff>256362</xdr:colOff>
      <xdr:row>2</xdr:row>
      <xdr:rowOff>111409</xdr:rowOff>
    </xdr:from>
    <xdr:ext cx="466938" cy="475545"/>
    <xdr:pic>
      <xdr:nvPicPr>
        <xdr:cNvPr id="9" name="Picture 8" descr="c.jpg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90662" y="435259"/>
          <a:ext cx="466938" cy="47554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5</xdr:row>
      <xdr:rowOff>63501</xdr:rowOff>
    </xdr:from>
    <xdr:to>
      <xdr:col>29</xdr:col>
      <xdr:colOff>338667</xdr:colOff>
      <xdr:row>17</xdr:row>
      <xdr:rowOff>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10455867" y="908327"/>
          <a:ext cx="1503300" cy="2123108"/>
          <a:chOff x="9713886" y="808452"/>
          <a:chExt cx="1342558" cy="1766630"/>
        </a:xfrm>
      </xdr:grpSpPr>
      <xdr:grpSp>
        <xdr:nvGrpSpPr>
          <xdr:cNvPr id="11" name="Group 13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0" name="Oval 1">
              <a:extLst>
                <a:ext uri="{FF2B5EF4-FFF2-40B4-BE49-F238E27FC236}">
                  <a16:creationId xmlns:a16="http://schemas.microsoft.com/office/drawing/2014/main" id="{00000000-0008-0000-0900-000046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1" name="Straight Connector 3">
              <a:extLst>
                <a:ext uri="{FF2B5EF4-FFF2-40B4-BE49-F238E27FC236}">
                  <a16:creationId xmlns:a16="http://schemas.microsoft.com/office/drawing/2014/main" id="{00000000-0008-0000-0900-000047000000}"/>
                </a:ext>
              </a:extLst>
            </xdr:cNvPr>
            <xdr:cNvCxnSpPr>
              <a:stCxn id="27" idx="1"/>
              <a:endCxn id="2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" name="Straight Connector 7">
              <a:extLst>
                <a:ext uri="{FF2B5EF4-FFF2-40B4-BE49-F238E27FC236}">
                  <a16:creationId xmlns:a16="http://schemas.microsoft.com/office/drawing/2014/main" id="{00000000-0008-0000-0900-000048000000}"/>
                </a:ext>
              </a:extLst>
            </xdr:cNvPr>
            <xdr:cNvCxnSpPr>
              <a:stCxn id="27" idx="3"/>
              <a:endCxn id="2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7" name="Oval 66">
              <a:extLst>
                <a:ext uri="{FF2B5EF4-FFF2-40B4-BE49-F238E27FC236}">
                  <a16:creationId xmlns:a16="http://schemas.microsoft.com/office/drawing/2014/main" id="{00000000-0008-0000-0900-000043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8" name="Straight Connector 67">
              <a:extLst>
                <a:ext uri="{FF2B5EF4-FFF2-40B4-BE49-F238E27FC236}">
                  <a16:creationId xmlns:a16="http://schemas.microsoft.com/office/drawing/2014/main" id="{00000000-0008-0000-0900-000044000000}"/>
                </a:ext>
              </a:extLst>
            </xdr:cNvPr>
            <xdr:cNvCxnSpPr>
              <a:stCxn id="67" idx="1"/>
              <a:endCxn id="6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Straight Connector 68">
              <a:extLst>
                <a:ext uri="{FF2B5EF4-FFF2-40B4-BE49-F238E27FC236}">
                  <a16:creationId xmlns:a16="http://schemas.microsoft.com/office/drawing/2014/main" id="{00000000-0008-0000-0900-000045000000}"/>
                </a:ext>
              </a:extLst>
            </xdr:cNvPr>
            <xdr:cNvCxnSpPr>
              <a:stCxn id="67" idx="3"/>
              <a:endCxn id="6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50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52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Isosceles Triangl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8" name="Isosceles Triangl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9" name="Group 73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5" name="TextBox 64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00000000-0008-0000-0900-00004200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" name="Group 74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0900-00003F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4" name="Straight Connector 63">
              <a:extLst>
                <a:ext uri="{FF2B5EF4-FFF2-40B4-BE49-F238E27FC236}">
                  <a16:creationId xmlns:a16="http://schemas.microsoft.com/office/drawing/2014/main" id="{00000000-0008-0000-0900-00004000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1" name="Group 89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900-00003B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Connector 79">
              <a:extLst>
                <a:ext uri="{FF2B5EF4-FFF2-40B4-BE49-F238E27FC236}">
                  <a16:creationId xmlns:a16="http://schemas.microsoft.com/office/drawing/2014/main" id="{00000000-0008-0000-0900-00003C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" name="Straight Connector 80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88">
              <a:extLst>
                <a:ext uri="{FF2B5EF4-FFF2-40B4-BE49-F238E27FC236}">
                  <a16:creationId xmlns:a16="http://schemas.microsoft.com/office/drawing/2014/main" id="{00000000-0008-0000-0900-00003E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2" name="Group 90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00000000-0008-0000-0900-000038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00000000-0008-0000-0900-000039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Connector 57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00000000-0008-0000-0900-00002C00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Arrow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7" name="Group 155">
            <a:extLst>
              <a:ext uri="{FF2B5EF4-FFF2-40B4-BE49-F238E27FC236}">
                <a16:creationId xmlns:a16="http://schemas.microsoft.com/office/drawing/2014/main" id="{00000000-0008-0000-0900-00002F00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52" name="Isosceles Triangle 51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3" name="Isosceles Triangle 52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" name="Isosceles Triangle 53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8" name="Group 134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0" name="Isosceles Triangle 49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" name="Isosceles Triangle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27</xdr:col>
      <xdr:colOff>190499</xdr:colOff>
      <xdr:row>49</xdr:row>
      <xdr:rowOff>57151</xdr:rowOff>
    </xdr:from>
    <xdr:to>
      <xdr:col>28</xdr:col>
      <xdr:colOff>321775</xdr:colOff>
      <xdr:row>51</xdr:row>
      <xdr:rowOff>117747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1039474" y="8134351"/>
          <a:ext cx="512276" cy="365396"/>
        </a:xfrm>
        <a:prstGeom prst="rect">
          <a:avLst/>
        </a:prstGeom>
      </xdr:spPr>
    </xdr:pic>
    <xdr:clientData/>
  </xdr:twoCellAnchor>
  <xdr:oneCellAnchor>
    <xdr:from>
      <xdr:col>3</xdr:col>
      <xdr:colOff>16082</xdr:colOff>
      <xdr:row>40</xdr:row>
      <xdr:rowOff>121228</xdr:rowOff>
    </xdr:from>
    <xdr:ext cx="604268" cy="631300"/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1436173" y="6702137"/>
          <a:ext cx="604268" cy="63130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endParaRPr lang="en-US" sz="4400" b="1" cap="none" spc="0">
            <a:ln w="12700">
              <a:solidFill>
                <a:srgbClr val="CCFF66"/>
              </a:solidFill>
              <a:prstDash val="solid"/>
            </a:ln>
            <a:solidFill>
              <a:srgbClr val="92D050"/>
            </a:solidFill>
            <a:effectLst>
              <a:glow rad="101600">
                <a:schemeClr val="accent3">
                  <a:satMod val="175000"/>
                  <a:alpha val="40000"/>
                </a:schemeClr>
              </a:glow>
            </a:effectLst>
          </a:endParaRPr>
        </a:p>
      </xdr:txBody>
    </xdr:sp>
    <xdr:clientData/>
  </xdr:oneCellAnchor>
  <xdr:twoCellAnchor>
    <xdr:from>
      <xdr:col>36</xdr:col>
      <xdr:colOff>334748</xdr:colOff>
      <xdr:row>25</xdr:row>
      <xdr:rowOff>77950</xdr:rowOff>
    </xdr:from>
    <xdr:to>
      <xdr:col>37</xdr:col>
      <xdr:colOff>134748</xdr:colOff>
      <xdr:row>26</xdr:row>
      <xdr:rowOff>99776</xdr:rowOff>
    </xdr:to>
    <xdr:grpSp>
      <xdr:nvGrpSpPr>
        <xdr:cNvPr id="75" name="Group 211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GrpSpPr>
          <a:grpSpLocks/>
        </xdr:cNvGrpSpPr>
      </xdr:nvGrpSpPr>
      <xdr:grpSpPr bwMode="auto">
        <a:xfrm rot="5996733">
          <a:off x="14627291" y="4495820"/>
          <a:ext cx="170913" cy="181000"/>
          <a:chOff x="3494882" y="6020720"/>
          <a:chExt cx="153760" cy="144236"/>
        </a:xfrm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208799</xdr:colOff>
      <xdr:row>18</xdr:row>
      <xdr:rowOff>48201</xdr:rowOff>
    </xdr:from>
    <xdr:to>
      <xdr:col>44</xdr:col>
      <xdr:colOff>52282</xdr:colOff>
      <xdr:row>24</xdr:row>
      <xdr:rowOff>112377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CxnSpPr/>
      </xdr:nvCxnSpPr>
      <xdr:spPr>
        <a:xfrm flipH="1">
          <a:off x="12962774" y="3239076"/>
          <a:ext cx="4415483" cy="1121451"/>
        </a:xfrm>
        <a:prstGeom prst="line">
          <a:avLst/>
        </a:prstGeom>
        <a:noFill/>
        <a:ln w="254000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43</xdr:col>
      <xdr:colOff>193303</xdr:colOff>
      <xdr:row>21</xdr:row>
      <xdr:rowOff>130575</xdr:rowOff>
    </xdr:from>
    <xdr:to>
      <xdr:col>43</xdr:col>
      <xdr:colOff>374303</xdr:colOff>
      <xdr:row>22</xdr:row>
      <xdr:rowOff>119271</xdr:rowOff>
    </xdr:to>
    <xdr:grpSp>
      <xdr:nvGrpSpPr>
        <xdr:cNvPr id="81" name="Group 211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GrpSpPr>
          <a:grpSpLocks/>
        </xdr:cNvGrpSpPr>
      </xdr:nvGrpSpPr>
      <xdr:grpSpPr bwMode="auto">
        <a:xfrm rot="6714400">
          <a:off x="17152846" y="3885836"/>
          <a:ext cx="170914" cy="181000"/>
          <a:chOff x="3494882" y="6020720"/>
          <a:chExt cx="153760" cy="144236"/>
        </a:xfrm>
      </xdr:grpSpPr>
      <xdr:sp macro="" textlink="">
        <xdr:nvSpPr>
          <xdr:cNvPr id="82" name="Oval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>
            <a:stCxn id="82" idx="1"/>
            <a:endCxn id="8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0000000-0008-0000-0900-000054000000}"/>
              </a:ext>
            </a:extLst>
          </xdr:cNvPr>
          <xdr:cNvCxnSpPr>
            <a:stCxn id="82" idx="3"/>
            <a:endCxn id="8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64733</xdr:colOff>
      <xdr:row>25</xdr:row>
      <xdr:rowOff>48885</xdr:rowOff>
    </xdr:from>
    <xdr:to>
      <xdr:col>37</xdr:col>
      <xdr:colOff>245733</xdr:colOff>
      <xdr:row>26</xdr:row>
      <xdr:rowOff>61676</xdr:rowOff>
    </xdr:to>
    <xdr:grpSp>
      <xdr:nvGrpSpPr>
        <xdr:cNvPr id="85" name="Group 211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GrpSpPr>
          <a:grpSpLocks/>
        </xdr:cNvGrpSpPr>
      </xdr:nvGrpSpPr>
      <xdr:grpSpPr bwMode="auto">
        <a:xfrm rot="5996733">
          <a:off x="14742794" y="4462237"/>
          <a:ext cx="161878" cy="181000"/>
          <a:chOff x="3494882" y="6020720"/>
          <a:chExt cx="153760" cy="144236"/>
        </a:xfrm>
      </xdr:grpSpPr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00000000-0008-0000-0900-000056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00000000-0008-0000-0900-000057000000}"/>
              </a:ext>
            </a:extLst>
          </xdr:cNvPr>
          <xdr:cNvCxnSpPr>
            <a:stCxn id="86" idx="1"/>
            <a:endCxn id="8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00000000-0008-0000-0900-000058000000}"/>
              </a:ext>
            </a:extLst>
          </xdr:cNvPr>
          <xdr:cNvCxnSpPr>
            <a:stCxn id="86" idx="3"/>
            <a:endCxn id="8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119794</xdr:colOff>
      <xdr:row>13</xdr:row>
      <xdr:rowOff>11833</xdr:rowOff>
    </xdr:from>
    <xdr:to>
      <xdr:col>38</xdr:col>
      <xdr:colOff>310693</xdr:colOff>
      <xdr:row>23</xdr:row>
      <xdr:rowOff>94659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SpPr txBox="1"/>
      </xdr:nvSpPr>
      <xdr:spPr>
        <a:xfrm>
          <a:off x="14397769" y="2297833"/>
          <a:ext cx="952899" cy="189257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</a:rPr>
            <a:t>SYG.09-54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C12-200 dAN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1 CC8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2 CJ5-T</a:t>
          </a:r>
        </a:p>
        <a:p>
          <a:pPr algn="l"/>
          <a:r>
            <a:rPr lang="en-US" sz="800" strike="sngStrike" baseline="0">
              <a:solidFill>
                <a:sysClr val="windowText" lastClr="000000"/>
              </a:solidFill>
            </a:rPr>
            <a:t>3 CJ6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LBS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CJ5-T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CM2-11M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183839</xdr:colOff>
      <xdr:row>15</xdr:row>
      <xdr:rowOff>139782</xdr:rowOff>
    </xdr:from>
    <xdr:to>
      <xdr:col>45</xdr:col>
      <xdr:colOff>25289</xdr:colOff>
      <xdr:row>20</xdr:row>
      <xdr:rowOff>132455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SpPr txBox="1"/>
      </xdr:nvSpPr>
      <xdr:spPr>
        <a:xfrm>
          <a:off x="16747814" y="2787732"/>
          <a:ext cx="984450" cy="89754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</a:rPr>
            <a:t>SYG.09-53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CC8-A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CM5-5</a:t>
          </a:r>
        </a:p>
      </xdr:txBody>
    </xdr:sp>
    <xdr:clientData/>
  </xdr:twoCellAnchor>
  <xdr:twoCellAnchor>
    <xdr:from>
      <xdr:col>33</xdr:col>
      <xdr:colOff>95155</xdr:colOff>
      <xdr:row>22</xdr:row>
      <xdr:rowOff>58682</xdr:rowOff>
    </xdr:from>
    <xdr:to>
      <xdr:col>35</xdr:col>
      <xdr:colOff>222147</xdr:colOff>
      <xdr:row>26</xdr:row>
      <xdr:rowOff>36797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SpPr txBox="1"/>
      </xdr:nvSpPr>
      <xdr:spPr>
        <a:xfrm>
          <a:off x="13230130" y="3973457"/>
          <a:ext cx="888992" cy="6162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</a:rPr>
            <a:t>SYG.09-55</a:t>
          </a: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C12-200 dAN</a:t>
          </a: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CC1-A</a:t>
          </a: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P12C-2</a:t>
          </a:r>
        </a:p>
      </xdr:txBody>
    </xdr:sp>
    <xdr:clientData/>
  </xdr:twoCellAnchor>
  <xdr:twoCellAnchor>
    <xdr:from>
      <xdr:col>36</xdr:col>
      <xdr:colOff>303155</xdr:colOff>
      <xdr:row>25</xdr:row>
      <xdr:rowOff>19110</xdr:rowOff>
    </xdr:from>
    <xdr:to>
      <xdr:col>37</xdr:col>
      <xdr:colOff>138931</xdr:colOff>
      <xdr:row>27</xdr:row>
      <xdr:rowOff>20901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/>
      </xdr:nvGrpSpPr>
      <xdr:grpSpPr>
        <a:xfrm>
          <a:off x="14590655" y="4442023"/>
          <a:ext cx="216776" cy="299965"/>
          <a:chOff x="5353707" y="2837793"/>
          <a:chExt cx="216776" cy="335017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/>
        </xdr:nvCxnSpPr>
        <xdr:spPr>
          <a:xfrm>
            <a:off x="5353707" y="2916621"/>
            <a:ext cx="216776" cy="21020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 flipH="1">
            <a:off x="5412828" y="2837793"/>
            <a:ext cx="59120" cy="33501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15648</xdr:colOff>
      <xdr:row>28</xdr:row>
      <xdr:rowOff>9877</xdr:rowOff>
    </xdr:from>
    <xdr:to>
      <xdr:col>33</xdr:col>
      <xdr:colOff>129733</xdr:colOff>
      <xdr:row>29</xdr:row>
      <xdr:rowOff>89367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SpPr txBox="1"/>
      </xdr:nvSpPr>
      <xdr:spPr>
        <a:xfrm rot="20685894">
          <a:off x="12388623" y="4867627"/>
          <a:ext cx="876085" cy="231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 baseline="0">
              <a:solidFill>
                <a:sysClr val="windowText" lastClr="000000"/>
              </a:solidFill>
            </a:rPr>
            <a:t>SYG-09</a:t>
          </a:r>
          <a:endParaRPr lang="en-US" sz="800" u="none" strike="noStrike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282033</xdr:colOff>
      <xdr:row>19</xdr:row>
      <xdr:rowOff>174717</xdr:rowOff>
    </xdr:from>
    <xdr:to>
      <xdr:col>47</xdr:col>
      <xdr:colOff>28025</xdr:colOff>
      <xdr:row>21</xdr:row>
      <xdr:rowOff>124971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SpPr txBox="1"/>
      </xdr:nvSpPr>
      <xdr:spPr>
        <a:xfrm rot="20685894">
          <a:off x="17608008" y="3546567"/>
          <a:ext cx="888992" cy="3122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 baseline="0">
              <a:solidFill>
                <a:sysClr val="windowText" lastClr="000000"/>
              </a:solidFill>
            </a:rPr>
            <a:t>SYG-09</a:t>
          </a:r>
        </a:p>
        <a:p>
          <a:pPr algn="ctr"/>
          <a:r>
            <a:rPr lang="en-US" sz="800" b="1" u="none" strike="noStrike" baseline="0">
              <a:solidFill>
                <a:sysClr val="windowText" lastClr="000000"/>
              </a:solidFill>
            </a:rPr>
            <a:t>SYG-12</a:t>
          </a:r>
          <a:endParaRPr lang="en-US" sz="800" u="none" strike="noStrike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333546</xdr:colOff>
      <xdr:row>21</xdr:row>
      <xdr:rowOff>3034</xdr:rowOff>
    </xdr:from>
    <xdr:to>
      <xdr:col>45</xdr:col>
      <xdr:colOff>70513</xdr:colOff>
      <xdr:row>21</xdr:row>
      <xdr:rowOff>135046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CxnSpPr/>
      </xdr:nvCxnSpPr>
      <xdr:spPr>
        <a:xfrm flipV="1">
          <a:off x="17278521" y="3736834"/>
          <a:ext cx="498967" cy="132012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361815</xdr:colOff>
      <xdr:row>21</xdr:row>
      <xdr:rowOff>94401</xdr:rowOff>
    </xdr:from>
    <xdr:to>
      <xdr:col>45</xdr:col>
      <xdr:colOff>81643</xdr:colOff>
      <xdr:row>22</xdr:row>
      <xdr:rowOff>45581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CxnSpPr/>
      </xdr:nvCxnSpPr>
      <xdr:spPr>
        <a:xfrm flipV="1">
          <a:off x="17306790" y="3828201"/>
          <a:ext cx="481828" cy="132155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354958</xdr:colOff>
      <xdr:row>24</xdr:row>
      <xdr:rowOff>132083</xdr:rowOff>
    </xdr:from>
    <xdr:to>
      <xdr:col>40</xdr:col>
      <xdr:colOff>321879</xdr:colOff>
      <xdr:row>25</xdr:row>
      <xdr:rowOff>52551</xdr:rowOff>
    </xdr:to>
    <xdr:sp macro="" textlink="">
      <xdr:nvSpPr>
        <xdr:cNvPr id="103" name="Freeform: Shape 10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SpPr/>
      </xdr:nvSpPr>
      <xdr:spPr>
        <a:xfrm>
          <a:off x="15775933" y="4380233"/>
          <a:ext cx="347921" cy="72868"/>
        </a:xfrm>
        <a:custGeom>
          <a:avLst/>
          <a:gdLst>
            <a:gd name="connsiteX0" fmla="*/ 0 w 367862"/>
            <a:gd name="connsiteY0" fmla="*/ 0 h 98534"/>
            <a:gd name="connsiteX1" fmla="*/ 39413 w 367862"/>
            <a:gd name="connsiteY1" fmla="*/ 98534 h 98534"/>
            <a:gd name="connsiteX2" fmla="*/ 367862 w 367862"/>
            <a:gd name="connsiteY2" fmla="*/ 6569 h 985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67862" h="98534">
              <a:moveTo>
                <a:pt x="0" y="0"/>
              </a:moveTo>
              <a:lnTo>
                <a:pt x="39413" y="98534"/>
              </a:lnTo>
              <a:lnTo>
                <a:pt x="367862" y="6569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238309</xdr:colOff>
      <xdr:row>24</xdr:row>
      <xdr:rowOff>42948</xdr:rowOff>
    </xdr:from>
    <xdr:to>
      <xdr:col>41</xdr:col>
      <xdr:colOff>36819</xdr:colOff>
      <xdr:row>25</xdr:row>
      <xdr:rowOff>16738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/>
      </xdr:nvSpPr>
      <xdr:spPr>
        <a:xfrm rot="9833632">
          <a:off x="16040284" y="4291098"/>
          <a:ext cx="179510" cy="12619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235191</xdr:colOff>
      <xdr:row>23</xdr:row>
      <xdr:rowOff>127707</xdr:rowOff>
    </xdr:from>
    <xdr:to>
      <xdr:col>40</xdr:col>
      <xdr:colOff>37863</xdr:colOff>
      <xdr:row>24</xdr:row>
      <xdr:rowOff>138441</xdr:rowOff>
    </xdr:to>
    <xdr:grpSp>
      <xdr:nvGrpSpPr>
        <xdr:cNvPr id="105" name="Group 211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GrpSpPr>
          <a:grpSpLocks/>
        </xdr:cNvGrpSpPr>
      </xdr:nvGrpSpPr>
      <xdr:grpSpPr bwMode="auto">
        <a:xfrm rot="5400000">
          <a:off x="15677616" y="4240521"/>
          <a:ext cx="159821" cy="183672"/>
          <a:chOff x="3494882" y="6020720"/>
          <a:chExt cx="153760" cy="144236"/>
        </a:xfrm>
      </xdr:grpSpPr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CxnSpPr>
            <a:stCxn id="106" idx="1"/>
            <a:endCxn id="10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>
            <a:stCxn id="106" idx="3"/>
            <a:endCxn id="10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48079</xdr:colOff>
      <xdr:row>25</xdr:row>
      <xdr:rowOff>7780</xdr:rowOff>
    </xdr:from>
    <xdr:to>
      <xdr:col>37</xdr:col>
      <xdr:colOff>275883</xdr:colOff>
      <xdr:row>26</xdr:row>
      <xdr:rowOff>85750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SpPr/>
      </xdr:nvSpPr>
      <xdr:spPr>
        <a:xfrm rot="9833632">
          <a:off x="14707054" y="4408330"/>
          <a:ext cx="227804" cy="2303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274747</xdr:colOff>
      <xdr:row>31</xdr:row>
      <xdr:rowOff>118917</xdr:rowOff>
    </xdr:from>
    <xdr:to>
      <xdr:col>4</xdr:col>
      <xdr:colOff>209872</xdr:colOff>
      <xdr:row>33</xdr:row>
      <xdr:rowOff>153349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00000000-0008-0000-0900-000083000000}"/>
            </a:ext>
          </a:extLst>
        </xdr:cNvPr>
        <xdr:cNvSpPr/>
      </xdr:nvSpPr>
      <xdr:spPr>
        <a:xfrm rot="21447788">
          <a:off x="1697894" y="5430505"/>
          <a:ext cx="316125" cy="3481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328845</xdr:colOff>
      <xdr:row>32</xdr:row>
      <xdr:rowOff>51653</xdr:rowOff>
    </xdr:from>
    <xdr:to>
      <xdr:col>4</xdr:col>
      <xdr:colOff>126407</xdr:colOff>
      <xdr:row>33</xdr:row>
      <xdr:rowOff>33951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0900-000084000000}"/>
            </a:ext>
          </a:extLst>
        </xdr:cNvPr>
        <xdr:cNvSpPr/>
      </xdr:nvSpPr>
      <xdr:spPr>
        <a:xfrm rot="21447788">
          <a:off x="1751992" y="5520124"/>
          <a:ext cx="178562" cy="13918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130739</xdr:colOff>
      <xdr:row>15</xdr:row>
      <xdr:rowOff>0</xdr:rowOff>
    </xdr:from>
    <xdr:to>
      <xdr:col>17</xdr:col>
      <xdr:colOff>244973</xdr:colOff>
      <xdr:row>20</xdr:row>
      <xdr:rowOff>114300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SpPr txBox="1"/>
      </xdr:nvSpPr>
      <xdr:spPr>
        <a:xfrm>
          <a:off x="5960039" y="2647950"/>
          <a:ext cx="876234" cy="10191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</a:rPr>
            <a:t>SYG.06.../A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CC7 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CG-312A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3 CM5-5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</xdr:col>
      <xdr:colOff>138511</xdr:colOff>
      <xdr:row>26</xdr:row>
      <xdr:rowOff>0</xdr:rowOff>
    </xdr:from>
    <xdr:to>
      <xdr:col>2</xdr:col>
      <xdr:colOff>633568</xdr:colOff>
      <xdr:row>35</xdr:row>
      <xdr:rowOff>9525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900-000088000000}"/>
            </a:ext>
          </a:extLst>
        </xdr:cNvPr>
        <xdr:cNvSpPr txBox="1"/>
      </xdr:nvSpPr>
      <xdr:spPr>
        <a:xfrm>
          <a:off x="233761" y="4552950"/>
          <a:ext cx="876057" cy="13811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</a:rPr>
            <a:t>SYG.06.../F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CG-136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APP TM ID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340874</xdr:colOff>
      <xdr:row>22</xdr:row>
      <xdr:rowOff>12989</xdr:rowOff>
    </xdr:from>
    <xdr:to>
      <xdr:col>15</xdr:col>
      <xdr:colOff>191498</xdr:colOff>
      <xdr:row>23</xdr:row>
      <xdr:rowOff>127514</xdr:rowOff>
    </xdr:to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SpPr txBox="1"/>
      </xdr:nvSpPr>
      <xdr:spPr>
        <a:xfrm>
          <a:off x="5417699" y="3927764"/>
          <a:ext cx="603099" cy="29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2</xdr:col>
      <xdr:colOff>790575</xdr:colOff>
      <xdr:row>23</xdr:row>
      <xdr:rowOff>37282</xdr:rowOff>
    </xdr:from>
    <xdr:to>
      <xdr:col>16</xdr:col>
      <xdr:colOff>49742</xdr:colOff>
      <xdr:row>24</xdr:row>
      <xdr:rowOff>76200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CxnSpPr>
          <a:stCxn id="161" idx="4"/>
        </xdr:cNvCxnSpPr>
      </xdr:nvCxnSpPr>
      <xdr:spPr>
        <a:xfrm flipH="1">
          <a:off x="1266825" y="4133032"/>
          <a:ext cx="4993217" cy="191318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74513</xdr:colOff>
      <xdr:row>23</xdr:row>
      <xdr:rowOff>7759</xdr:rowOff>
    </xdr:from>
    <xdr:to>
      <xdr:col>13</xdr:col>
      <xdr:colOff>26913</xdr:colOff>
      <xdr:row>24</xdr:row>
      <xdr:rowOff>45398</xdr:rowOff>
    </xdr:to>
    <xdr:grpSp>
      <xdr:nvGrpSpPr>
        <xdr:cNvPr id="142" name="Group 21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GrpSpPr>
          <a:grpSpLocks/>
        </xdr:cNvGrpSpPr>
      </xdr:nvGrpSpPr>
      <xdr:grpSpPr bwMode="auto">
        <a:xfrm rot="5996733">
          <a:off x="4926916" y="4133704"/>
          <a:ext cx="186726" cy="184313"/>
          <a:chOff x="3494882" y="6020720"/>
          <a:chExt cx="153760" cy="144236"/>
        </a:xfrm>
      </xdr:grpSpPr>
      <xdr:sp macro="" textlink="">
        <xdr:nvSpPr>
          <xdr:cNvPr id="143" name="Oval 142">
            <a:extLst>
              <a:ext uri="{FF2B5EF4-FFF2-40B4-BE49-F238E27FC236}">
                <a16:creationId xmlns:a16="http://schemas.microsoft.com/office/drawing/2014/main" id="{00000000-0008-0000-0900-00008F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00000000-0008-0000-0900-000090000000}"/>
              </a:ext>
            </a:extLst>
          </xdr:cNvPr>
          <xdr:cNvCxnSpPr>
            <a:stCxn id="143" idx="1"/>
            <a:endCxn id="14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000000-0008-0000-0900-000091000000}"/>
              </a:ext>
            </a:extLst>
          </xdr:cNvPr>
          <xdr:cNvCxnSpPr>
            <a:stCxn id="143" idx="3"/>
            <a:endCxn id="14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102549</xdr:colOff>
      <xdr:row>23</xdr:row>
      <xdr:rowOff>41587</xdr:rowOff>
    </xdr:from>
    <xdr:to>
      <xdr:col>9</xdr:col>
      <xdr:colOff>283549</xdr:colOff>
      <xdr:row>24</xdr:row>
      <xdr:rowOff>82839</xdr:rowOff>
    </xdr:to>
    <xdr:grpSp>
      <xdr:nvGrpSpPr>
        <xdr:cNvPr id="151" name="Group 211">
          <a:extLst>
            <a:ext uri="{FF2B5EF4-FFF2-40B4-BE49-F238E27FC236}">
              <a16:creationId xmlns:a16="http://schemas.microsoft.com/office/drawing/2014/main" id="{00000000-0008-0000-0900-000097000000}"/>
            </a:ext>
          </a:extLst>
        </xdr:cNvPr>
        <xdr:cNvGrpSpPr>
          <a:grpSpLocks/>
        </xdr:cNvGrpSpPr>
      </xdr:nvGrpSpPr>
      <xdr:grpSpPr bwMode="auto">
        <a:xfrm rot="5996733">
          <a:off x="3808488" y="4170996"/>
          <a:ext cx="190339" cy="181000"/>
          <a:chOff x="3494882" y="6020720"/>
          <a:chExt cx="153760" cy="144236"/>
        </a:xfrm>
      </xdr:grpSpPr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00000000-0008-0000-0900-000098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00000000-0008-0000-0900-000099000000}"/>
              </a:ext>
            </a:extLst>
          </xdr:cNvPr>
          <xdr:cNvCxnSpPr>
            <a:stCxn id="152" idx="1"/>
            <a:endCxn id="15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00000000-0008-0000-0900-00009A000000}"/>
              </a:ext>
            </a:extLst>
          </xdr:cNvPr>
          <xdr:cNvCxnSpPr>
            <a:stCxn id="152" idx="3"/>
            <a:endCxn id="15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49742</xdr:colOff>
      <xdr:row>22</xdr:row>
      <xdr:rowOff>120700</xdr:rowOff>
    </xdr:from>
    <xdr:to>
      <xdr:col>16</xdr:col>
      <xdr:colOff>230742</xdr:colOff>
      <xdr:row>23</xdr:row>
      <xdr:rowOff>134836</xdr:rowOff>
    </xdr:to>
    <xdr:grpSp>
      <xdr:nvGrpSpPr>
        <xdr:cNvPr id="160" name="Group 211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GrpSpPr>
          <a:grpSpLocks/>
        </xdr:cNvGrpSpPr>
      </xdr:nvGrpSpPr>
      <xdr:grpSpPr bwMode="auto">
        <a:xfrm rot="5400000">
          <a:off x="6262304" y="4070899"/>
          <a:ext cx="196353" cy="181000"/>
          <a:chOff x="3494882" y="6020720"/>
          <a:chExt cx="153760" cy="144236"/>
        </a:xfrm>
      </xdr:grpSpPr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00000000-0008-0000-0900-0000A1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00000000-0008-0000-0900-0000A2000000}"/>
              </a:ext>
            </a:extLst>
          </xdr:cNvPr>
          <xdr:cNvCxnSpPr>
            <a:stCxn id="161" idx="1"/>
            <a:endCxn id="16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00000000-0008-0000-0900-0000A3000000}"/>
              </a:ext>
            </a:extLst>
          </xdr:cNvPr>
          <xdr:cNvCxnSpPr>
            <a:stCxn id="161" idx="3"/>
            <a:endCxn id="16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63547</xdr:colOff>
      <xdr:row>23</xdr:row>
      <xdr:rowOff>15984</xdr:rowOff>
    </xdr:from>
    <xdr:to>
      <xdr:col>3</xdr:col>
      <xdr:colOff>96393</xdr:colOff>
      <xdr:row>33</xdr:row>
      <xdr:rowOff>81674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00000000-0008-0000-0900-0000A8000000}"/>
            </a:ext>
          </a:extLst>
        </xdr:cNvPr>
        <xdr:cNvCxnSpPr/>
      </xdr:nvCxnSpPr>
      <xdr:spPr>
        <a:xfrm flipH="1" flipV="1">
          <a:off x="1486694" y="4072513"/>
          <a:ext cx="32846" cy="1634514"/>
        </a:xfrm>
        <a:prstGeom prst="line">
          <a:avLst/>
        </a:prstGeom>
        <a:ln w="1905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930805</xdr:colOff>
      <xdr:row>24</xdr:row>
      <xdr:rowOff>3124</xdr:rowOff>
    </xdr:from>
    <xdr:to>
      <xdr:col>3</xdr:col>
      <xdr:colOff>170511</xdr:colOff>
      <xdr:row>25</xdr:row>
      <xdr:rowOff>32256</xdr:rowOff>
    </xdr:to>
    <xdr:grpSp>
      <xdr:nvGrpSpPr>
        <xdr:cNvPr id="155" name="Group 211">
          <a:extLst>
            <a:ext uri="{FF2B5EF4-FFF2-40B4-BE49-F238E27FC236}">
              <a16:creationId xmlns:a16="http://schemas.microsoft.com/office/drawing/2014/main" id="{00000000-0008-0000-0900-00009B000000}"/>
            </a:ext>
          </a:extLst>
        </xdr:cNvPr>
        <xdr:cNvGrpSpPr>
          <a:grpSpLocks/>
        </xdr:cNvGrpSpPr>
      </xdr:nvGrpSpPr>
      <xdr:grpSpPr bwMode="auto">
        <a:xfrm rot="5996733">
          <a:off x="1414048" y="4274098"/>
          <a:ext cx="178219" cy="183924"/>
          <a:chOff x="3494882" y="6020720"/>
          <a:chExt cx="153760" cy="144236"/>
        </a:xfrm>
      </xdr:grpSpPr>
      <xdr:sp macro="" textlink="">
        <xdr:nvSpPr>
          <xdr:cNvPr id="157" name="Oval 156">
            <a:extLst>
              <a:ext uri="{FF2B5EF4-FFF2-40B4-BE49-F238E27FC236}">
                <a16:creationId xmlns:a16="http://schemas.microsoft.com/office/drawing/2014/main" id="{00000000-0008-0000-0900-00009D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00000000-0008-0000-0900-00009E000000}"/>
              </a:ext>
            </a:extLst>
          </xdr:cNvPr>
          <xdr:cNvCxnSpPr>
            <a:stCxn id="157" idx="1"/>
            <a:endCxn id="15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00000000-0008-0000-0900-00009F000000}"/>
              </a:ext>
            </a:extLst>
          </xdr:cNvPr>
          <xdr:cNvCxnSpPr>
            <a:stCxn id="157" idx="3"/>
            <a:endCxn id="15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10533</xdr:colOff>
      <xdr:row>31</xdr:row>
      <xdr:rowOff>58008</xdr:rowOff>
    </xdr:from>
    <xdr:to>
      <xdr:col>3</xdr:col>
      <xdr:colOff>191533</xdr:colOff>
      <xdr:row>32</xdr:row>
      <xdr:rowOff>99260</xdr:rowOff>
    </xdr:to>
    <xdr:grpSp>
      <xdr:nvGrpSpPr>
        <xdr:cNvPr id="172" name="Group 211">
          <a:extLst>
            <a:ext uri="{FF2B5EF4-FFF2-40B4-BE49-F238E27FC236}">
              <a16:creationId xmlns:a16="http://schemas.microsoft.com/office/drawing/2014/main" id="{00000000-0008-0000-0900-0000AC000000}"/>
            </a:ext>
          </a:extLst>
        </xdr:cNvPr>
        <xdr:cNvGrpSpPr>
          <a:grpSpLocks/>
        </xdr:cNvGrpSpPr>
      </xdr:nvGrpSpPr>
      <xdr:grpSpPr bwMode="auto">
        <a:xfrm rot="5996733">
          <a:off x="1430472" y="5380113"/>
          <a:ext cx="190339" cy="181000"/>
          <a:chOff x="3494882" y="6020720"/>
          <a:chExt cx="153760" cy="144236"/>
        </a:xfrm>
      </xdr:grpSpPr>
      <xdr:sp macro="" textlink="">
        <xdr:nvSpPr>
          <xdr:cNvPr id="173" name="Oval 172">
            <a:extLst>
              <a:ext uri="{FF2B5EF4-FFF2-40B4-BE49-F238E27FC236}">
                <a16:creationId xmlns:a16="http://schemas.microsoft.com/office/drawing/2014/main" id="{00000000-0008-0000-0900-0000AD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00000000-0008-0000-0900-0000AE000000}"/>
              </a:ext>
            </a:extLst>
          </xdr:cNvPr>
          <xdr:cNvCxnSpPr>
            <a:stCxn id="173" idx="1"/>
            <a:endCxn id="17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00000000-0008-0000-0900-0000AF000000}"/>
              </a:ext>
            </a:extLst>
          </xdr:cNvPr>
          <xdr:cNvCxnSpPr>
            <a:stCxn id="173" idx="3"/>
            <a:endCxn id="17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230742</xdr:colOff>
      <xdr:row>23</xdr:row>
      <xdr:rowOff>1192</xdr:rowOff>
    </xdr:from>
    <xdr:to>
      <xdr:col>19</xdr:col>
      <xdr:colOff>169436</xdr:colOff>
      <xdr:row>23</xdr:row>
      <xdr:rowOff>41882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CxnSpPr>
          <a:stCxn id="161" idx="0"/>
          <a:endCxn id="92" idx="5"/>
        </xdr:cNvCxnSpPr>
      </xdr:nvCxnSpPr>
      <xdr:spPr>
        <a:xfrm flipV="1">
          <a:off x="6435599" y="4015299"/>
          <a:ext cx="1081694" cy="4069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328723</xdr:colOff>
      <xdr:row>23</xdr:row>
      <xdr:rowOff>26415</xdr:rowOff>
    </xdr:from>
    <xdr:to>
      <xdr:col>20</xdr:col>
      <xdr:colOff>389004</xdr:colOff>
      <xdr:row>23</xdr:row>
      <xdr:rowOff>45390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900-0000B3000000}"/>
            </a:ext>
          </a:extLst>
        </xdr:cNvPr>
        <xdr:cNvCxnSpPr>
          <a:stCxn id="92" idx="0"/>
        </xdr:cNvCxnSpPr>
      </xdr:nvCxnSpPr>
      <xdr:spPr>
        <a:xfrm flipV="1">
          <a:off x="7676580" y="4040522"/>
          <a:ext cx="441281" cy="18975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315714</xdr:colOff>
      <xdr:row>22</xdr:row>
      <xdr:rowOff>71238</xdr:rowOff>
    </xdr:from>
    <xdr:to>
      <xdr:col>20</xdr:col>
      <xdr:colOff>400210</xdr:colOff>
      <xdr:row>22</xdr:row>
      <xdr:rowOff>94639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00000000-0008-0000-0900-0000B8000000}"/>
            </a:ext>
          </a:extLst>
        </xdr:cNvPr>
        <xdr:cNvCxnSpPr>
          <a:stCxn id="92" idx="2"/>
        </xdr:cNvCxnSpPr>
      </xdr:nvCxnSpPr>
      <xdr:spPr>
        <a:xfrm flipV="1">
          <a:off x="7663571" y="3908452"/>
          <a:ext cx="465496" cy="23401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41622</xdr:colOff>
      <xdr:row>11</xdr:row>
      <xdr:rowOff>104855</xdr:rowOff>
    </xdr:from>
    <xdr:to>
      <xdr:col>20</xdr:col>
      <xdr:colOff>243327</xdr:colOff>
      <xdr:row>36</xdr:row>
      <xdr:rowOff>108857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000000-0008-0000-0900-0000BB000000}"/>
            </a:ext>
          </a:extLst>
        </xdr:cNvPr>
        <xdr:cNvCxnSpPr/>
      </xdr:nvCxnSpPr>
      <xdr:spPr>
        <a:xfrm>
          <a:off x="7389479" y="1996248"/>
          <a:ext cx="582705" cy="4072538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321769</xdr:colOff>
      <xdr:row>11</xdr:row>
      <xdr:rowOff>116061</xdr:rowOff>
    </xdr:from>
    <xdr:to>
      <xdr:col>20</xdr:col>
      <xdr:colOff>131269</xdr:colOff>
      <xdr:row>36</xdr:row>
      <xdr:rowOff>142475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00000000-0008-0000-0900-0000BE000000}"/>
            </a:ext>
          </a:extLst>
        </xdr:cNvPr>
        <xdr:cNvCxnSpPr/>
      </xdr:nvCxnSpPr>
      <xdr:spPr>
        <a:xfrm>
          <a:off x="7288626" y="2007454"/>
          <a:ext cx="571500" cy="409495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21306</xdr:colOff>
      <xdr:row>23</xdr:row>
      <xdr:rowOff>99299</xdr:rowOff>
    </xdr:from>
    <xdr:to>
      <xdr:col>6</xdr:col>
      <xdr:colOff>202306</xdr:colOff>
      <xdr:row>24</xdr:row>
      <xdr:rowOff>136069</xdr:rowOff>
    </xdr:to>
    <xdr:grpSp>
      <xdr:nvGrpSpPr>
        <xdr:cNvPr id="4" name="Group 211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pSpPr>
          <a:grpSpLocks/>
        </xdr:cNvGrpSpPr>
      </xdr:nvGrpSpPr>
      <xdr:grpSpPr bwMode="auto">
        <a:xfrm rot="5996733">
          <a:off x="2586486" y="4226467"/>
          <a:ext cx="185857" cy="181000"/>
          <a:chOff x="3494882" y="6020720"/>
          <a:chExt cx="153760" cy="144236"/>
        </a:xfrm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00000000-0008-0000-0900-000070000000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00000000-0008-0000-0900-000071000000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375448</xdr:colOff>
      <xdr:row>31</xdr:row>
      <xdr:rowOff>92465</xdr:rowOff>
    </xdr:from>
    <xdr:to>
      <xdr:col>20</xdr:col>
      <xdr:colOff>175448</xdr:colOff>
      <xdr:row>32</xdr:row>
      <xdr:rowOff>116960</xdr:rowOff>
    </xdr:to>
    <xdr:grpSp>
      <xdr:nvGrpSpPr>
        <xdr:cNvPr id="118" name="Group 211">
          <a:extLst>
            <a:ext uri="{FF2B5EF4-FFF2-40B4-BE49-F238E27FC236}">
              <a16:creationId xmlns:a16="http://schemas.microsoft.com/office/drawing/2014/main" id="{00000000-0008-0000-0900-000076000000}"/>
            </a:ext>
          </a:extLst>
        </xdr:cNvPr>
        <xdr:cNvGrpSpPr>
          <a:grpSpLocks/>
        </xdr:cNvGrpSpPr>
      </xdr:nvGrpSpPr>
      <xdr:grpSpPr bwMode="auto">
        <a:xfrm rot="7686740">
          <a:off x="7742396" y="5406191"/>
          <a:ext cx="173582" cy="181000"/>
          <a:chOff x="3494882" y="6020720"/>
          <a:chExt cx="153760" cy="144236"/>
        </a:xfrm>
      </xdr:grpSpPr>
      <xdr:sp macro="" textlink="">
        <xdr:nvSpPr>
          <xdr:cNvPr id="119" name="Oval 118">
            <a:extLst>
              <a:ext uri="{FF2B5EF4-FFF2-40B4-BE49-F238E27FC236}">
                <a16:creationId xmlns:a16="http://schemas.microsoft.com/office/drawing/2014/main" id="{00000000-0008-0000-0900-000077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00000000-0008-0000-0900-000078000000}"/>
              </a:ext>
            </a:extLst>
          </xdr:cNvPr>
          <xdr:cNvCxnSpPr>
            <a:stCxn id="119" idx="1"/>
            <a:endCxn id="11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00000000-0008-0000-0900-000079000000}"/>
              </a:ext>
            </a:extLst>
          </xdr:cNvPr>
          <xdr:cNvCxnSpPr>
            <a:stCxn id="119" idx="3"/>
            <a:endCxn id="11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167018</xdr:colOff>
      <xdr:row>22</xdr:row>
      <xdr:rowOff>74536</xdr:rowOff>
    </xdr:from>
    <xdr:to>
      <xdr:col>19</xdr:col>
      <xdr:colOff>348018</xdr:colOff>
      <xdr:row>23</xdr:row>
      <xdr:rowOff>83823</xdr:rowOff>
    </xdr:to>
    <xdr:grpSp>
      <xdr:nvGrpSpPr>
        <xdr:cNvPr id="91" name="Group 211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GrpSpPr>
          <a:grpSpLocks/>
        </xdr:cNvGrpSpPr>
      </xdr:nvGrpSpPr>
      <xdr:grpSpPr bwMode="auto">
        <a:xfrm rot="7686740">
          <a:off x="7525005" y="4022310"/>
          <a:ext cx="191504" cy="181000"/>
          <a:chOff x="3494882" y="6020720"/>
          <a:chExt cx="153760" cy="144236"/>
        </a:xfrm>
      </xdr:grpSpPr>
      <xdr:sp macro="" textlink="">
        <xdr:nvSpPr>
          <xdr:cNvPr id="92" name="Oval 91">
            <a:extLst>
              <a:ext uri="{FF2B5EF4-FFF2-40B4-BE49-F238E27FC236}">
                <a16:creationId xmlns:a16="http://schemas.microsoft.com/office/drawing/2014/main" id="{00000000-0008-0000-0900-00005C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0000000-0008-0000-0900-00005D000000}"/>
              </a:ext>
            </a:extLst>
          </xdr:cNvPr>
          <xdr:cNvCxnSpPr>
            <a:stCxn id="92" idx="1"/>
            <a:endCxn id="9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CxnSpPr>
            <a:stCxn id="92" idx="3"/>
            <a:endCxn id="9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370707</xdr:colOff>
      <xdr:row>14</xdr:row>
      <xdr:rowOff>162040</xdr:rowOff>
    </xdr:from>
    <xdr:to>
      <xdr:col>19</xdr:col>
      <xdr:colOff>170707</xdr:colOff>
      <xdr:row>15</xdr:row>
      <xdr:rowOff>171328</xdr:rowOff>
    </xdr:to>
    <xdr:grpSp>
      <xdr:nvGrpSpPr>
        <xdr:cNvPr id="126" name="Group 211">
          <a:extLst>
            <a:ext uri="{FF2B5EF4-FFF2-40B4-BE49-F238E27FC236}">
              <a16:creationId xmlns:a16="http://schemas.microsoft.com/office/drawing/2014/main" id="{00000000-0008-0000-0900-00007E000000}"/>
            </a:ext>
          </a:extLst>
        </xdr:cNvPr>
        <xdr:cNvGrpSpPr>
          <a:grpSpLocks/>
        </xdr:cNvGrpSpPr>
      </xdr:nvGrpSpPr>
      <xdr:grpSpPr bwMode="auto">
        <a:xfrm rot="7686740">
          <a:off x="7347693" y="2652076"/>
          <a:ext cx="191505" cy="181000"/>
          <a:chOff x="3494882" y="6020720"/>
          <a:chExt cx="153760" cy="144236"/>
        </a:xfrm>
      </xdr:grpSpPr>
      <xdr:sp macro="" textlink="">
        <xdr:nvSpPr>
          <xdr:cNvPr id="127" name="Oval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CxnSpPr>
            <a:stCxn id="127" idx="1"/>
            <a:endCxn id="12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00000000-0008-0000-0900-000081000000}"/>
              </a:ext>
            </a:extLst>
          </xdr:cNvPr>
          <xdr:cNvCxnSpPr>
            <a:stCxn id="127" idx="3"/>
            <a:endCxn id="12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93224</xdr:colOff>
      <xdr:row>22</xdr:row>
      <xdr:rowOff>51089</xdr:rowOff>
    </xdr:from>
    <xdr:to>
      <xdr:col>11</xdr:col>
      <xdr:colOff>315323</xdr:colOff>
      <xdr:row>24</xdr:row>
      <xdr:rowOff>13214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4179449" y="3965864"/>
          <a:ext cx="603099" cy="29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7</xdr:col>
      <xdr:colOff>64649</xdr:colOff>
      <xdr:row>22</xdr:row>
      <xdr:rowOff>89189</xdr:rowOff>
    </xdr:from>
    <xdr:to>
      <xdr:col>8</xdr:col>
      <xdr:colOff>286748</xdr:colOff>
      <xdr:row>24</xdr:row>
      <xdr:rowOff>51314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SpPr txBox="1"/>
      </xdr:nvSpPr>
      <xdr:spPr>
        <a:xfrm>
          <a:off x="3007874" y="4003964"/>
          <a:ext cx="603099" cy="29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4</xdr:col>
      <xdr:colOff>36074</xdr:colOff>
      <xdr:row>22</xdr:row>
      <xdr:rowOff>146339</xdr:rowOff>
    </xdr:from>
    <xdr:to>
      <xdr:col>5</xdr:col>
      <xdr:colOff>258173</xdr:colOff>
      <xdr:row>24</xdr:row>
      <xdr:rowOff>108464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000000-0008-0000-0900-000089000000}"/>
            </a:ext>
          </a:extLst>
        </xdr:cNvPr>
        <xdr:cNvSpPr txBox="1"/>
      </xdr:nvSpPr>
      <xdr:spPr>
        <a:xfrm>
          <a:off x="1836299" y="4061114"/>
          <a:ext cx="603099" cy="29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2</xdr:col>
      <xdr:colOff>770899</xdr:colOff>
      <xdr:row>26</xdr:row>
      <xdr:rowOff>49689</xdr:rowOff>
    </xdr:from>
    <xdr:to>
      <xdr:col>3</xdr:col>
      <xdr:colOff>123424</xdr:colOff>
      <xdr:row>30</xdr:row>
      <xdr:rowOff>43188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SpPr txBox="1"/>
      </xdr:nvSpPr>
      <xdr:spPr>
        <a:xfrm rot="16369379">
          <a:off x="1093349" y="4756439"/>
          <a:ext cx="603099" cy="29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45 Mtr</a:t>
          </a:r>
        </a:p>
      </xdr:txBody>
    </xdr:sp>
    <xdr:clientData/>
  </xdr:twoCellAnchor>
  <xdr:twoCellAnchor>
    <xdr:from>
      <xdr:col>11</xdr:col>
      <xdr:colOff>102164</xdr:colOff>
      <xdr:row>16</xdr:row>
      <xdr:rowOff>133350</xdr:rowOff>
    </xdr:from>
    <xdr:to>
      <xdr:col>13</xdr:col>
      <xdr:colOff>368798</xdr:colOff>
      <xdr:row>20</xdr:row>
      <xdr:rowOff>123825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00000000-0008-0000-0900-00008B000000}"/>
            </a:ext>
          </a:extLst>
        </xdr:cNvPr>
        <xdr:cNvSpPr txBox="1"/>
      </xdr:nvSpPr>
      <xdr:spPr>
        <a:xfrm>
          <a:off x="4569389" y="2962275"/>
          <a:ext cx="876234" cy="7143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</a:rPr>
            <a:t>SYG.06.../B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8</xdr:col>
      <xdr:colOff>111689</xdr:colOff>
      <xdr:row>17</xdr:row>
      <xdr:rowOff>76200</xdr:rowOff>
    </xdr:from>
    <xdr:to>
      <xdr:col>10</xdr:col>
      <xdr:colOff>225923</xdr:colOff>
      <xdr:row>21</xdr:row>
      <xdr:rowOff>66675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00000000-0008-0000-0900-00008C000000}"/>
            </a:ext>
          </a:extLst>
        </xdr:cNvPr>
        <xdr:cNvSpPr txBox="1"/>
      </xdr:nvSpPr>
      <xdr:spPr>
        <a:xfrm>
          <a:off x="3435914" y="3086100"/>
          <a:ext cx="876234" cy="7143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</a:rPr>
            <a:t>SYG.06.../C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5</xdr:col>
      <xdr:colOff>35489</xdr:colOff>
      <xdr:row>17</xdr:row>
      <xdr:rowOff>114300</xdr:rowOff>
    </xdr:from>
    <xdr:to>
      <xdr:col>7</xdr:col>
      <xdr:colOff>149723</xdr:colOff>
      <xdr:row>21</xdr:row>
      <xdr:rowOff>104775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2216714" y="3124200"/>
          <a:ext cx="876234" cy="7143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</a:rPr>
            <a:t>SYG.06.../D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2</xdr:col>
      <xdr:colOff>460801</xdr:colOff>
      <xdr:row>16</xdr:row>
      <xdr:rowOff>8283</xdr:rowOff>
    </xdr:from>
    <xdr:to>
      <xdr:col>4</xdr:col>
      <xdr:colOff>11817</xdr:colOff>
      <xdr:row>21</xdr:row>
      <xdr:rowOff>141218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900-000093000000}"/>
            </a:ext>
          </a:extLst>
        </xdr:cNvPr>
        <xdr:cNvSpPr txBox="1"/>
      </xdr:nvSpPr>
      <xdr:spPr>
        <a:xfrm>
          <a:off x="941192" y="2857500"/>
          <a:ext cx="876234" cy="104402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</a:rPr>
            <a:t>SYG.06.../E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CC8-A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2 CE1-3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2 F1-3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2 CM2-12A</a:t>
          </a:r>
        </a:p>
      </xdr:txBody>
    </xdr:sp>
    <xdr:clientData/>
  </xdr:twoCellAnchor>
  <xdr:twoCellAnchor>
    <xdr:from>
      <xdr:col>2</xdr:col>
      <xdr:colOff>803413</xdr:colOff>
      <xdr:row>30</xdr:row>
      <xdr:rowOff>115957</xdr:rowOff>
    </xdr:from>
    <xdr:to>
      <xdr:col>3</xdr:col>
      <xdr:colOff>82825</xdr:colOff>
      <xdr:row>32</xdr:row>
      <xdr:rowOff>16565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900-000094000000}"/>
            </a:ext>
          </a:extLst>
        </xdr:cNvPr>
        <xdr:cNvSpPr/>
      </xdr:nvSpPr>
      <xdr:spPr>
        <a:xfrm>
          <a:off x="1283804" y="5284305"/>
          <a:ext cx="223630" cy="198782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224118</xdr:colOff>
      <xdr:row>4</xdr:row>
      <xdr:rowOff>97798</xdr:rowOff>
    </xdr:from>
    <xdr:to>
      <xdr:col>13</xdr:col>
      <xdr:colOff>145677</xdr:colOff>
      <xdr:row>26</xdr:row>
      <xdr:rowOff>22412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68577DF-C380-7E75-20E9-2BA899A0B256}"/>
            </a:ext>
          </a:extLst>
        </xdr:cNvPr>
        <xdr:cNvGrpSpPr/>
      </xdr:nvGrpSpPr>
      <xdr:grpSpPr>
        <a:xfrm>
          <a:off x="224118" y="983063"/>
          <a:ext cx="7788088" cy="4115614"/>
          <a:chOff x="123265" y="1005474"/>
          <a:chExt cx="7788088" cy="411561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E154E5E-EFB6-97FE-5423-052D13E3068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rcRect l="8300" t="23889" r="21152" b="14853"/>
          <a:stretch/>
        </xdr:blipFill>
        <xdr:spPr>
          <a:xfrm>
            <a:off x="224118" y="1005474"/>
            <a:ext cx="7687235" cy="3936321"/>
          </a:xfrm>
          <a:prstGeom prst="rect">
            <a:avLst/>
          </a:prstGeom>
          <a:solidFill>
            <a:schemeClr val="bg1"/>
          </a:solidFill>
          <a:ln>
            <a:noFill/>
          </a:ln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F29F1445-6C6E-8EF9-6E33-C4D9889F978E}"/>
              </a:ext>
            </a:extLst>
          </xdr:cNvPr>
          <xdr:cNvSpPr/>
        </xdr:nvSpPr>
        <xdr:spPr>
          <a:xfrm>
            <a:off x="123265" y="4392706"/>
            <a:ext cx="1714500" cy="72838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4</xdr:col>
      <xdr:colOff>358027</xdr:colOff>
      <xdr:row>10</xdr:row>
      <xdr:rowOff>70036</xdr:rowOff>
    </xdr:from>
    <xdr:to>
      <xdr:col>4</xdr:col>
      <xdr:colOff>403746</xdr:colOff>
      <xdr:row>13</xdr:row>
      <xdr:rowOff>123263</xdr:rowOff>
    </xdr:to>
    <xdr:sp macro="" textlink="">
      <xdr:nvSpPr>
        <xdr:cNvPr id="4" name="Freeform: Shap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778498" y="2098301"/>
          <a:ext cx="45719" cy="624727"/>
        </a:xfrm>
        <a:custGeom>
          <a:avLst/>
          <a:gdLst>
            <a:gd name="connsiteX0" fmla="*/ 0 w 257175"/>
            <a:gd name="connsiteY0" fmla="*/ 0 h 514350"/>
            <a:gd name="connsiteX1" fmla="*/ 95250 w 257175"/>
            <a:gd name="connsiteY1" fmla="*/ 428625 h 514350"/>
            <a:gd name="connsiteX2" fmla="*/ 257175 w 257175"/>
            <a:gd name="connsiteY2" fmla="*/ 514350 h 514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57175" h="514350">
              <a:moveTo>
                <a:pt x="0" y="0"/>
              </a:moveTo>
              <a:lnTo>
                <a:pt x="95250" y="428625"/>
              </a:lnTo>
              <a:lnTo>
                <a:pt x="257175" y="51435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41243</xdr:colOff>
      <xdr:row>8</xdr:row>
      <xdr:rowOff>25526</xdr:rowOff>
    </xdr:from>
    <xdr:to>
      <xdr:col>5</xdr:col>
      <xdr:colOff>82657</xdr:colOff>
      <xdr:row>10</xdr:row>
      <xdr:rowOff>116635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2461714" y="1672791"/>
          <a:ext cx="646531" cy="472109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/>
            <a:t>PT. COSPA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</xdr:colOff>
      <xdr:row>8</xdr:row>
      <xdr:rowOff>119062</xdr:rowOff>
    </xdr:from>
    <xdr:to>
      <xdr:col>28</xdr:col>
      <xdr:colOff>142875</xdr:colOff>
      <xdr:row>57</xdr:row>
      <xdr:rowOff>142874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DA48EA-622C-22A0-BE68-D52E7C33A7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53" t="10419" r="1524" b="5912"/>
        <a:stretch/>
      </xdr:blipFill>
      <xdr:spPr>
        <a:xfrm>
          <a:off x="952500" y="1357312"/>
          <a:ext cx="14668500" cy="8191500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26</xdr:col>
      <xdr:colOff>284513</xdr:colOff>
      <xdr:row>54</xdr:row>
      <xdr:rowOff>65561</xdr:rowOff>
    </xdr:from>
    <xdr:to>
      <xdr:col>30</xdr:col>
      <xdr:colOff>35389</xdr:colOff>
      <xdr:row>61</xdr:row>
      <xdr:rowOff>24673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4816942" y="8842168"/>
          <a:ext cx="1179626" cy="1102112"/>
        </a:xfrm>
        <a:prstGeom prst="rect">
          <a:avLst/>
        </a:prstGeom>
      </xdr:spPr>
    </xdr:pic>
    <xdr:clientData/>
  </xdr:twoCellAnchor>
  <xdr:twoCellAnchor>
    <xdr:from>
      <xdr:col>7</xdr:col>
      <xdr:colOff>465171</xdr:colOff>
      <xdr:row>29</xdr:row>
      <xdr:rowOff>80353</xdr:rowOff>
    </xdr:from>
    <xdr:to>
      <xdr:col>10</xdr:col>
      <xdr:colOff>465174</xdr:colOff>
      <xdr:row>32</xdr:row>
      <xdr:rowOff>129941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3417921" y="4774817"/>
          <a:ext cx="1836967" cy="5394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FFFF00"/>
              </a:solidFill>
            </a:rPr>
            <a:t>PT.</a:t>
          </a:r>
          <a:r>
            <a:rPr lang="en-US" sz="2000" b="1" baseline="0">
              <a:solidFill>
                <a:srgbClr val="FFFF00"/>
              </a:solidFill>
            </a:rPr>
            <a:t> COSPA HANBAG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  <xdr:twoCellAnchor>
    <xdr:from>
      <xdr:col>10</xdr:col>
      <xdr:colOff>248478</xdr:colOff>
      <xdr:row>28</xdr:row>
      <xdr:rowOff>24848</xdr:rowOff>
    </xdr:from>
    <xdr:to>
      <xdr:col>12</xdr:col>
      <xdr:colOff>82826</xdr:colOff>
      <xdr:row>33</xdr:row>
      <xdr:rowOff>33130</xdr:rowOff>
    </xdr:to>
    <xdr:sp macro="" textlink="">
      <xdr:nvSpPr>
        <xdr:cNvPr id="7" name="Freeform: Shape 6">
          <a:extLst>
            <a:ext uri="{FF2B5EF4-FFF2-40B4-BE49-F238E27FC236}">
              <a16:creationId xmlns:a16="http://schemas.microsoft.com/office/drawing/2014/main" id="{970378E6-99AE-C9D1-D529-F7BAAB694794}"/>
            </a:ext>
          </a:extLst>
        </xdr:cNvPr>
        <xdr:cNvSpPr/>
      </xdr:nvSpPr>
      <xdr:spPr>
        <a:xfrm>
          <a:off x="5035826" y="4596848"/>
          <a:ext cx="1060174" cy="836543"/>
        </a:xfrm>
        <a:custGeom>
          <a:avLst/>
          <a:gdLst>
            <a:gd name="connsiteX0" fmla="*/ 57978 w 1060174"/>
            <a:gd name="connsiteY0" fmla="*/ 836543 h 836543"/>
            <a:gd name="connsiteX1" fmla="*/ 1060174 w 1060174"/>
            <a:gd name="connsiteY1" fmla="*/ 762000 h 836543"/>
            <a:gd name="connsiteX2" fmla="*/ 1035326 w 1060174"/>
            <a:gd name="connsiteY2" fmla="*/ 0 h 836543"/>
            <a:gd name="connsiteX3" fmla="*/ 0 w 1060174"/>
            <a:gd name="connsiteY3" fmla="*/ 49695 h 836543"/>
            <a:gd name="connsiteX4" fmla="*/ 57978 w 1060174"/>
            <a:gd name="connsiteY4" fmla="*/ 836543 h 8365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060174" h="836543">
              <a:moveTo>
                <a:pt x="57978" y="836543"/>
              </a:moveTo>
              <a:lnTo>
                <a:pt x="1060174" y="762000"/>
              </a:lnTo>
              <a:lnTo>
                <a:pt x="1035326" y="0"/>
              </a:lnTo>
              <a:lnTo>
                <a:pt x="0" y="49695"/>
              </a:lnTo>
              <a:lnTo>
                <a:pt x="57978" y="836543"/>
              </a:lnTo>
              <a:close/>
            </a:path>
          </a:pathLst>
        </a:custGeom>
        <a:solidFill>
          <a:srgbClr val="FF0000">
            <a:alpha val="8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2009\kinerja%20PMT%20trip\Form_Kinerja_Penyu4_dian2008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ROGRAM"/>
      <sheetName val="PkRp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/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/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/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/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/>
      <sheetData sheetId="347">
        <row r="3">
          <cell r="B3">
            <v>0</v>
          </cell>
        </row>
      </sheetData>
      <sheetData sheetId="348"/>
      <sheetData sheetId="349"/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/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/>
      <sheetData sheetId="234"/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JURNAL"/>
      <sheetName val="BB PUSAT"/>
      <sheetName val="DTstok"/>
      <sheetName val="JAN07"/>
      <sheetName val="Sudah Berjalan"/>
      <sheetName val="W-NAD"/>
      <sheetName val="UPDATE 25 JANUARI 2007"/>
      <sheetName val="PMT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MATERIAL"/>
      <sheetName val="8.b Lamp B-1 BAHP Evaluasi SPH"/>
      <sheetName val="DAF- PEG"/>
      <sheetName val="NO. PRK"/>
      <sheetName val="BLC 2016"/>
      <sheetName val="LK-1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82" activePane="bottomRight" state="frozen"/>
      <selection activeCell="D209" sqref="D209"/>
      <selection pane="topRight" activeCell="D209" sqref="D209"/>
      <selection pane="bottomLeft" activeCell="D209" sqref="D209"/>
      <selection pane="bottomRight" activeCell="D189" sqref="D18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1" t="s">
        <v>43</v>
      </c>
      <c r="C2" s="52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2" t="s">
        <v>23</v>
      </c>
      <c r="C4" s="523" t="s">
        <v>1016</v>
      </c>
      <c r="D4" s="523" t="s">
        <v>44</v>
      </c>
      <c r="E4" s="522" t="s">
        <v>45</v>
      </c>
      <c r="F4" s="108" t="s">
        <v>1610</v>
      </c>
      <c r="G4" s="108" t="s">
        <v>1609</v>
      </c>
      <c r="H4" s="520" t="s">
        <v>1029</v>
      </c>
      <c r="I4" s="182" t="s">
        <v>482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2"/>
      <c r="C5" s="523"/>
      <c r="D5" s="523"/>
      <c r="E5" s="522"/>
      <c r="F5" s="93"/>
      <c r="G5" s="93"/>
      <c r="H5" s="520"/>
      <c r="I5" s="182" t="s">
        <v>1609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139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483</v>
      </c>
      <c r="C8" s="109" t="s">
        <v>484</v>
      </c>
      <c r="D8" s="202"/>
      <c r="E8" s="203"/>
      <c r="F8" s="176">
        <f>(IF(D8="JASA",G8*'[115]DETAIL USULAN'!$K$58,0))+(IF(D8="HDW",G8*'[115]DETAIL USULAN'!$J$58,0))+(IF(D8="MDU",G8*'[115]DETAIL USULAN'!$I$58,0))+(IF(D8="MDU-KD",G8*'[115]DETAIL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485</v>
      </c>
      <c r="D9" s="202" t="s">
        <v>46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486</v>
      </c>
      <c r="D10" s="202" t="s">
        <v>47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487</v>
      </c>
      <c r="D11" s="202" t="s">
        <v>46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1145</v>
      </c>
      <c r="D12" s="202" t="s">
        <v>46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1144</v>
      </c>
      <c r="D13" s="202" t="s">
        <v>46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1201</v>
      </c>
      <c r="D14" s="202" t="s">
        <v>46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1202</v>
      </c>
      <c r="D15" s="202" t="s">
        <v>46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1200</v>
      </c>
      <c r="D16" s="202" t="s">
        <v>46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1146</v>
      </c>
      <c r="D17" s="202" t="s">
        <v>47</v>
      </c>
      <c r="E17" s="203" t="s">
        <v>14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488</v>
      </c>
      <c r="D18" s="202" t="s">
        <v>46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489</v>
      </c>
      <c r="D19" s="202" t="s">
        <v>46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490</v>
      </c>
      <c r="D20" s="202" t="s">
        <v>46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491</v>
      </c>
      <c r="D21" s="202" t="s">
        <v>46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492</v>
      </c>
      <c r="D22" s="202" t="s">
        <v>46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493</v>
      </c>
      <c r="D23" s="202" t="s">
        <v>46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494</v>
      </c>
      <c r="D24" s="202" t="s">
        <v>46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495</v>
      </c>
      <c r="D25" s="202" t="s">
        <v>46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496</v>
      </c>
      <c r="D26" s="202" t="s">
        <v>46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497</v>
      </c>
      <c r="D27" s="202" t="s">
        <v>46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498</v>
      </c>
      <c r="D28" s="202" t="s">
        <v>46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499</v>
      </c>
      <c r="D29" s="202" t="s">
        <v>46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500</v>
      </c>
      <c r="D30" s="202" t="s">
        <v>46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501</v>
      </c>
      <c r="D31" s="202" t="s">
        <v>46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502</v>
      </c>
      <c r="D32" s="202" t="s">
        <v>47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503</v>
      </c>
      <c r="D33" s="202" t="s">
        <v>47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504</v>
      </c>
      <c r="D34" s="202" t="s">
        <v>47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505</v>
      </c>
      <c r="D35" s="202" t="s">
        <v>47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1553</v>
      </c>
      <c r="D36" s="202" t="s">
        <v>47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1554</v>
      </c>
      <c r="D37" s="202" t="s">
        <v>47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1555</v>
      </c>
      <c r="D38" s="202" t="s">
        <v>47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1556</v>
      </c>
      <c r="D39" s="202" t="s">
        <v>47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1557</v>
      </c>
      <c r="D40" s="202" t="s">
        <v>47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1558</v>
      </c>
      <c r="D41" s="202" t="s">
        <v>47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1559</v>
      </c>
      <c r="D42" s="202" t="s">
        <v>47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1560</v>
      </c>
      <c r="D43" s="202" t="s">
        <v>47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506</v>
      </c>
      <c r="D44" s="202" t="s">
        <v>47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507</v>
      </c>
      <c r="D45" s="202" t="s">
        <v>47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1327</v>
      </c>
      <c r="D46" s="202" t="s">
        <v>46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1328</v>
      </c>
      <c r="D47" s="202" t="s">
        <v>46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1329</v>
      </c>
      <c r="D48" s="202" t="s">
        <v>46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1330</v>
      </c>
      <c r="D49" s="202" t="s">
        <v>46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1331</v>
      </c>
      <c r="D50" s="202" t="s">
        <v>46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1332</v>
      </c>
      <c r="D51" s="202" t="s">
        <v>46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1333</v>
      </c>
      <c r="D52" s="202" t="s">
        <v>46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1334</v>
      </c>
      <c r="D53" s="202" t="s">
        <v>46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1335</v>
      </c>
      <c r="D54" s="202" t="s">
        <v>46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1336</v>
      </c>
      <c r="D55" s="202" t="s">
        <v>46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1337</v>
      </c>
      <c r="D56" s="202" t="s">
        <v>46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1338</v>
      </c>
      <c r="D57" s="202" t="s">
        <v>46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1339</v>
      </c>
      <c r="D58" s="202" t="s">
        <v>46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1340</v>
      </c>
      <c r="D59" s="202" t="s">
        <v>46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1341</v>
      </c>
      <c r="D60" s="202" t="s">
        <v>46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1342</v>
      </c>
      <c r="D61" s="202" t="s">
        <v>46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1343</v>
      </c>
      <c r="D62" s="202" t="s">
        <v>46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1344</v>
      </c>
      <c r="D63" s="202" t="s">
        <v>46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1345</v>
      </c>
      <c r="D64" s="202" t="s">
        <v>46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1346</v>
      </c>
      <c r="D65" s="202" t="s">
        <v>46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1347</v>
      </c>
      <c r="D66" s="202" t="s">
        <v>46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1348</v>
      </c>
      <c r="D67" s="202" t="s">
        <v>46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1385</v>
      </c>
      <c r="D68" s="202" t="s">
        <v>46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1386</v>
      </c>
      <c r="D69" s="202" t="s">
        <v>46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1387</v>
      </c>
      <c r="D70" s="202" t="s">
        <v>46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1388</v>
      </c>
      <c r="D71" s="202" t="s">
        <v>46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1389</v>
      </c>
      <c r="D72" s="202" t="s">
        <v>46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1390</v>
      </c>
      <c r="D73" s="202" t="s">
        <v>46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1391</v>
      </c>
      <c r="D74" s="202" t="s">
        <v>46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1392</v>
      </c>
      <c r="D75" s="202" t="s">
        <v>46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1393</v>
      </c>
      <c r="D76" s="202" t="s">
        <v>46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1394</v>
      </c>
      <c r="D77" s="202" t="s">
        <v>46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1395</v>
      </c>
      <c r="D78" s="202" t="s">
        <v>46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1396</v>
      </c>
      <c r="D79" s="202" t="s">
        <v>46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1397</v>
      </c>
      <c r="D80" s="202" t="s">
        <v>46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1398</v>
      </c>
      <c r="D81" s="202" t="s">
        <v>46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1399</v>
      </c>
      <c r="D82" s="202" t="s">
        <v>46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1400</v>
      </c>
      <c r="D83" s="202" t="s">
        <v>46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1349</v>
      </c>
      <c r="D84" s="202" t="s">
        <v>46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1350</v>
      </c>
      <c r="D85" s="202" t="s">
        <v>46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50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508</v>
      </c>
      <c r="C87" s="109" t="s">
        <v>509</v>
      </c>
      <c r="D87" s="202" t="s">
        <v>50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510</v>
      </c>
      <c r="D88" s="202" t="s">
        <v>46</v>
      </c>
      <c r="E88" s="203" t="s">
        <v>14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511</v>
      </c>
      <c r="D89" s="202" t="s">
        <v>46</v>
      </c>
      <c r="E89" s="203" t="s">
        <v>14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512</v>
      </c>
      <c r="D90" s="202" t="s">
        <v>46</v>
      </c>
      <c r="E90" s="203" t="s">
        <v>14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513</v>
      </c>
      <c r="D91" s="202" t="s">
        <v>46</v>
      </c>
      <c r="E91" s="203" t="s">
        <v>14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514</v>
      </c>
      <c r="D92" s="202" t="s">
        <v>46</v>
      </c>
      <c r="E92" s="203" t="s">
        <v>14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515</v>
      </c>
      <c r="D93" s="202" t="s">
        <v>46</v>
      </c>
      <c r="E93" s="203" t="s">
        <v>14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516</v>
      </c>
      <c r="D94" s="202" t="s">
        <v>46</v>
      </c>
      <c r="E94" s="203" t="s">
        <v>14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517</v>
      </c>
      <c r="D95" s="202" t="s">
        <v>46</v>
      </c>
      <c r="E95" s="203" t="s">
        <v>14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518</v>
      </c>
      <c r="D96" s="202" t="s">
        <v>46</v>
      </c>
      <c r="E96" s="203" t="s">
        <v>14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519</v>
      </c>
      <c r="D97" s="202" t="s">
        <v>46</v>
      </c>
      <c r="E97" s="203" t="s">
        <v>14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520</v>
      </c>
      <c r="D98" s="202" t="s">
        <v>46</v>
      </c>
      <c r="E98" s="203" t="s">
        <v>14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521</v>
      </c>
      <c r="D99" s="202" t="s">
        <v>46</v>
      </c>
      <c r="E99" s="203" t="s">
        <v>14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522</v>
      </c>
      <c r="D100" s="202" t="s">
        <v>46</v>
      </c>
      <c r="E100" s="203" t="s">
        <v>14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523</v>
      </c>
      <c r="D101" s="202" t="s">
        <v>46</v>
      </c>
      <c r="E101" s="203" t="s">
        <v>14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524</v>
      </c>
      <c r="D102" s="202" t="s">
        <v>46</v>
      </c>
      <c r="E102" s="203" t="s">
        <v>14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525</v>
      </c>
      <c r="D103" s="202" t="s">
        <v>46</v>
      </c>
      <c r="E103" s="203" t="s">
        <v>14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526</v>
      </c>
      <c r="D104" s="202" t="s">
        <v>46</v>
      </c>
      <c r="E104" s="203" t="s">
        <v>14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146</v>
      </c>
      <c r="D105" s="202" t="s">
        <v>47</v>
      </c>
      <c r="E105" s="203" t="s">
        <v>24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147</v>
      </c>
      <c r="D106" s="202" t="s">
        <v>47</v>
      </c>
      <c r="E106" s="203" t="s">
        <v>24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51</v>
      </c>
      <c r="D107" s="202" t="s">
        <v>47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52</v>
      </c>
      <c r="D108" s="202" t="s">
        <v>47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53</v>
      </c>
      <c r="D109" s="202" t="s">
        <v>47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54</v>
      </c>
      <c r="D110" s="202" t="s">
        <v>47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41</v>
      </c>
      <c r="D111" s="202" t="s">
        <v>47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55</v>
      </c>
      <c r="D112" s="202" t="s">
        <v>47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50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527</v>
      </c>
      <c r="C114" s="109" t="s">
        <v>1198</v>
      </c>
      <c r="D114" s="202" t="s">
        <v>50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1199</v>
      </c>
      <c r="D115" s="202" t="s">
        <v>47</v>
      </c>
      <c r="E115" s="203" t="s">
        <v>14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1017</v>
      </c>
      <c r="D116" s="202" t="s">
        <v>46</v>
      </c>
      <c r="E116" s="203" t="s">
        <v>528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1018</v>
      </c>
      <c r="D117" s="202" t="s">
        <v>46</v>
      </c>
      <c r="E117" s="203" t="s">
        <v>528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1019</v>
      </c>
      <c r="D118" s="202" t="s">
        <v>46</v>
      </c>
      <c r="E118" s="203" t="s">
        <v>528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1020</v>
      </c>
      <c r="D119" s="202" t="s">
        <v>46</v>
      </c>
      <c r="E119" s="203" t="s">
        <v>528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1021</v>
      </c>
      <c r="D120" s="202" t="s">
        <v>46</v>
      </c>
      <c r="E120" s="203" t="s">
        <v>528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1197</v>
      </c>
      <c r="D121" s="202" t="s">
        <v>46</v>
      </c>
      <c r="E121" s="203" t="s">
        <v>528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1401</v>
      </c>
      <c r="D122" s="202" t="s">
        <v>50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1402</v>
      </c>
      <c r="D123" s="202" t="s">
        <v>46</v>
      </c>
      <c r="E123" s="203" t="s">
        <v>528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1403</v>
      </c>
      <c r="D124" s="202" t="s">
        <v>46</v>
      </c>
      <c r="E124" s="203" t="s">
        <v>14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529</v>
      </c>
      <c r="C126" s="109" t="s">
        <v>530</v>
      </c>
      <c r="D126" s="202" t="s">
        <v>50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531</v>
      </c>
      <c r="D127" s="202" t="s">
        <v>46</v>
      </c>
      <c r="E127" s="203" t="s">
        <v>528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532</v>
      </c>
      <c r="D128" s="202" t="s">
        <v>46</v>
      </c>
      <c r="E128" s="203" t="s">
        <v>528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1147</v>
      </c>
      <c r="D129" s="202" t="s">
        <v>47</v>
      </c>
      <c r="E129" s="203" t="s">
        <v>528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1148</v>
      </c>
      <c r="D130" s="202" t="s">
        <v>47</v>
      </c>
      <c r="E130" s="203" t="s">
        <v>14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1149</v>
      </c>
      <c r="D131" s="202" t="s">
        <v>47</v>
      </c>
      <c r="E131" s="203" t="s">
        <v>24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50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533</v>
      </c>
      <c r="C133" s="109" t="s">
        <v>534</v>
      </c>
      <c r="D133" s="202" t="s">
        <v>50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535</v>
      </c>
      <c r="D134" s="202" t="s">
        <v>46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1150</v>
      </c>
      <c r="D135" s="202" t="s">
        <v>46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1151</v>
      </c>
      <c r="D136" s="202" t="s">
        <v>46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1152</v>
      </c>
      <c r="D137" s="202" t="s">
        <v>46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1153</v>
      </c>
      <c r="D138" s="202" t="s">
        <v>46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1154</v>
      </c>
      <c r="D139" s="202" t="s">
        <v>46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1155</v>
      </c>
      <c r="D140" s="202" t="s">
        <v>46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1156</v>
      </c>
      <c r="D141" s="202" t="s">
        <v>46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1462</v>
      </c>
      <c r="D142" s="202" t="s">
        <v>46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1561</v>
      </c>
      <c r="D143" s="202" t="s">
        <v>46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1047</v>
      </c>
      <c r="D144" s="202" t="s">
        <v>46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1048</v>
      </c>
      <c r="D145" s="202" t="s">
        <v>46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1049</v>
      </c>
      <c r="D146" s="202" t="s">
        <v>46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1050</v>
      </c>
      <c r="D147" s="202" t="s">
        <v>46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1562</v>
      </c>
      <c r="D148" s="202" t="s">
        <v>46</v>
      </c>
      <c r="E148" s="203" t="s">
        <v>14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536</v>
      </c>
      <c r="C150" s="109" t="s">
        <v>537</v>
      </c>
      <c r="D150" s="202" t="s">
        <v>50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538</v>
      </c>
      <c r="D151" s="202" t="s">
        <v>46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56</v>
      </c>
      <c r="D152" s="202" t="s">
        <v>47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539</v>
      </c>
      <c r="D153" s="202" t="s">
        <v>47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540</v>
      </c>
      <c r="D154" s="202" t="s">
        <v>47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57</v>
      </c>
      <c r="D155" s="202" t="s">
        <v>47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58</v>
      </c>
      <c r="D156" s="202" t="s">
        <v>47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59</v>
      </c>
      <c r="D157" s="202" t="s">
        <v>47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541</v>
      </c>
      <c r="D158" s="202" t="s">
        <v>47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60</v>
      </c>
      <c r="D159" s="202" t="s">
        <v>47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61</v>
      </c>
      <c r="D160" s="202" t="s">
        <v>47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62</v>
      </c>
      <c r="D161" s="202" t="s">
        <v>47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63</v>
      </c>
      <c r="D162" s="202" t="s">
        <v>47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64</v>
      </c>
      <c r="D163" s="202" t="s">
        <v>47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65</v>
      </c>
      <c r="D164" s="202" t="s">
        <v>47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1404</v>
      </c>
      <c r="D165" s="202" t="s">
        <v>47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1405</v>
      </c>
      <c r="D166" s="202" t="s">
        <v>47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542</v>
      </c>
      <c r="D167" s="202" t="s">
        <v>47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543</v>
      </c>
      <c r="D168" s="202" t="s">
        <v>47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544</v>
      </c>
      <c r="D169" s="202" t="s">
        <v>47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545</v>
      </c>
      <c r="D170" s="202" t="s">
        <v>47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546</v>
      </c>
      <c r="D171" s="202" t="s">
        <v>47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547</v>
      </c>
      <c r="D172" s="202" t="s">
        <v>47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548</v>
      </c>
      <c r="D173" s="202" t="s">
        <v>47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549</v>
      </c>
      <c r="D174" s="202" t="s">
        <v>47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550</v>
      </c>
      <c r="D175" s="202" t="s">
        <v>47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551</v>
      </c>
      <c r="D176" s="202" t="s">
        <v>47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552</v>
      </c>
      <c r="D177" s="202" t="s">
        <v>47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553</v>
      </c>
      <c r="D178" s="202" t="s">
        <v>47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554</v>
      </c>
      <c r="D179" s="202" t="s">
        <v>47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555</v>
      </c>
      <c r="D180" s="202" t="s">
        <v>47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556</v>
      </c>
      <c r="D181" s="202" t="s">
        <v>47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66</v>
      </c>
      <c r="D182" s="202" t="s">
        <v>47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50</v>
      </c>
      <c r="D183" s="202" t="s">
        <v>50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557</v>
      </c>
      <c r="C184" s="109" t="s">
        <v>1157</v>
      </c>
      <c r="D184" s="202" t="s">
        <v>50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558</v>
      </c>
      <c r="D185" s="202" t="s">
        <v>47</v>
      </c>
      <c r="E185" s="203" t="s">
        <v>24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559</v>
      </c>
      <c r="D186" s="202" t="s">
        <v>46</v>
      </c>
      <c r="E186" s="203" t="s">
        <v>24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1037</v>
      </c>
      <c r="D187" s="202" t="s">
        <v>46</v>
      </c>
      <c r="E187" s="203" t="s">
        <v>24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1563</v>
      </c>
      <c r="D188" s="202" t="s">
        <v>47</v>
      </c>
      <c r="E188" s="203" t="s">
        <v>24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0</v>
      </c>
      <c r="K188" s="155">
        <f t="shared" si="13"/>
        <v>1</v>
      </c>
      <c r="L188" s="155">
        <f>IF(J188=1,SUM($J$6:J188),0)</f>
        <v>0</v>
      </c>
      <c r="M188" s="155">
        <f>IF(K188=1,SUM($K$6:K188),0)</f>
        <v>201227105.79893059</v>
      </c>
      <c r="N188" s="165">
        <f t="shared" si="14"/>
        <v>201227105.79893059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3" t="s">
        <v>1616</v>
      </c>
      <c r="D189" s="202" t="s">
        <v>47</v>
      </c>
      <c r="E189" s="203" t="s">
        <v>24</v>
      </c>
      <c r="F189" s="401">
        <v>8595700</v>
      </c>
      <c r="G189" s="401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0</v>
      </c>
      <c r="K189" s="155">
        <f t="shared" ref="K189" si="19">IF(D189="HDW",1,0)</f>
        <v>1</v>
      </c>
      <c r="L189" s="155">
        <f>IF(J189=1,SUM($J$6:J189),0)</f>
        <v>0</v>
      </c>
      <c r="M189" s="155">
        <f>IF(K189=1,SUM($K$6:K189),0)</f>
        <v>201227106.79893059</v>
      </c>
      <c r="N189" s="165">
        <f t="shared" ref="N189" si="20">IF(L189=0,M189,L189)</f>
        <v>201227106.79893059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1564</v>
      </c>
      <c r="D190" s="202" t="s">
        <v>47</v>
      </c>
      <c r="E190" s="203" t="s">
        <v>24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2"/>
        <v>0</v>
      </c>
      <c r="K190" s="155">
        <f t="shared" si="13"/>
        <v>1</v>
      </c>
      <c r="L190" s="155">
        <f>IF(J190=1,SUM($J$6:J190),0)</f>
        <v>0</v>
      </c>
      <c r="M190" s="155">
        <f>IF(K190=1,SUM($K$6:K190),0)</f>
        <v>201227107.79893059</v>
      </c>
      <c r="N190" s="165">
        <f t="shared" si="14"/>
        <v>201227107.79893059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560</v>
      </c>
      <c r="C192" s="109" t="s">
        <v>561</v>
      </c>
      <c r="D192" s="202" t="s">
        <v>50</v>
      </c>
      <c r="E192" s="203"/>
      <c r="F192" s="204"/>
      <c r="G192" s="204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562</v>
      </c>
      <c r="D193" s="202" t="s">
        <v>46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107</v>
      </c>
      <c r="M193" s="155">
        <f>IF(K193=1,SUM($K$6:K193),0)</f>
        <v>0</v>
      </c>
      <c r="N193" s="165">
        <f t="shared" si="14"/>
        <v>107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563</v>
      </c>
      <c r="D194" s="202" t="s">
        <v>46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108</v>
      </c>
      <c r="M194" s="155">
        <f>IF(K194=1,SUM($K$6:K194),0)</f>
        <v>0</v>
      </c>
      <c r="N194" s="165">
        <f t="shared" si="14"/>
        <v>108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110</v>
      </c>
      <c r="D195" s="202" t="s">
        <v>47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111</v>
      </c>
      <c r="D196" s="202" t="s">
        <v>47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1051</v>
      </c>
      <c r="D197" s="202" t="s">
        <v>47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50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586</v>
      </c>
      <c r="D199" s="202" t="s">
        <v>50</v>
      </c>
      <c r="E199" s="203"/>
      <c r="F199" s="204"/>
      <c r="G199" s="204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587</v>
      </c>
      <c r="D200" s="202" t="s">
        <v>47</v>
      </c>
      <c r="E200" s="203" t="s">
        <v>24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112</v>
      </c>
      <c r="D201" s="202" t="s">
        <v>47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113</v>
      </c>
      <c r="D202" s="202" t="s">
        <v>47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22">IF(D202="MDU-KD",1,0)</f>
        <v>0</v>
      </c>
      <c r="K202" s="155">
        <f t="shared" ref="K202:K269" si="23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24">IF(L202=0,M202,L202)</f>
        <v>201227113.79893059</v>
      </c>
      <c r="O202" s="155">
        <f t="shared" ref="O202:O269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50</v>
      </c>
      <c r="D203" s="202" t="s">
        <v>50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565</v>
      </c>
      <c r="C204" s="109" t="s">
        <v>564</v>
      </c>
      <c r="D204" s="202" t="s">
        <v>50</v>
      </c>
      <c r="E204" s="203"/>
      <c r="F204" s="204"/>
      <c r="G204" s="204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104</v>
      </c>
      <c r="D205" s="202" t="s">
        <v>47</v>
      </c>
      <c r="E205" s="203" t="s">
        <v>103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24"/>
        <v>201227114.79893059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105</v>
      </c>
      <c r="D206" s="202" t="s">
        <v>47</v>
      </c>
      <c r="E206" s="205" t="s">
        <v>103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24"/>
        <v>201227115.79893059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106</v>
      </c>
      <c r="D207" s="202" t="s">
        <v>47</v>
      </c>
      <c r="E207" s="203" t="s">
        <v>103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24"/>
        <v>201227116.79893059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107</v>
      </c>
      <c r="D208" s="202" t="s">
        <v>47</v>
      </c>
      <c r="E208" s="203" t="s">
        <v>103</v>
      </c>
      <c r="F208" s="204">
        <v>5453270</v>
      </c>
      <c r="G208" s="204">
        <v>6074400</v>
      </c>
      <c r="H208" s="171"/>
      <c r="I208" s="88">
        <f t="shared" ref="I208:I260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24"/>
        <v>201227117.79893059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108</v>
      </c>
      <c r="D209" s="202" t="s">
        <v>47</v>
      </c>
      <c r="E209" s="203" t="s">
        <v>103</v>
      </c>
      <c r="F209" s="204">
        <v>6453770</v>
      </c>
      <c r="G209" s="204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24"/>
        <v>201227118.79893059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109</v>
      </c>
      <c r="D210" s="202" t="s">
        <v>47</v>
      </c>
      <c r="E210" s="203" t="s">
        <v>103</v>
      </c>
      <c r="F210" s="204">
        <v>7728790</v>
      </c>
      <c r="G210" s="204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24"/>
        <v>201227119.79893059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49</v>
      </c>
      <c r="E211" s="203" t="s">
        <v>103</v>
      </c>
      <c r="F211" s="204">
        <v>10066.666666666668</v>
      </c>
      <c r="G211" s="204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464</v>
      </c>
      <c r="D212" s="202" t="s">
        <v>47</v>
      </c>
      <c r="E212" s="203" t="s">
        <v>24</v>
      </c>
      <c r="F212" s="204">
        <v>200000</v>
      </c>
      <c r="G212" s="204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24"/>
        <v>201227120.79893059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50</v>
      </c>
      <c r="D213" s="202" t="s">
        <v>50</v>
      </c>
      <c r="E213" s="203"/>
      <c r="F213" s="204"/>
      <c r="G213" s="204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83" t="s">
        <v>567</v>
      </c>
      <c r="C214" s="109" t="s">
        <v>566</v>
      </c>
      <c r="D214" s="202" t="s">
        <v>50</v>
      </c>
      <c r="E214" s="203"/>
      <c r="F214" s="204"/>
      <c r="G214" s="204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1565</v>
      </c>
      <c r="D215" s="202" t="s">
        <v>46</v>
      </c>
      <c r="E215" s="203" t="s">
        <v>8</v>
      </c>
      <c r="F215" s="204">
        <v>217470</v>
      </c>
      <c r="G215" s="204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109</v>
      </c>
      <c r="M215" s="155">
        <f>IF(K215=1,SUM($K$6:K215),0)</f>
        <v>0</v>
      </c>
      <c r="N215" s="165">
        <f t="shared" si="24"/>
        <v>109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402" t="s">
        <v>40</v>
      </c>
      <c r="D216" s="202" t="s">
        <v>46</v>
      </c>
      <c r="E216" s="203" t="s">
        <v>8</v>
      </c>
      <c r="F216" s="401">
        <v>217470</v>
      </c>
      <c r="G216" s="401">
        <v>235900</v>
      </c>
      <c r="H216" s="171"/>
      <c r="I216" s="88">
        <f t="shared" ref="I216" si="27">IF($I$5=$G$4,G216,(IF($I$5=$F$4,F216,0)))</f>
        <v>235900</v>
      </c>
      <c r="J216" s="163">
        <f t="shared" ref="J216" si="28">IF(D216="MDU-KD",1,0)</f>
        <v>1</v>
      </c>
      <c r="K216" s="155">
        <f t="shared" ref="K216" si="29">IF(D216="HDW",1,0)</f>
        <v>0</v>
      </c>
      <c r="L216" s="155">
        <f>IF(J216=1,SUM($J$6:J216),0)</f>
        <v>110</v>
      </c>
      <c r="M216" s="155">
        <f>IF(K216=1,SUM($K$6:K216),0)</f>
        <v>0</v>
      </c>
      <c r="N216" s="165">
        <f t="shared" ref="N216" si="30">IF(L216=0,M216,L216)</f>
        <v>110</v>
      </c>
      <c r="O216" s="155">
        <f t="shared" ref="O216" si="31"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1133</v>
      </c>
      <c r="D217" s="202" t="s">
        <v>46</v>
      </c>
      <c r="E217" s="203" t="s">
        <v>8</v>
      </c>
      <c r="F217" s="204">
        <v>212320</v>
      </c>
      <c r="G217" s="204">
        <v>176900</v>
      </c>
      <c r="H217" s="171"/>
      <c r="I217" s="88">
        <f t="shared" si="26"/>
        <v>176900</v>
      </c>
      <c r="J217" s="163">
        <f t="shared" si="22"/>
        <v>1</v>
      </c>
      <c r="K217" s="155">
        <f t="shared" si="23"/>
        <v>0</v>
      </c>
      <c r="L217" s="155">
        <f>IF(J217=1,SUM($J$6:J217),0)</f>
        <v>111</v>
      </c>
      <c r="M217" s="155">
        <f>IF(K217=1,SUM($K$6:K217),0)</f>
        <v>0</v>
      </c>
      <c r="N217" s="165">
        <f t="shared" si="24"/>
        <v>111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400" t="s">
        <v>37</v>
      </c>
      <c r="D218" s="202" t="s">
        <v>46</v>
      </c>
      <c r="E218" s="203" t="s">
        <v>8</v>
      </c>
      <c r="F218" s="401">
        <v>212320</v>
      </c>
      <c r="G218" s="401">
        <v>176900</v>
      </c>
      <c r="H218" s="171"/>
      <c r="I218" s="88">
        <f t="shared" ref="I218" si="32">IF($I$5=$G$4,G218,(IF($I$5=$F$4,F218,0)))</f>
        <v>176900</v>
      </c>
      <c r="J218" s="163">
        <f t="shared" ref="J218" si="33">IF(D218="MDU-KD",1,0)</f>
        <v>1</v>
      </c>
      <c r="K218" s="155">
        <f t="shared" ref="K218" si="34">IF(D218="HDW",1,0)</f>
        <v>0</v>
      </c>
      <c r="L218" s="155">
        <f>IF(J218=1,SUM($J$6:J218),0)</f>
        <v>112</v>
      </c>
      <c r="M218" s="155">
        <f>IF(K218=1,SUM($K$6:K218),0)</f>
        <v>0</v>
      </c>
      <c r="N218" s="165">
        <f t="shared" ref="N218" si="35">IF(L218=0,M218,L218)</f>
        <v>112</v>
      </c>
      <c r="O218" s="155">
        <f t="shared" ref="O218" si="36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1566</v>
      </c>
      <c r="D219" s="202" t="s">
        <v>46</v>
      </c>
      <c r="E219" s="203" t="s">
        <v>24</v>
      </c>
      <c r="F219" s="204">
        <v>394550</v>
      </c>
      <c r="G219" s="204">
        <v>430000</v>
      </c>
      <c r="H219" s="171"/>
      <c r="I219" s="88">
        <f t="shared" si="26"/>
        <v>430000</v>
      </c>
      <c r="J219" s="163">
        <f t="shared" si="22"/>
        <v>1</v>
      </c>
      <c r="K219" s="155">
        <f t="shared" si="23"/>
        <v>0</v>
      </c>
      <c r="L219" s="155">
        <f>IF(J219=1,SUM($J$6:J219),0)</f>
        <v>113</v>
      </c>
      <c r="M219" s="155">
        <f>IF(K219=1,SUM($K$6:K219),0)</f>
        <v>0</v>
      </c>
      <c r="N219" s="165">
        <f t="shared" si="24"/>
        <v>113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1567</v>
      </c>
      <c r="D220" s="202" t="s">
        <v>46</v>
      </c>
      <c r="E220" s="203" t="s">
        <v>24</v>
      </c>
      <c r="F220" s="204">
        <v>220800</v>
      </c>
      <c r="G220" s="204">
        <v>205700</v>
      </c>
      <c r="H220" s="171"/>
      <c r="I220" s="88">
        <f t="shared" si="26"/>
        <v>205700</v>
      </c>
      <c r="J220" s="163">
        <f t="shared" si="22"/>
        <v>1</v>
      </c>
      <c r="K220" s="155">
        <f t="shared" si="23"/>
        <v>0</v>
      </c>
      <c r="L220" s="155">
        <f>IF(J220=1,SUM($J$6:J220),0)</f>
        <v>114</v>
      </c>
      <c r="M220" s="155">
        <f>IF(K220=1,SUM($K$6:K220),0)</f>
        <v>0</v>
      </c>
      <c r="N220" s="165">
        <f t="shared" si="24"/>
        <v>114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400" t="s">
        <v>1612</v>
      </c>
      <c r="D221" s="202" t="s">
        <v>46</v>
      </c>
      <c r="E221" s="203" t="s">
        <v>24</v>
      </c>
      <c r="F221" s="401">
        <v>394550</v>
      </c>
      <c r="G221" s="401">
        <v>430000</v>
      </c>
      <c r="H221" s="171"/>
      <c r="I221" s="88">
        <f t="shared" ref="I221" si="37">IF($I$5=$G$4,G221,(IF($I$5=$F$4,F221,0)))</f>
        <v>430000</v>
      </c>
      <c r="J221" s="163">
        <f t="shared" ref="J221" si="38">IF(D221="MDU-KD",1,0)</f>
        <v>1</v>
      </c>
      <c r="K221" s="155">
        <f t="shared" ref="K221" si="39">IF(D221="HDW",1,0)</f>
        <v>0</v>
      </c>
      <c r="L221" s="155">
        <f>IF(J221=1,SUM($J$6:J221),0)</f>
        <v>115</v>
      </c>
      <c r="M221" s="155">
        <f>IF(K221=1,SUM($K$6:K221),0)</f>
        <v>0</v>
      </c>
      <c r="N221" s="165">
        <f t="shared" ref="N221" si="40">IF(L221=0,M221,L221)</f>
        <v>115</v>
      </c>
      <c r="O221" s="155">
        <f t="shared" ref="O221" si="41"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6"/>
        <v>0</v>
      </c>
      <c r="J222" s="163">
        <f t="shared" si="22"/>
        <v>0</v>
      </c>
      <c r="K222" s="155">
        <f t="shared" si="23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24"/>
        <v>0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83" t="s">
        <v>569</v>
      </c>
      <c r="C223" s="109" t="s">
        <v>568</v>
      </c>
      <c r="D223" s="202" t="s">
        <v>50</v>
      </c>
      <c r="E223" s="203"/>
      <c r="F223" s="204"/>
      <c r="G223" s="204"/>
      <c r="H223" s="171"/>
      <c r="I223" s="88">
        <f t="shared" si="26"/>
        <v>0</v>
      </c>
      <c r="J223" s="163">
        <f t="shared" si="22"/>
        <v>0</v>
      </c>
      <c r="K223" s="155">
        <f t="shared" si="23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24"/>
        <v>0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67</v>
      </c>
      <c r="D224" s="202" t="s">
        <v>46</v>
      </c>
      <c r="E224" s="203" t="s">
        <v>7</v>
      </c>
      <c r="F224" s="204">
        <v>9831</v>
      </c>
      <c r="G224" s="204">
        <v>14200</v>
      </c>
      <c r="H224" s="171"/>
      <c r="I224" s="88">
        <f t="shared" si="26"/>
        <v>14200</v>
      </c>
      <c r="J224" s="163">
        <f t="shared" si="22"/>
        <v>1</v>
      </c>
      <c r="K224" s="155">
        <f t="shared" si="23"/>
        <v>0</v>
      </c>
      <c r="L224" s="155">
        <f>IF(J224=1,SUM($J$6:J224),0)</f>
        <v>116</v>
      </c>
      <c r="M224" s="155">
        <f>IF(K224=1,SUM($K$6:K224),0)</f>
        <v>0</v>
      </c>
      <c r="N224" s="165">
        <f t="shared" si="24"/>
        <v>116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68</v>
      </c>
      <c r="D225" s="202" t="s">
        <v>46</v>
      </c>
      <c r="E225" s="203" t="s">
        <v>7</v>
      </c>
      <c r="F225" s="204">
        <v>19368</v>
      </c>
      <c r="G225" s="204">
        <v>25300</v>
      </c>
      <c r="H225" s="171"/>
      <c r="I225" s="88">
        <f t="shared" si="26"/>
        <v>25300</v>
      </c>
      <c r="J225" s="163">
        <f t="shared" si="22"/>
        <v>1</v>
      </c>
      <c r="K225" s="155">
        <f t="shared" si="23"/>
        <v>0</v>
      </c>
      <c r="L225" s="155">
        <f>IF(J225=1,SUM($J$6:J225),0)</f>
        <v>117</v>
      </c>
      <c r="M225" s="155">
        <f>IF(K225=1,SUM($K$6:K225),0)</f>
        <v>0</v>
      </c>
      <c r="N225" s="165">
        <f t="shared" si="24"/>
        <v>117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69</v>
      </c>
      <c r="D226" s="202" t="s">
        <v>46</v>
      </c>
      <c r="E226" s="203" t="s">
        <v>7</v>
      </c>
      <c r="F226" s="204">
        <v>32428</v>
      </c>
      <c r="G226" s="204">
        <v>36900</v>
      </c>
      <c r="H226" s="171"/>
      <c r="I226" s="88">
        <f t="shared" si="26"/>
        <v>36900</v>
      </c>
      <c r="J226" s="163">
        <f t="shared" si="22"/>
        <v>1</v>
      </c>
      <c r="K226" s="155">
        <f t="shared" si="23"/>
        <v>0</v>
      </c>
      <c r="L226" s="155">
        <f>IF(J226=1,SUM($J$6:J226),0)</f>
        <v>118</v>
      </c>
      <c r="M226" s="155">
        <f>IF(K226=1,SUM($K$6:K226),0)</f>
        <v>0</v>
      </c>
      <c r="N226" s="165">
        <f t="shared" si="24"/>
        <v>118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70</v>
      </c>
      <c r="D227" s="202" t="s">
        <v>46</v>
      </c>
      <c r="E227" s="203" t="s">
        <v>7</v>
      </c>
      <c r="F227" s="204">
        <v>13740</v>
      </c>
      <c r="G227" s="204">
        <v>16600</v>
      </c>
      <c r="H227" s="171"/>
      <c r="I227" s="88">
        <f t="shared" si="26"/>
        <v>16600</v>
      </c>
      <c r="J227" s="163">
        <f t="shared" si="22"/>
        <v>1</v>
      </c>
      <c r="K227" s="155">
        <f t="shared" si="23"/>
        <v>0</v>
      </c>
      <c r="L227" s="155">
        <f>IF(J227=1,SUM($J$6:J227),0)</f>
        <v>119</v>
      </c>
      <c r="M227" s="155">
        <f>IF(K227=1,SUM($K$6:K227),0)</f>
        <v>0</v>
      </c>
      <c r="N227" s="165">
        <f t="shared" si="24"/>
        <v>119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71</v>
      </c>
      <c r="D228" s="202" t="s">
        <v>46</v>
      </c>
      <c r="E228" s="203" t="s">
        <v>7</v>
      </c>
      <c r="F228" s="204">
        <v>24590</v>
      </c>
      <c r="G228" s="204">
        <v>29000</v>
      </c>
      <c r="H228" s="171"/>
      <c r="I228" s="88">
        <f t="shared" si="26"/>
        <v>29000</v>
      </c>
      <c r="J228" s="163">
        <f t="shared" si="22"/>
        <v>1</v>
      </c>
      <c r="K228" s="155">
        <f t="shared" si="23"/>
        <v>0</v>
      </c>
      <c r="L228" s="155">
        <f>IF(J228=1,SUM($J$6:J228),0)</f>
        <v>120</v>
      </c>
      <c r="M228" s="155">
        <f>IF(K228=1,SUM($K$6:K228),0)</f>
        <v>0</v>
      </c>
      <c r="N228" s="165">
        <f t="shared" si="24"/>
        <v>120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72</v>
      </c>
      <c r="D229" s="202" t="s">
        <v>46</v>
      </c>
      <c r="E229" s="203" t="s">
        <v>7</v>
      </c>
      <c r="F229" s="204">
        <v>39175</v>
      </c>
      <c r="G229" s="204">
        <v>44300</v>
      </c>
      <c r="H229" s="171"/>
      <c r="I229" s="88">
        <f t="shared" si="26"/>
        <v>44300</v>
      </c>
      <c r="J229" s="163">
        <f t="shared" si="22"/>
        <v>1</v>
      </c>
      <c r="K229" s="155">
        <f t="shared" si="23"/>
        <v>0</v>
      </c>
      <c r="L229" s="155">
        <f>IF(J229=1,SUM($J$6:J229),0)</f>
        <v>121</v>
      </c>
      <c r="M229" s="155">
        <f>IF(K229=1,SUM($K$6:K229),0)</f>
        <v>0</v>
      </c>
      <c r="N229" s="165">
        <f t="shared" si="24"/>
        <v>121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50</v>
      </c>
      <c r="E230" s="203"/>
      <c r="F230" s="204"/>
      <c r="G230" s="204"/>
      <c r="H230" s="171"/>
      <c r="I230" s="88">
        <f t="shared" si="26"/>
        <v>0</v>
      </c>
      <c r="J230" s="163">
        <f t="shared" si="22"/>
        <v>0</v>
      </c>
      <c r="K230" s="155">
        <f t="shared" si="23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24"/>
        <v>0</v>
      </c>
      <c r="O230" s="155">
        <f t="shared" si="25"/>
        <v>0</v>
      </c>
      <c r="P230" s="155">
        <f>IF(O230=1,SUM($O$6:O230),0)</f>
        <v>0</v>
      </c>
    </row>
    <row r="231" spans="1:16" ht="15" customHeight="1">
      <c r="A231" s="15"/>
      <c r="B231" s="183" t="s">
        <v>582</v>
      </c>
      <c r="C231" s="109" t="s">
        <v>570</v>
      </c>
      <c r="D231" s="202" t="s">
        <v>50</v>
      </c>
      <c r="E231" s="203"/>
      <c r="F231" s="204"/>
      <c r="G231" s="204"/>
      <c r="H231" s="171"/>
      <c r="I231" s="88">
        <f t="shared" si="26"/>
        <v>0</v>
      </c>
      <c r="J231" s="163">
        <f t="shared" si="22"/>
        <v>0</v>
      </c>
      <c r="K231" s="155">
        <f t="shared" si="23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24"/>
        <v>0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75</v>
      </c>
      <c r="D232" s="202" t="s">
        <v>46</v>
      </c>
      <c r="E232" s="203" t="s">
        <v>7</v>
      </c>
      <c r="F232" s="401">
        <v>47850</v>
      </c>
      <c r="G232" s="401">
        <v>53300</v>
      </c>
      <c r="H232" s="171"/>
      <c r="I232" s="88">
        <f t="shared" si="26"/>
        <v>53300</v>
      </c>
      <c r="J232" s="163">
        <f t="shared" si="22"/>
        <v>1</v>
      </c>
      <c r="K232" s="155">
        <f t="shared" si="23"/>
        <v>0</v>
      </c>
      <c r="L232" s="155">
        <f>IF(J232=1,SUM($J$6:J232),0)</f>
        <v>122</v>
      </c>
      <c r="M232" s="155">
        <f>IF(K232=1,SUM($K$6:K232),0)</f>
        <v>0</v>
      </c>
      <c r="N232" s="165">
        <f t="shared" si="24"/>
        <v>122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1406</v>
      </c>
      <c r="D233" s="202" t="s">
        <v>46</v>
      </c>
      <c r="E233" s="203" t="s">
        <v>7</v>
      </c>
      <c r="F233" s="204">
        <v>47850</v>
      </c>
      <c r="G233" s="204">
        <v>53300</v>
      </c>
      <c r="H233" s="171"/>
      <c r="I233" s="88">
        <f t="shared" ref="I233" si="42">IF($I$5=$G$4,G233,(IF($I$5=$F$4,F233,0)))</f>
        <v>53300</v>
      </c>
      <c r="J233" s="163">
        <f t="shared" ref="J233" si="43">IF(D233="MDU-KD",1,0)</f>
        <v>1</v>
      </c>
      <c r="K233" s="155">
        <f t="shared" ref="K233" si="44">IF(D233="HDW",1,0)</f>
        <v>0</v>
      </c>
      <c r="L233" s="155">
        <f>IF(J233=1,SUM($J$6:J233),0)</f>
        <v>123</v>
      </c>
      <c r="M233" s="155">
        <f>IF(K233=1,SUM($K$6:K233),0)</f>
        <v>0</v>
      </c>
      <c r="N233" s="165">
        <f t="shared" ref="N233" si="45">IF(L233=0,M233,L233)</f>
        <v>123</v>
      </c>
      <c r="O233" s="155">
        <f t="shared" ref="O233" si="46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1407</v>
      </c>
      <c r="D234" s="202" t="s">
        <v>46</v>
      </c>
      <c r="E234" s="203" t="s">
        <v>7</v>
      </c>
      <c r="F234" s="204">
        <v>27280</v>
      </c>
      <c r="G234" s="204">
        <v>30400</v>
      </c>
      <c r="H234" s="171"/>
      <c r="I234" s="88">
        <f t="shared" si="26"/>
        <v>30400</v>
      </c>
      <c r="J234" s="163">
        <f t="shared" si="22"/>
        <v>1</v>
      </c>
      <c r="K234" s="155">
        <f t="shared" si="23"/>
        <v>0</v>
      </c>
      <c r="L234" s="155">
        <f>IF(J234=1,SUM($J$6:J234),0)</f>
        <v>124</v>
      </c>
      <c r="M234" s="155">
        <f>IF(K234=1,SUM($K$6:K234),0)</f>
        <v>0</v>
      </c>
      <c r="N234" s="165">
        <f t="shared" si="24"/>
        <v>124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1463</v>
      </c>
      <c r="D235" s="202" t="s">
        <v>46</v>
      </c>
      <c r="E235" s="203" t="s">
        <v>7</v>
      </c>
      <c r="F235" s="204">
        <v>48905</v>
      </c>
      <c r="G235" s="204">
        <v>54500</v>
      </c>
      <c r="H235" s="171"/>
      <c r="I235" s="88">
        <f t="shared" si="26"/>
        <v>54500</v>
      </c>
      <c r="J235" s="163">
        <f t="shared" si="22"/>
        <v>1</v>
      </c>
      <c r="K235" s="155">
        <f t="shared" si="23"/>
        <v>0</v>
      </c>
      <c r="L235" s="155">
        <f>IF(J235=1,SUM($J$6:J235),0)</f>
        <v>125</v>
      </c>
      <c r="M235" s="155">
        <f>IF(K235=1,SUM($K$6:K235),0)</f>
        <v>0</v>
      </c>
      <c r="N235" s="165">
        <f t="shared" si="24"/>
        <v>125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76</v>
      </c>
      <c r="D236" s="202" t="s">
        <v>46</v>
      </c>
      <c r="E236" s="203" t="s">
        <v>7</v>
      </c>
      <c r="F236" s="204">
        <v>3780</v>
      </c>
      <c r="G236" s="204">
        <v>4300</v>
      </c>
      <c r="H236" s="171"/>
      <c r="I236" s="88">
        <f t="shared" si="26"/>
        <v>4300</v>
      </c>
      <c r="J236" s="163">
        <f t="shared" si="22"/>
        <v>1</v>
      </c>
      <c r="K236" s="155">
        <f t="shared" si="23"/>
        <v>0</v>
      </c>
      <c r="L236" s="155">
        <f>IF(J236=1,SUM($J$6:J236),0)</f>
        <v>126</v>
      </c>
      <c r="M236" s="155">
        <f>IF(K236=1,SUM($K$6:K236),0)</f>
        <v>0</v>
      </c>
      <c r="N236" s="165">
        <f t="shared" si="24"/>
        <v>126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77</v>
      </c>
      <c r="D237" s="202" t="s">
        <v>46</v>
      </c>
      <c r="E237" s="203" t="s">
        <v>7</v>
      </c>
      <c r="F237" s="204">
        <v>5890</v>
      </c>
      <c r="G237" s="204">
        <v>6600</v>
      </c>
      <c r="H237" s="171"/>
      <c r="I237" s="88">
        <f t="shared" si="26"/>
        <v>6600</v>
      </c>
      <c r="J237" s="163">
        <f t="shared" si="22"/>
        <v>1</v>
      </c>
      <c r="K237" s="155">
        <f t="shared" si="23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24"/>
        <v>127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78</v>
      </c>
      <c r="D238" s="202" t="s">
        <v>47</v>
      </c>
      <c r="E238" s="203" t="s">
        <v>7</v>
      </c>
      <c r="F238" s="204">
        <v>8900</v>
      </c>
      <c r="G238" s="204">
        <v>8900</v>
      </c>
      <c r="H238" s="171"/>
      <c r="I238" s="88">
        <f t="shared" si="26"/>
        <v>8900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79</v>
      </c>
      <c r="D239" s="202" t="s">
        <v>47</v>
      </c>
      <c r="E239" s="203" t="s">
        <v>7</v>
      </c>
      <c r="F239" s="204">
        <v>10000</v>
      </c>
      <c r="G239" s="204">
        <v>10000</v>
      </c>
      <c r="H239" s="171"/>
      <c r="I239" s="88">
        <f t="shared" si="26"/>
        <v>10000</v>
      </c>
      <c r="J239" s="163">
        <f t="shared" si="22"/>
        <v>0</v>
      </c>
      <c r="K239" s="155">
        <f t="shared" si="23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24"/>
        <v>201227122.79893059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80</v>
      </c>
      <c r="D240" s="202" t="s">
        <v>46</v>
      </c>
      <c r="E240" s="203" t="s">
        <v>7</v>
      </c>
      <c r="F240" s="204">
        <v>12120</v>
      </c>
      <c r="G240" s="204">
        <v>13500</v>
      </c>
      <c r="H240" s="171"/>
      <c r="I240" s="88">
        <f t="shared" si="26"/>
        <v>13500</v>
      </c>
      <c r="J240" s="163">
        <f t="shared" si="22"/>
        <v>1</v>
      </c>
      <c r="K240" s="155">
        <f t="shared" si="23"/>
        <v>0</v>
      </c>
      <c r="L240" s="155">
        <f>IF(J240=1,SUM($J$6:J240),0)</f>
        <v>128</v>
      </c>
      <c r="M240" s="155">
        <f>IF(K240=1,SUM($K$6:K240),0)</f>
        <v>0</v>
      </c>
      <c r="N240" s="165">
        <f t="shared" si="24"/>
        <v>128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81</v>
      </c>
      <c r="D241" s="202" t="s">
        <v>47</v>
      </c>
      <c r="E241" s="203" t="s">
        <v>7</v>
      </c>
      <c r="F241" s="204">
        <v>23600</v>
      </c>
      <c r="G241" s="204">
        <v>23600</v>
      </c>
      <c r="H241" s="171"/>
      <c r="I241" s="88">
        <f t="shared" si="26"/>
        <v>23600</v>
      </c>
      <c r="J241" s="163">
        <f t="shared" si="22"/>
        <v>0</v>
      </c>
      <c r="K241" s="155">
        <f t="shared" si="23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24"/>
        <v>201227123.79893059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82</v>
      </c>
      <c r="D242" s="202" t="s">
        <v>46</v>
      </c>
      <c r="E242" s="203" t="s">
        <v>7</v>
      </c>
      <c r="F242" s="204">
        <v>290975</v>
      </c>
      <c r="G242" s="204">
        <v>290975</v>
      </c>
      <c r="H242" s="171"/>
      <c r="I242" s="88">
        <f t="shared" si="26"/>
        <v>290975</v>
      </c>
      <c r="J242" s="163">
        <f t="shared" si="22"/>
        <v>1</v>
      </c>
      <c r="K242" s="155">
        <f t="shared" si="23"/>
        <v>0</v>
      </c>
      <c r="L242" s="155">
        <f>IF(J242=1,SUM($J$6:J242),0)</f>
        <v>129</v>
      </c>
      <c r="M242" s="155">
        <f>IF(K242=1,SUM($K$6:K242),0)</f>
        <v>0</v>
      </c>
      <c r="N242" s="165">
        <f t="shared" si="24"/>
        <v>129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1464</v>
      </c>
      <c r="D243" s="202" t="s">
        <v>47</v>
      </c>
      <c r="E243" s="203" t="s">
        <v>7</v>
      </c>
      <c r="F243" s="204">
        <v>62800</v>
      </c>
      <c r="G243" s="204">
        <v>70000</v>
      </c>
      <c r="H243" s="171"/>
      <c r="I243" s="88">
        <f t="shared" si="26"/>
        <v>70000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571</v>
      </c>
      <c r="D244" s="202" t="s">
        <v>47</v>
      </c>
      <c r="E244" s="203" t="s">
        <v>7</v>
      </c>
      <c r="F244" s="204">
        <v>107300</v>
      </c>
      <c r="G244" s="204">
        <v>119500</v>
      </c>
      <c r="H244" s="171"/>
      <c r="I244" s="88">
        <f t="shared" si="26"/>
        <v>119500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572</v>
      </c>
      <c r="D245" s="202" t="s">
        <v>47</v>
      </c>
      <c r="E245" s="203" t="s">
        <v>7</v>
      </c>
      <c r="F245" s="204">
        <v>468300</v>
      </c>
      <c r="G245" s="204">
        <v>521600</v>
      </c>
      <c r="H245" s="171"/>
      <c r="I245" s="88">
        <f t="shared" si="26"/>
        <v>521600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573</v>
      </c>
      <c r="D246" s="202" t="s">
        <v>47</v>
      </c>
      <c r="E246" s="203" t="s">
        <v>7</v>
      </c>
      <c r="F246" s="204">
        <v>633500</v>
      </c>
      <c r="G246" s="204">
        <v>705700</v>
      </c>
      <c r="H246" s="171"/>
      <c r="I246" s="88">
        <f t="shared" si="26"/>
        <v>705700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574</v>
      </c>
      <c r="D247" s="202" t="s">
        <v>47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6"/>
        <v>1095500</v>
      </c>
      <c r="J247" s="163">
        <f t="shared" si="22"/>
        <v>0</v>
      </c>
      <c r="K247" s="155">
        <f t="shared" si="23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24"/>
        <v>201227128.79893059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83</v>
      </c>
      <c r="D248" s="202" t="s">
        <v>46</v>
      </c>
      <c r="E248" s="203" t="s">
        <v>7</v>
      </c>
      <c r="F248" s="204">
        <v>84991</v>
      </c>
      <c r="G248" s="204">
        <v>94700</v>
      </c>
      <c r="H248" s="171"/>
      <c r="I248" s="88">
        <f t="shared" si="26"/>
        <v>94700</v>
      </c>
      <c r="J248" s="163">
        <f t="shared" si="22"/>
        <v>1</v>
      </c>
      <c r="K248" s="155">
        <f t="shared" si="23"/>
        <v>0</v>
      </c>
      <c r="L248" s="155">
        <f>IF(J248=1,SUM($J$6:J248),0)</f>
        <v>130</v>
      </c>
      <c r="M248" s="155">
        <f>IF(K248=1,SUM($K$6:K248),0)</f>
        <v>0</v>
      </c>
      <c r="N248" s="165">
        <f t="shared" si="24"/>
        <v>130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84</v>
      </c>
      <c r="D249" s="202" t="s">
        <v>46</v>
      </c>
      <c r="E249" s="203" t="s">
        <v>7</v>
      </c>
      <c r="F249" s="204">
        <v>125850</v>
      </c>
      <c r="G249" s="204">
        <v>140200</v>
      </c>
      <c r="H249" s="171"/>
      <c r="I249" s="88">
        <f t="shared" si="26"/>
        <v>140200</v>
      </c>
      <c r="J249" s="163">
        <f t="shared" si="22"/>
        <v>1</v>
      </c>
      <c r="K249" s="155">
        <f t="shared" si="23"/>
        <v>0</v>
      </c>
      <c r="L249" s="155">
        <f>IF(J249=1,SUM($J$6:J249),0)</f>
        <v>131</v>
      </c>
      <c r="M249" s="155">
        <f>IF(K249=1,SUM($K$6:K249),0)</f>
        <v>0</v>
      </c>
      <c r="N249" s="165">
        <f t="shared" si="24"/>
        <v>131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85</v>
      </c>
      <c r="D250" s="202" t="s">
        <v>46</v>
      </c>
      <c r="E250" s="203" t="s">
        <v>7</v>
      </c>
      <c r="F250" s="204">
        <v>196270</v>
      </c>
      <c r="G250" s="204">
        <v>218600</v>
      </c>
      <c r="H250" s="171"/>
      <c r="I250" s="88">
        <f t="shared" si="26"/>
        <v>218600</v>
      </c>
      <c r="J250" s="163">
        <f t="shared" si="22"/>
        <v>1</v>
      </c>
      <c r="K250" s="155">
        <f t="shared" si="23"/>
        <v>0</v>
      </c>
      <c r="L250" s="155">
        <f>IF(J250=1,SUM($J$6:J250),0)</f>
        <v>132</v>
      </c>
      <c r="M250" s="155">
        <f>IF(K250=1,SUM($K$6:K250),0)</f>
        <v>0</v>
      </c>
      <c r="N250" s="165">
        <f t="shared" si="24"/>
        <v>132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86</v>
      </c>
      <c r="D251" s="202" t="s">
        <v>46</v>
      </c>
      <c r="E251" s="203" t="s">
        <v>7</v>
      </c>
      <c r="F251" s="204">
        <v>318390</v>
      </c>
      <c r="G251" s="204">
        <v>354700</v>
      </c>
      <c r="H251" s="171"/>
      <c r="I251" s="88">
        <f t="shared" si="26"/>
        <v>354700</v>
      </c>
      <c r="J251" s="163">
        <f t="shared" si="22"/>
        <v>1</v>
      </c>
      <c r="K251" s="155">
        <f t="shared" si="23"/>
        <v>0</v>
      </c>
      <c r="L251" s="155">
        <f>IF(J251=1,SUM($J$6:J251),0)</f>
        <v>133</v>
      </c>
      <c r="M251" s="155">
        <f>IF(K251=1,SUM($K$6:K251),0)</f>
        <v>0</v>
      </c>
      <c r="N251" s="165">
        <f t="shared" si="24"/>
        <v>133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575</v>
      </c>
      <c r="D252" s="202" t="s">
        <v>47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6"/>
        <v>121560.8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576</v>
      </c>
      <c r="D253" s="202" t="s">
        <v>47</v>
      </c>
      <c r="E253" s="203" t="s">
        <v>7</v>
      </c>
      <c r="F253" s="204">
        <v>164883</v>
      </c>
      <c r="G253" s="204">
        <v>164883</v>
      </c>
      <c r="H253" s="171"/>
      <c r="I253" s="88">
        <f t="shared" si="26"/>
        <v>164883</v>
      </c>
      <c r="J253" s="163">
        <f t="shared" si="22"/>
        <v>0</v>
      </c>
      <c r="K253" s="155">
        <f t="shared" si="23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24"/>
        <v>201227130.79893059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577</v>
      </c>
      <c r="D254" s="202" t="s">
        <v>46</v>
      </c>
      <c r="E254" s="203" t="s">
        <v>7</v>
      </c>
      <c r="F254" s="204">
        <v>378330</v>
      </c>
      <c r="G254" s="204">
        <v>421400</v>
      </c>
      <c r="H254" s="171"/>
      <c r="I254" s="88">
        <f t="shared" si="26"/>
        <v>421400</v>
      </c>
      <c r="J254" s="163">
        <f t="shared" si="22"/>
        <v>1</v>
      </c>
      <c r="K254" s="155">
        <f t="shared" si="23"/>
        <v>0</v>
      </c>
      <c r="L254" s="155">
        <f>IF(J254=1,SUM($J$6:J254),0)</f>
        <v>134</v>
      </c>
      <c r="M254" s="155">
        <f>IF(K254=1,SUM($K$6:K254),0)</f>
        <v>0</v>
      </c>
      <c r="N254" s="165">
        <f t="shared" si="24"/>
        <v>134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578</v>
      </c>
      <c r="D255" s="202" t="s">
        <v>47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6"/>
        <v>417044.06800000003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87</v>
      </c>
      <c r="D256" s="202" t="s">
        <v>47</v>
      </c>
      <c r="E256" s="203" t="s">
        <v>7</v>
      </c>
      <c r="F256" s="204">
        <v>82600</v>
      </c>
      <c r="G256" s="204">
        <v>82600</v>
      </c>
      <c r="H256" s="171"/>
      <c r="I256" s="88">
        <f t="shared" si="26"/>
        <v>82600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88</v>
      </c>
      <c r="D257" s="202" t="s">
        <v>47</v>
      </c>
      <c r="E257" s="203" t="s">
        <v>7</v>
      </c>
      <c r="F257" s="204">
        <v>116300</v>
      </c>
      <c r="G257" s="204">
        <v>116300</v>
      </c>
      <c r="H257" s="171"/>
      <c r="I257" s="88">
        <f t="shared" si="26"/>
        <v>116300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89</v>
      </c>
      <c r="D258" s="202" t="s">
        <v>47</v>
      </c>
      <c r="E258" s="203" t="s">
        <v>7</v>
      </c>
      <c r="F258" s="204">
        <v>139900</v>
      </c>
      <c r="G258" s="204">
        <v>139900</v>
      </c>
      <c r="H258" s="171"/>
      <c r="I258" s="88">
        <f t="shared" si="26"/>
        <v>139900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90</v>
      </c>
      <c r="D259" s="202" t="s">
        <v>47</v>
      </c>
      <c r="E259" s="203" t="s">
        <v>7</v>
      </c>
      <c r="F259" s="204">
        <v>154600</v>
      </c>
      <c r="G259" s="204">
        <v>154600</v>
      </c>
      <c r="H259" s="171"/>
      <c r="I259" s="88">
        <f t="shared" si="26"/>
        <v>154600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579</v>
      </c>
      <c r="D260" s="202" t="s">
        <v>47</v>
      </c>
      <c r="E260" s="203" t="s">
        <v>7</v>
      </c>
      <c r="F260" s="204">
        <v>103500</v>
      </c>
      <c r="G260" s="204">
        <v>103500</v>
      </c>
      <c r="H260" s="171"/>
      <c r="I260" s="88">
        <f t="shared" si="26"/>
        <v>103500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580</v>
      </c>
      <c r="D261" s="202" t="s">
        <v>47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47">IF($I$5=$G$4,G261,(IF($I$5=$F$4,F261,0)))</f>
        <v>106000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93</v>
      </c>
      <c r="D262" s="202" t="s">
        <v>47</v>
      </c>
      <c r="E262" s="203" t="s">
        <v>7</v>
      </c>
      <c r="F262" s="204">
        <v>135900</v>
      </c>
      <c r="G262" s="204">
        <v>135900</v>
      </c>
      <c r="H262" s="171"/>
      <c r="I262" s="88">
        <f t="shared" si="47"/>
        <v>135900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94</v>
      </c>
      <c r="D263" s="202" t="s">
        <v>47</v>
      </c>
      <c r="E263" s="203" t="s">
        <v>7</v>
      </c>
      <c r="F263" s="204">
        <v>160100</v>
      </c>
      <c r="G263" s="204">
        <v>160100</v>
      </c>
      <c r="H263" s="171"/>
      <c r="I263" s="88">
        <f t="shared" si="47"/>
        <v>160100</v>
      </c>
      <c r="J263" s="163">
        <f t="shared" si="22"/>
        <v>0</v>
      </c>
      <c r="K263" s="155">
        <f t="shared" si="23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24"/>
        <v>201227139.79893059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581</v>
      </c>
      <c r="D264" s="202" t="s">
        <v>46</v>
      </c>
      <c r="E264" s="203" t="s">
        <v>7</v>
      </c>
      <c r="F264" s="204">
        <v>362130</v>
      </c>
      <c r="G264" s="204">
        <v>403400</v>
      </c>
      <c r="H264" s="171"/>
      <c r="I264" s="88">
        <f t="shared" si="47"/>
        <v>403400</v>
      </c>
      <c r="J264" s="163">
        <f t="shared" si="22"/>
        <v>1</v>
      </c>
      <c r="K264" s="155">
        <f t="shared" si="23"/>
        <v>0</v>
      </c>
      <c r="L264" s="155">
        <f>IF(J264=1,SUM($J$6:J264),0)</f>
        <v>135</v>
      </c>
      <c r="M264" s="155">
        <f>IF(K264=1,SUM($K$6:K264),0)</f>
        <v>0</v>
      </c>
      <c r="N264" s="165">
        <f t="shared" si="24"/>
        <v>135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91</v>
      </c>
      <c r="D265" s="202" t="s">
        <v>46</v>
      </c>
      <c r="E265" s="203" t="s">
        <v>7</v>
      </c>
      <c r="F265" s="204">
        <v>418580</v>
      </c>
      <c r="G265" s="204">
        <v>466300</v>
      </c>
      <c r="H265" s="171"/>
      <c r="I265" s="88">
        <f t="shared" si="47"/>
        <v>466300</v>
      </c>
      <c r="J265" s="163">
        <f t="shared" si="22"/>
        <v>1</v>
      </c>
      <c r="K265" s="155">
        <f t="shared" si="23"/>
        <v>0</v>
      </c>
      <c r="L265" s="155">
        <f>IF(J265=1,SUM($J$6:J265),0)</f>
        <v>136</v>
      </c>
      <c r="M265" s="155">
        <f>IF(K265=1,SUM($K$6:K265),0)</f>
        <v>0</v>
      </c>
      <c r="N265" s="165">
        <f t="shared" si="24"/>
        <v>136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92</v>
      </c>
      <c r="D266" s="202" t="s">
        <v>46</v>
      </c>
      <c r="E266" s="203" t="s">
        <v>7</v>
      </c>
      <c r="F266" s="204">
        <v>447280</v>
      </c>
      <c r="G266" s="204">
        <v>585500</v>
      </c>
      <c r="H266" s="171"/>
      <c r="I266" s="88">
        <f t="shared" si="47"/>
        <v>585500</v>
      </c>
      <c r="J266" s="163">
        <f t="shared" si="22"/>
        <v>1</v>
      </c>
      <c r="K266" s="155">
        <f t="shared" si="23"/>
        <v>0</v>
      </c>
      <c r="L266" s="155">
        <f>IF(J266=1,SUM($J$6:J266),0)</f>
        <v>137</v>
      </c>
      <c r="M266" s="155">
        <f>IF(K266=1,SUM($K$6:K266),0)</f>
        <v>0</v>
      </c>
      <c r="N266" s="165">
        <f t="shared" si="24"/>
        <v>137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95</v>
      </c>
      <c r="D267" s="202" t="s">
        <v>47</v>
      </c>
      <c r="E267" s="203" t="s">
        <v>7</v>
      </c>
      <c r="F267" s="204">
        <v>3200</v>
      </c>
      <c r="G267" s="204">
        <v>3600</v>
      </c>
      <c r="H267" s="171"/>
      <c r="I267" s="88">
        <f t="shared" si="47"/>
        <v>3600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96</v>
      </c>
      <c r="D268" s="202" t="s">
        <v>47</v>
      </c>
      <c r="E268" s="203" t="s">
        <v>7</v>
      </c>
      <c r="F268" s="204">
        <v>4100</v>
      </c>
      <c r="G268" s="204">
        <v>4600</v>
      </c>
      <c r="H268" s="171"/>
      <c r="I268" s="88">
        <f t="shared" si="47"/>
        <v>4600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97</v>
      </c>
      <c r="D269" s="202" t="s">
        <v>47</v>
      </c>
      <c r="E269" s="203" t="s">
        <v>7</v>
      </c>
      <c r="F269" s="204">
        <v>6500</v>
      </c>
      <c r="G269" s="204">
        <v>7200</v>
      </c>
      <c r="H269" s="171"/>
      <c r="I269" s="88">
        <f t="shared" si="47"/>
        <v>7200</v>
      </c>
      <c r="J269" s="163">
        <f t="shared" si="22"/>
        <v>0</v>
      </c>
      <c r="K269" s="155">
        <f t="shared" si="23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4"/>
        <v>201227142.79893059</v>
      </c>
      <c r="O269" s="155">
        <f t="shared" si="25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98</v>
      </c>
      <c r="D270" s="202" t="s">
        <v>47</v>
      </c>
      <c r="E270" s="203" t="s">
        <v>7</v>
      </c>
      <c r="F270" s="204">
        <v>11400</v>
      </c>
      <c r="G270" s="204">
        <v>12700</v>
      </c>
      <c r="H270" s="171"/>
      <c r="I270" s="88">
        <f t="shared" si="47"/>
        <v>12700</v>
      </c>
      <c r="J270" s="163">
        <f t="shared" ref="J270:J336" si="48">IF(D270="MDU-KD",1,0)</f>
        <v>0</v>
      </c>
      <c r="K270" s="155">
        <f t="shared" ref="K270:K336" si="49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50">IF(L270=0,M270,L270)</f>
        <v>201227143.79893059</v>
      </c>
      <c r="O270" s="155">
        <f t="shared" ref="O270:O336" si="51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99</v>
      </c>
      <c r="D271" s="202" t="s">
        <v>47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47"/>
        <v>31544.499999999996</v>
      </c>
      <c r="J271" s="163">
        <f t="shared" si="48"/>
        <v>0</v>
      </c>
      <c r="K271" s="155">
        <f t="shared" si="4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50"/>
        <v>201227144.79893059</v>
      </c>
      <c r="O271" s="155">
        <f t="shared" si="51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100</v>
      </c>
      <c r="D272" s="202" t="s">
        <v>47</v>
      </c>
      <c r="E272" s="203" t="s">
        <v>7</v>
      </c>
      <c r="F272" s="204">
        <v>9600</v>
      </c>
      <c r="G272" s="204">
        <v>10700</v>
      </c>
      <c r="H272" s="171"/>
      <c r="I272" s="88">
        <f t="shared" si="47"/>
        <v>10700</v>
      </c>
      <c r="J272" s="163">
        <f t="shared" si="48"/>
        <v>0</v>
      </c>
      <c r="K272" s="155">
        <f t="shared" si="4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50"/>
        <v>201227145.79893059</v>
      </c>
      <c r="O272" s="155">
        <f t="shared" si="51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467</v>
      </c>
      <c r="D273" s="202" t="s">
        <v>47</v>
      </c>
      <c r="E273" s="203" t="s">
        <v>7</v>
      </c>
      <c r="F273" s="204">
        <v>11700</v>
      </c>
      <c r="G273" s="204">
        <v>13000</v>
      </c>
      <c r="H273" s="171"/>
      <c r="I273" s="88">
        <f t="shared" si="47"/>
        <v>13000</v>
      </c>
      <c r="J273" s="163">
        <f t="shared" si="48"/>
        <v>0</v>
      </c>
      <c r="K273" s="155">
        <f t="shared" si="4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50"/>
        <v>201227146.79893059</v>
      </c>
      <c r="O273" s="155">
        <f t="shared" si="51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101</v>
      </c>
      <c r="D274" s="202" t="s">
        <v>47</v>
      </c>
      <c r="E274" s="203" t="s">
        <v>7</v>
      </c>
      <c r="F274" s="204">
        <v>13300</v>
      </c>
      <c r="G274" s="204">
        <v>14800</v>
      </c>
      <c r="H274" s="171"/>
      <c r="I274" s="88">
        <f t="shared" si="47"/>
        <v>14800</v>
      </c>
      <c r="J274" s="163">
        <f t="shared" si="48"/>
        <v>0</v>
      </c>
      <c r="K274" s="155">
        <f t="shared" si="49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50"/>
        <v>201227147.79893059</v>
      </c>
      <c r="O274" s="155">
        <f t="shared" si="51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102</v>
      </c>
      <c r="D275" s="202" t="s">
        <v>47</v>
      </c>
      <c r="E275" s="203" t="s">
        <v>7</v>
      </c>
      <c r="F275" s="204">
        <v>17000</v>
      </c>
      <c r="G275" s="204">
        <v>18900</v>
      </c>
      <c r="H275" s="171"/>
      <c r="I275" s="88">
        <f t="shared" si="47"/>
        <v>18900</v>
      </c>
      <c r="J275" s="163">
        <f t="shared" si="48"/>
        <v>0</v>
      </c>
      <c r="K275" s="155">
        <f t="shared" si="49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50"/>
        <v>201227148.79893059</v>
      </c>
      <c r="O275" s="155">
        <f t="shared" si="51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73</v>
      </c>
      <c r="D276" s="202" t="s">
        <v>46</v>
      </c>
      <c r="E276" s="203" t="s">
        <v>7</v>
      </c>
      <c r="F276" s="204">
        <v>297630</v>
      </c>
      <c r="G276" s="204">
        <v>331500</v>
      </c>
      <c r="H276" s="171"/>
      <c r="I276" s="88">
        <f t="shared" si="47"/>
        <v>331500</v>
      </c>
      <c r="J276" s="163">
        <f t="shared" si="48"/>
        <v>1</v>
      </c>
      <c r="K276" s="155">
        <f t="shared" si="49"/>
        <v>0</v>
      </c>
      <c r="L276" s="155">
        <f>IF(J276=1,SUM($J$6:J276),0)</f>
        <v>138</v>
      </c>
      <c r="M276" s="155">
        <f>IF(K276=1,SUM($K$6:K276),0)</f>
        <v>0</v>
      </c>
      <c r="N276" s="165">
        <f t="shared" si="50"/>
        <v>138</v>
      </c>
      <c r="O276" s="155">
        <f t="shared" si="51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74</v>
      </c>
      <c r="D277" s="202" t="s">
        <v>46</v>
      </c>
      <c r="E277" s="203" t="s">
        <v>7</v>
      </c>
      <c r="F277" s="204">
        <v>361430</v>
      </c>
      <c r="G277" s="204">
        <v>402600</v>
      </c>
      <c r="H277" s="171"/>
      <c r="I277" s="88">
        <f t="shared" si="47"/>
        <v>402600</v>
      </c>
      <c r="J277" s="163">
        <f t="shared" si="48"/>
        <v>1</v>
      </c>
      <c r="K277" s="155">
        <f t="shared" si="49"/>
        <v>0</v>
      </c>
      <c r="L277" s="155">
        <f>IF(J277=1,SUM($J$6:J277),0)</f>
        <v>139</v>
      </c>
      <c r="M277" s="155">
        <f>IF(K277=1,SUM($K$6:K277),0)</f>
        <v>0</v>
      </c>
      <c r="N277" s="165">
        <f t="shared" si="50"/>
        <v>139</v>
      </c>
      <c r="O277" s="155">
        <f t="shared" si="51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50</v>
      </c>
      <c r="E278" s="203"/>
      <c r="F278" s="204"/>
      <c r="G278" s="204"/>
      <c r="H278" s="171"/>
      <c r="I278" s="88">
        <f t="shared" si="47"/>
        <v>0</v>
      </c>
      <c r="J278" s="163">
        <f t="shared" si="48"/>
        <v>0</v>
      </c>
      <c r="K278" s="155">
        <f t="shared" si="49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50"/>
        <v>0</v>
      </c>
      <c r="O278" s="155">
        <f t="shared" si="51"/>
        <v>0</v>
      </c>
      <c r="P278" s="155">
        <f>IF(O278=1,SUM($O$6:O278),0)</f>
        <v>0</v>
      </c>
    </row>
    <row r="279" spans="1:16" ht="15" customHeight="1">
      <c r="A279" s="15"/>
      <c r="B279" s="183" t="s">
        <v>585</v>
      </c>
      <c r="C279" s="109" t="s">
        <v>583</v>
      </c>
      <c r="D279" s="202" t="s">
        <v>50</v>
      </c>
      <c r="E279" s="203"/>
      <c r="F279" s="204"/>
      <c r="G279" s="204"/>
      <c r="H279" s="171"/>
      <c r="I279" s="88">
        <f t="shared" si="47"/>
        <v>0</v>
      </c>
      <c r="J279" s="163">
        <f t="shared" si="48"/>
        <v>0</v>
      </c>
      <c r="K279" s="155">
        <f t="shared" si="49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50"/>
        <v>0</v>
      </c>
      <c r="O279" s="155">
        <f t="shared" si="51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1568</v>
      </c>
      <c r="D280" s="202" t="s">
        <v>47</v>
      </c>
      <c r="E280" s="203" t="s">
        <v>8</v>
      </c>
      <c r="F280" s="204">
        <v>34700</v>
      </c>
      <c r="G280" s="204">
        <v>38700</v>
      </c>
      <c r="H280" s="171"/>
      <c r="I280" s="88">
        <f t="shared" si="47"/>
        <v>38700</v>
      </c>
      <c r="J280" s="163">
        <f t="shared" si="48"/>
        <v>0</v>
      </c>
      <c r="K280" s="155">
        <f t="shared" si="4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50"/>
        <v>201227149.79893059</v>
      </c>
      <c r="O280" s="155">
        <f t="shared" si="51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1569</v>
      </c>
      <c r="D281" s="202" t="s">
        <v>47</v>
      </c>
      <c r="E281" s="203" t="s">
        <v>8</v>
      </c>
      <c r="F281" s="204">
        <v>40300</v>
      </c>
      <c r="G281" s="204">
        <v>44900</v>
      </c>
      <c r="H281" s="171"/>
      <c r="I281" s="88">
        <f t="shared" si="47"/>
        <v>44900</v>
      </c>
      <c r="J281" s="163">
        <f t="shared" si="48"/>
        <v>0</v>
      </c>
      <c r="K281" s="155">
        <f t="shared" si="49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50"/>
        <v>201227150.79893059</v>
      </c>
      <c r="O281" s="155">
        <f t="shared" si="51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1570</v>
      </c>
      <c r="D282" s="202" t="s">
        <v>47</v>
      </c>
      <c r="E282" s="203" t="s">
        <v>8</v>
      </c>
      <c r="F282" s="204">
        <v>44000</v>
      </c>
      <c r="G282" s="204">
        <v>49000</v>
      </c>
      <c r="H282" s="171"/>
      <c r="I282" s="88">
        <f t="shared" si="47"/>
        <v>49000</v>
      </c>
      <c r="J282" s="163">
        <f t="shared" si="48"/>
        <v>0</v>
      </c>
      <c r="K282" s="155">
        <f t="shared" si="4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50"/>
        <v>201227151.79893059</v>
      </c>
      <c r="O282" s="155">
        <f t="shared" si="51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400" t="s">
        <v>584</v>
      </c>
      <c r="D283" s="202" t="s">
        <v>47</v>
      </c>
      <c r="E283" s="203" t="s">
        <v>8</v>
      </c>
      <c r="F283" s="401">
        <v>44000</v>
      </c>
      <c r="G283" s="401">
        <v>49000</v>
      </c>
      <c r="H283" s="171"/>
      <c r="I283" s="88">
        <f t="shared" ref="I283" si="52">IF($I$5=$G$4,G283,(IF($I$5=$F$4,F283,0)))</f>
        <v>49000</v>
      </c>
      <c r="J283" s="163">
        <f t="shared" ref="J283" si="53">IF(D283="MDU-KD",1,0)</f>
        <v>0</v>
      </c>
      <c r="K283" s="155">
        <f t="shared" ref="K283" si="54"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ref="N283" si="55">IF(L283=0,M283,L283)</f>
        <v>201227152.79893059</v>
      </c>
      <c r="O283" s="155">
        <f t="shared" ref="O283" si="56"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1571</v>
      </c>
      <c r="D284" s="202" t="s">
        <v>47</v>
      </c>
      <c r="E284" s="203" t="s">
        <v>8</v>
      </c>
      <c r="F284" s="204">
        <v>57700</v>
      </c>
      <c r="G284" s="204">
        <v>64300</v>
      </c>
      <c r="H284" s="171"/>
      <c r="I284" s="88">
        <f t="shared" si="47"/>
        <v>64300</v>
      </c>
      <c r="J284" s="163">
        <f t="shared" si="48"/>
        <v>0</v>
      </c>
      <c r="K284" s="155">
        <f t="shared" si="4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50"/>
        <v>201227153.79893059</v>
      </c>
      <c r="O284" s="155">
        <f t="shared" si="51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1572</v>
      </c>
      <c r="D285" s="202" t="s">
        <v>47</v>
      </c>
      <c r="E285" s="203" t="s">
        <v>8</v>
      </c>
      <c r="F285" s="204">
        <v>83000</v>
      </c>
      <c r="G285" s="204">
        <v>92500</v>
      </c>
      <c r="H285" s="171"/>
      <c r="I285" s="88">
        <f t="shared" si="47"/>
        <v>92500</v>
      </c>
      <c r="J285" s="163">
        <f t="shared" si="48"/>
        <v>0</v>
      </c>
      <c r="K285" s="155">
        <f t="shared" si="4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50"/>
        <v>201227154.79893059</v>
      </c>
      <c r="O285" s="155">
        <f t="shared" si="51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1573</v>
      </c>
      <c r="D286" s="202" t="s">
        <v>47</v>
      </c>
      <c r="E286" s="203" t="s">
        <v>8</v>
      </c>
      <c r="F286" s="204">
        <v>90450</v>
      </c>
      <c r="G286" s="204">
        <v>100800</v>
      </c>
      <c r="H286" s="171"/>
      <c r="I286" s="88">
        <f t="shared" si="47"/>
        <v>100800</v>
      </c>
      <c r="J286" s="163">
        <f t="shared" si="48"/>
        <v>0</v>
      </c>
      <c r="K286" s="155">
        <f t="shared" si="4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50"/>
        <v>201227155.79893059</v>
      </c>
      <c r="O286" s="155">
        <f t="shared" si="51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1574</v>
      </c>
      <c r="D287" s="202" t="s">
        <v>47</v>
      </c>
      <c r="E287" s="203" t="s">
        <v>8</v>
      </c>
      <c r="F287" s="204">
        <v>106000</v>
      </c>
      <c r="G287" s="204">
        <v>118100</v>
      </c>
      <c r="H287" s="171"/>
      <c r="I287" s="88">
        <f t="shared" si="47"/>
        <v>118100</v>
      </c>
      <c r="J287" s="163">
        <f t="shared" si="48"/>
        <v>0</v>
      </c>
      <c r="K287" s="155">
        <f t="shared" si="4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50"/>
        <v>201227156.79893059</v>
      </c>
      <c r="O287" s="155">
        <f t="shared" si="51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1575</v>
      </c>
      <c r="D288" s="202" t="s">
        <v>47</v>
      </c>
      <c r="E288" s="203" t="s">
        <v>8</v>
      </c>
      <c r="F288" s="204">
        <v>115650</v>
      </c>
      <c r="G288" s="204">
        <v>128800</v>
      </c>
      <c r="H288" s="171"/>
      <c r="I288" s="88">
        <f t="shared" si="47"/>
        <v>128800</v>
      </c>
      <c r="J288" s="163">
        <f t="shared" si="48"/>
        <v>0</v>
      </c>
      <c r="K288" s="155">
        <f t="shared" si="4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50"/>
        <v>201227157.79893059</v>
      </c>
      <c r="O288" s="155">
        <f t="shared" si="51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1576</v>
      </c>
      <c r="D289" s="202" t="s">
        <v>47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48"/>
        <v>0</v>
      </c>
      <c r="K289" s="155">
        <f t="shared" si="4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50"/>
        <v>201227158.79893059</v>
      </c>
      <c r="O289" s="155">
        <f t="shared" si="51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1577</v>
      </c>
      <c r="D290" s="202" t="s">
        <v>47</v>
      </c>
      <c r="E290" s="203" t="s">
        <v>8</v>
      </c>
      <c r="F290" s="204">
        <v>49900</v>
      </c>
      <c r="G290" s="204">
        <v>55600</v>
      </c>
      <c r="H290" s="171"/>
      <c r="I290" s="88">
        <f t="shared" si="47"/>
        <v>55600</v>
      </c>
      <c r="J290" s="163">
        <f t="shared" si="48"/>
        <v>0</v>
      </c>
      <c r="K290" s="155">
        <f t="shared" si="4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50"/>
        <v>201227159.79893059</v>
      </c>
      <c r="O290" s="155">
        <f t="shared" si="51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1578</v>
      </c>
      <c r="D291" s="202" t="s">
        <v>47</v>
      </c>
      <c r="E291" s="203" t="s">
        <v>8</v>
      </c>
      <c r="F291" s="204">
        <v>62200</v>
      </c>
      <c r="G291" s="204">
        <v>69300</v>
      </c>
      <c r="H291" s="171"/>
      <c r="I291" s="88">
        <f t="shared" si="47"/>
        <v>69300</v>
      </c>
      <c r="J291" s="163">
        <f t="shared" si="48"/>
        <v>0</v>
      </c>
      <c r="K291" s="155">
        <f t="shared" si="4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50"/>
        <v>201227160.79893059</v>
      </c>
      <c r="O291" s="155">
        <f t="shared" si="51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1579</v>
      </c>
      <c r="D292" s="202" t="s">
        <v>47</v>
      </c>
      <c r="E292" s="203" t="s">
        <v>8</v>
      </c>
      <c r="F292" s="204">
        <v>65800</v>
      </c>
      <c r="G292" s="204">
        <v>73300</v>
      </c>
      <c r="H292" s="171"/>
      <c r="I292" s="88">
        <f t="shared" si="47"/>
        <v>73300</v>
      </c>
      <c r="J292" s="163">
        <f t="shared" si="48"/>
        <v>0</v>
      </c>
      <c r="K292" s="155">
        <f t="shared" si="4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50"/>
        <v>201227161.79893059</v>
      </c>
      <c r="O292" s="155">
        <f t="shared" si="51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1580</v>
      </c>
      <c r="D293" s="202" t="s">
        <v>47</v>
      </c>
      <c r="E293" s="203" t="s">
        <v>8</v>
      </c>
      <c r="F293" s="204">
        <v>69100</v>
      </c>
      <c r="G293" s="204">
        <v>77000</v>
      </c>
      <c r="H293" s="171"/>
      <c r="I293" s="88">
        <f t="shared" si="47"/>
        <v>77000</v>
      </c>
      <c r="J293" s="163">
        <f t="shared" si="48"/>
        <v>0</v>
      </c>
      <c r="K293" s="155">
        <f t="shared" si="4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50"/>
        <v>201227162.79893059</v>
      </c>
      <c r="O293" s="155">
        <f t="shared" si="51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400" t="s">
        <v>1621</v>
      </c>
      <c r="D294" s="202" t="s">
        <v>47</v>
      </c>
      <c r="E294" s="203" t="s">
        <v>8</v>
      </c>
      <c r="F294" s="401">
        <v>69100</v>
      </c>
      <c r="G294" s="401">
        <v>77000</v>
      </c>
      <c r="H294" s="171"/>
      <c r="I294" s="88">
        <f t="shared" ref="I294" si="57">IF($I$5=$G$4,G294,(IF($I$5=$F$4,F294,0)))</f>
        <v>77000</v>
      </c>
      <c r="J294" s="163">
        <f t="shared" ref="J294" si="58">IF(D294="MDU-KD",1,0)</f>
        <v>0</v>
      </c>
      <c r="K294" s="155">
        <f t="shared" ref="K294" si="59"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ref="N294" si="60">IF(L294=0,M294,L294)</f>
        <v>201227163.79893059</v>
      </c>
      <c r="O294" s="155">
        <f t="shared" ref="O294" si="61"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1581</v>
      </c>
      <c r="D295" s="202" t="s">
        <v>47</v>
      </c>
      <c r="E295" s="203" t="s">
        <v>8</v>
      </c>
      <c r="F295" s="204">
        <v>87100</v>
      </c>
      <c r="G295" s="204">
        <v>97000</v>
      </c>
      <c r="H295" s="171"/>
      <c r="I295" s="88">
        <f t="shared" si="47"/>
        <v>97000</v>
      </c>
      <c r="J295" s="163">
        <f t="shared" si="48"/>
        <v>0</v>
      </c>
      <c r="K295" s="155">
        <f t="shared" si="4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50"/>
        <v>201227164.79893059</v>
      </c>
      <c r="O295" s="155">
        <f t="shared" si="51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1582</v>
      </c>
      <c r="D296" s="202" t="s">
        <v>47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48"/>
        <v>0</v>
      </c>
      <c r="K296" s="155">
        <f t="shared" si="4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50"/>
        <v>201227165.79893059</v>
      </c>
      <c r="O296" s="155">
        <f t="shared" si="51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1583</v>
      </c>
      <c r="D297" s="202" t="s">
        <v>47</v>
      </c>
      <c r="E297" s="203" t="s">
        <v>8</v>
      </c>
      <c r="F297" s="204">
        <v>137700</v>
      </c>
      <c r="G297" s="204">
        <v>153400</v>
      </c>
      <c r="H297" s="171"/>
      <c r="I297" s="88">
        <f t="shared" si="47"/>
        <v>153400</v>
      </c>
      <c r="J297" s="163">
        <f t="shared" si="48"/>
        <v>0</v>
      </c>
      <c r="K297" s="155">
        <f t="shared" si="4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50"/>
        <v>201227166.79893059</v>
      </c>
      <c r="O297" s="155">
        <f t="shared" si="51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1584</v>
      </c>
      <c r="D298" s="202" t="s">
        <v>47</v>
      </c>
      <c r="E298" s="203" t="s">
        <v>8</v>
      </c>
      <c r="F298" s="204">
        <v>124300</v>
      </c>
      <c r="G298" s="204">
        <v>138500</v>
      </c>
      <c r="H298" s="171"/>
      <c r="I298" s="88">
        <f t="shared" si="47"/>
        <v>138500</v>
      </c>
      <c r="J298" s="163">
        <f t="shared" si="48"/>
        <v>0</v>
      </c>
      <c r="K298" s="155">
        <f t="shared" si="4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50"/>
        <v>201227167.79893059</v>
      </c>
      <c r="O298" s="155">
        <f t="shared" si="51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1585</v>
      </c>
      <c r="D299" s="202" t="s">
        <v>47</v>
      </c>
      <c r="E299" s="203" t="s">
        <v>8</v>
      </c>
      <c r="F299" s="204">
        <v>114000</v>
      </c>
      <c r="G299" s="204">
        <v>127000</v>
      </c>
      <c r="H299" s="171"/>
      <c r="I299" s="88">
        <f t="shared" si="47"/>
        <v>127000</v>
      </c>
      <c r="J299" s="163">
        <f t="shared" si="48"/>
        <v>0</v>
      </c>
      <c r="K299" s="155">
        <f t="shared" si="4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50"/>
        <v>201227168.79893059</v>
      </c>
      <c r="O299" s="155">
        <f t="shared" si="51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1586</v>
      </c>
      <c r="D300" s="202" t="s">
        <v>47</v>
      </c>
      <c r="E300" s="203" t="s">
        <v>8</v>
      </c>
      <c r="F300" s="204">
        <v>146000</v>
      </c>
      <c r="G300" s="204">
        <v>162600</v>
      </c>
      <c r="H300" s="171"/>
      <c r="I300" s="88">
        <f t="shared" si="47"/>
        <v>162600</v>
      </c>
      <c r="J300" s="163">
        <f t="shared" si="48"/>
        <v>0</v>
      </c>
      <c r="K300" s="155">
        <f t="shared" si="4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50"/>
        <v>201227169.79893059</v>
      </c>
      <c r="O300" s="155">
        <f t="shared" si="51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1587</v>
      </c>
      <c r="D301" s="202" t="s">
        <v>47</v>
      </c>
      <c r="E301" s="203" t="s">
        <v>8</v>
      </c>
      <c r="F301" s="204">
        <v>156000</v>
      </c>
      <c r="G301" s="204">
        <v>173800</v>
      </c>
      <c r="H301" s="171"/>
      <c r="I301" s="88">
        <f t="shared" si="47"/>
        <v>173800</v>
      </c>
      <c r="J301" s="163">
        <f t="shared" si="48"/>
        <v>0</v>
      </c>
      <c r="K301" s="155">
        <f t="shared" si="4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50"/>
        <v>201227170.79893059</v>
      </c>
      <c r="O301" s="155">
        <f t="shared" si="51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1588</v>
      </c>
      <c r="D302" s="202" t="s">
        <v>47</v>
      </c>
      <c r="E302" s="203" t="s">
        <v>8</v>
      </c>
      <c r="F302" s="204">
        <v>17200</v>
      </c>
      <c r="G302" s="204">
        <v>19200</v>
      </c>
      <c r="H302" s="171"/>
      <c r="I302" s="88">
        <f t="shared" si="47"/>
        <v>19200</v>
      </c>
      <c r="J302" s="163">
        <f t="shared" si="48"/>
        <v>0</v>
      </c>
      <c r="K302" s="155">
        <f t="shared" si="49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50"/>
        <v>201227171.79893059</v>
      </c>
      <c r="O302" s="155">
        <f t="shared" si="51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1589</v>
      </c>
      <c r="D303" s="202" t="s">
        <v>47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48"/>
        <v>0</v>
      </c>
      <c r="K303" s="155">
        <f t="shared" si="4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50"/>
        <v>201227172.79893059</v>
      </c>
      <c r="O303" s="155">
        <f t="shared" si="51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1590</v>
      </c>
      <c r="D304" s="202" t="s">
        <v>47</v>
      </c>
      <c r="E304" s="203" t="s">
        <v>8</v>
      </c>
      <c r="F304" s="204">
        <v>21900</v>
      </c>
      <c r="G304" s="204">
        <v>24400</v>
      </c>
      <c r="H304" s="171"/>
      <c r="I304" s="88">
        <f t="shared" si="47"/>
        <v>24400</v>
      </c>
      <c r="J304" s="163">
        <f t="shared" si="48"/>
        <v>0</v>
      </c>
      <c r="K304" s="155">
        <f t="shared" si="4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50"/>
        <v>201227173.79893059</v>
      </c>
      <c r="O304" s="155">
        <f t="shared" si="51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1591</v>
      </c>
      <c r="D305" s="202" t="s">
        <v>47</v>
      </c>
      <c r="E305" s="203" t="s">
        <v>8</v>
      </c>
      <c r="F305" s="204">
        <v>23500</v>
      </c>
      <c r="G305" s="204">
        <v>26200</v>
      </c>
      <c r="H305" s="171"/>
      <c r="I305" s="88">
        <f t="shared" si="47"/>
        <v>26200</v>
      </c>
      <c r="J305" s="163">
        <f t="shared" si="48"/>
        <v>0</v>
      </c>
      <c r="K305" s="155">
        <f t="shared" si="4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50"/>
        <v>201227174.79893059</v>
      </c>
      <c r="O305" s="155">
        <f t="shared" si="51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400" t="s">
        <v>1618</v>
      </c>
      <c r="D306" s="202" t="s">
        <v>47</v>
      </c>
      <c r="E306" s="203" t="s">
        <v>8</v>
      </c>
      <c r="F306" s="401">
        <v>23500</v>
      </c>
      <c r="G306" s="401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1592</v>
      </c>
      <c r="D307" s="202" t="s">
        <v>47</v>
      </c>
      <c r="E307" s="203" t="s">
        <v>8</v>
      </c>
      <c r="F307" s="204">
        <v>26100</v>
      </c>
      <c r="G307" s="204">
        <v>29100</v>
      </c>
      <c r="H307" s="171"/>
      <c r="I307" s="88">
        <f t="shared" si="47"/>
        <v>29100</v>
      </c>
      <c r="J307" s="163">
        <f t="shared" si="48"/>
        <v>0</v>
      </c>
      <c r="K307" s="155">
        <f t="shared" si="4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50"/>
        <v>201227176.79893059</v>
      </c>
      <c r="O307" s="155">
        <f t="shared" si="51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1593</v>
      </c>
      <c r="D308" s="202" t="s">
        <v>47</v>
      </c>
      <c r="E308" s="203" t="s">
        <v>8</v>
      </c>
      <c r="F308" s="204">
        <v>35500</v>
      </c>
      <c r="G308" s="204">
        <v>39500</v>
      </c>
      <c r="H308" s="171"/>
      <c r="I308" s="88">
        <f t="shared" si="47"/>
        <v>39500</v>
      </c>
      <c r="J308" s="163">
        <f t="shared" si="48"/>
        <v>0</v>
      </c>
      <c r="K308" s="155">
        <f t="shared" si="4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50"/>
        <v>201227177.79893059</v>
      </c>
      <c r="O308" s="155">
        <f t="shared" si="51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1594</v>
      </c>
      <c r="D309" s="202" t="s">
        <v>47</v>
      </c>
      <c r="E309" s="203" t="s">
        <v>8</v>
      </c>
      <c r="F309" s="204">
        <v>46200</v>
      </c>
      <c r="G309" s="204">
        <v>51500</v>
      </c>
      <c r="H309" s="171"/>
      <c r="I309" s="88">
        <f t="shared" si="47"/>
        <v>51500</v>
      </c>
      <c r="J309" s="163">
        <f t="shared" si="48"/>
        <v>0</v>
      </c>
      <c r="K309" s="155">
        <f t="shared" si="4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50"/>
        <v>201227178.79893059</v>
      </c>
      <c r="O309" s="155">
        <f t="shared" si="51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1595</v>
      </c>
      <c r="D310" s="202" t="s">
        <v>47</v>
      </c>
      <c r="E310" s="203" t="s">
        <v>8</v>
      </c>
      <c r="F310" s="204">
        <v>68700</v>
      </c>
      <c r="G310" s="204">
        <v>76500</v>
      </c>
      <c r="H310" s="171"/>
      <c r="I310" s="88">
        <f t="shared" si="47"/>
        <v>76500</v>
      </c>
      <c r="J310" s="163">
        <f t="shared" si="48"/>
        <v>0</v>
      </c>
      <c r="K310" s="155">
        <f t="shared" si="4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50"/>
        <v>201227179.79893059</v>
      </c>
      <c r="O310" s="155">
        <f t="shared" si="51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1596</v>
      </c>
      <c r="D311" s="202" t="s">
        <v>47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48"/>
        <v>0</v>
      </c>
      <c r="K311" s="155">
        <f t="shared" si="4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50"/>
        <v>201227180.79893059</v>
      </c>
      <c r="O311" s="155">
        <f t="shared" si="51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1597</v>
      </c>
      <c r="D312" s="202" t="s">
        <v>47</v>
      </c>
      <c r="E312" s="203" t="s">
        <v>8</v>
      </c>
      <c r="F312" s="204">
        <v>23000</v>
      </c>
      <c r="G312" s="204">
        <v>25600</v>
      </c>
      <c r="H312" s="171"/>
      <c r="I312" s="88">
        <f t="shared" si="47"/>
        <v>25600</v>
      </c>
      <c r="J312" s="163">
        <f t="shared" si="48"/>
        <v>0</v>
      </c>
      <c r="K312" s="155">
        <f t="shared" si="4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50"/>
        <v>201227181.79893059</v>
      </c>
      <c r="O312" s="155">
        <f t="shared" si="51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1598</v>
      </c>
      <c r="D313" s="202" t="s">
        <v>47</v>
      </c>
      <c r="E313" s="203" t="s">
        <v>8</v>
      </c>
      <c r="F313" s="204">
        <v>25700</v>
      </c>
      <c r="G313" s="204">
        <v>28600</v>
      </c>
      <c r="H313" s="171"/>
      <c r="I313" s="88">
        <f t="shared" si="47"/>
        <v>28600</v>
      </c>
      <c r="J313" s="163">
        <f t="shared" si="48"/>
        <v>0</v>
      </c>
      <c r="K313" s="155">
        <f t="shared" si="4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50"/>
        <v>201227182.79893059</v>
      </c>
      <c r="O313" s="155">
        <f t="shared" si="51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1599</v>
      </c>
      <c r="D314" s="202" t="s">
        <v>47</v>
      </c>
      <c r="E314" s="203" t="s">
        <v>8</v>
      </c>
      <c r="F314" s="204">
        <v>38100</v>
      </c>
      <c r="G314" s="204">
        <v>42400</v>
      </c>
      <c r="H314" s="171"/>
      <c r="I314" s="88">
        <f t="shared" si="47"/>
        <v>42400</v>
      </c>
      <c r="J314" s="163">
        <f t="shared" si="48"/>
        <v>0</v>
      </c>
      <c r="K314" s="155">
        <f t="shared" si="4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50"/>
        <v>201227183.79893059</v>
      </c>
      <c r="O314" s="155">
        <f t="shared" si="51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1600</v>
      </c>
      <c r="D315" s="202" t="s">
        <v>47</v>
      </c>
      <c r="E315" s="203" t="s">
        <v>8</v>
      </c>
      <c r="F315" s="204">
        <v>48000</v>
      </c>
      <c r="G315" s="204">
        <v>53500</v>
      </c>
      <c r="H315" s="171"/>
      <c r="I315" s="88">
        <f t="shared" si="47"/>
        <v>53500</v>
      </c>
      <c r="J315" s="163">
        <f t="shared" si="48"/>
        <v>0</v>
      </c>
      <c r="K315" s="155">
        <f t="shared" si="4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50"/>
        <v>201227184.79893059</v>
      </c>
      <c r="O315" s="155">
        <f t="shared" si="51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1601</v>
      </c>
      <c r="D316" s="202" t="s">
        <v>47</v>
      </c>
      <c r="E316" s="203" t="s">
        <v>8</v>
      </c>
      <c r="F316" s="204">
        <v>60000</v>
      </c>
      <c r="G316" s="204">
        <v>66800</v>
      </c>
      <c r="H316" s="171"/>
      <c r="I316" s="88">
        <f t="shared" si="47"/>
        <v>66800</v>
      </c>
      <c r="J316" s="163">
        <f t="shared" si="48"/>
        <v>0</v>
      </c>
      <c r="K316" s="155">
        <f t="shared" si="4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50"/>
        <v>201227185.79893059</v>
      </c>
      <c r="O316" s="155">
        <f t="shared" si="51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1602</v>
      </c>
      <c r="D317" s="202" t="s">
        <v>47</v>
      </c>
      <c r="E317" s="203" t="s">
        <v>8</v>
      </c>
      <c r="F317" s="204">
        <v>79000</v>
      </c>
      <c r="G317" s="204">
        <v>88000</v>
      </c>
      <c r="H317" s="171"/>
      <c r="I317" s="88">
        <f t="shared" si="47"/>
        <v>88000</v>
      </c>
      <c r="J317" s="163">
        <f t="shared" si="48"/>
        <v>0</v>
      </c>
      <c r="K317" s="155">
        <f t="shared" si="4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50"/>
        <v>201227186.79893059</v>
      </c>
      <c r="O317" s="155">
        <f t="shared" si="51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1603</v>
      </c>
      <c r="D318" s="202" t="s">
        <v>47</v>
      </c>
      <c r="E318" s="203" t="s">
        <v>8</v>
      </c>
      <c r="F318" s="204">
        <v>99600</v>
      </c>
      <c r="G318" s="204">
        <v>110900</v>
      </c>
      <c r="H318" s="171"/>
      <c r="I318" s="88">
        <f t="shared" si="47"/>
        <v>110900</v>
      </c>
      <c r="J318" s="163">
        <f t="shared" si="48"/>
        <v>0</v>
      </c>
      <c r="K318" s="155">
        <f t="shared" si="4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50"/>
        <v>201227187.79893059</v>
      </c>
      <c r="O318" s="155">
        <f t="shared" si="51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1604</v>
      </c>
      <c r="D319" s="202" t="s">
        <v>47</v>
      </c>
      <c r="E319" s="203" t="s">
        <v>8</v>
      </c>
      <c r="F319" s="204">
        <v>170800</v>
      </c>
      <c r="G319" s="204">
        <v>190300</v>
      </c>
      <c r="H319" s="171"/>
      <c r="I319" s="88">
        <f t="shared" si="47"/>
        <v>190300</v>
      </c>
      <c r="J319" s="163">
        <f t="shared" si="48"/>
        <v>0</v>
      </c>
      <c r="K319" s="155">
        <f t="shared" si="49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50"/>
        <v>201227188.79893059</v>
      </c>
      <c r="O319" s="155">
        <f t="shared" si="51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1465</v>
      </c>
      <c r="D320" s="202" t="s">
        <v>47</v>
      </c>
      <c r="E320" s="203" t="s">
        <v>8</v>
      </c>
      <c r="F320" s="204">
        <v>197400</v>
      </c>
      <c r="G320" s="204">
        <v>219900</v>
      </c>
      <c r="H320" s="171"/>
      <c r="I320" s="88">
        <f t="shared" si="47"/>
        <v>219900</v>
      </c>
      <c r="J320" s="163">
        <f t="shared" si="48"/>
        <v>0</v>
      </c>
      <c r="K320" s="155">
        <f t="shared" si="49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50"/>
        <v>201227189.79893059</v>
      </c>
      <c r="O320" s="155">
        <f t="shared" si="51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1466</v>
      </c>
      <c r="D321" s="202" t="s">
        <v>47</v>
      </c>
      <c r="E321" s="203" t="s">
        <v>8</v>
      </c>
      <c r="F321" s="204">
        <v>158100</v>
      </c>
      <c r="G321" s="204">
        <v>176100</v>
      </c>
      <c r="H321" s="171"/>
      <c r="I321" s="88">
        <f t="shared" si="47"/>
        <v>176100</v>
      </c>
      <c r="J321" s="163">
        <f t="shared" si="48"/>
        <v>0</v>
      </c>
      <c r="K321" s="155">
        <f t="shared" si="49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50"/>
        <v>201227190.79893059</v>
      </c>
      <c r="O321" s="155">
        <f t="shared" si="51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50</v>
      </c>
      <c r="D322" s="202" t="s">
        <v>50</v>
      </c>
      <c r="E322" s="203"/>
      <c r="F322" s="204"/>
      <c r="G322" s="204"/>
      <c r="H322" s="171"/>
      <c r="I322" s="88">
        <f t="shared" si="47"/>
        <v>0</v>
      </c>
      <c r="J322" s="163">
        <f t="shared" si="48"/>
        <v>0</v>
      </c>
      <c r="K322" s="155">
        <f t="shared" si="49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50"/>
        <v>0</v>
      </c>
      <c r="O322" s="155">
        <f t="shared" si="51"/>
        <v>0</v>
      </c>
      <c r="P322" s="155">
        <f>IF(O322=1,SUM($O$6:O322),0)</f>
        <v>0</v>
      </c>
    </row>
    <row r="323" spans="1:16" ht="15" customHeight="1">
      <c r="A323" s="15"/>
      <c r="B323" s="183" t="s">
        <v>588</v>
      </c>
      <c r="C323" s="109" t="s">
        <v>589</v>
      </c>
      <c r="D323" s="202" t="s">
        <v>50</v>
      </c>
      <c r="E323" s="203"/>
      <c r="F323" s="204"/>
      <c r="G323" s="204"/>
      <c r="H323" s="171"/>
      <c r="I323" s="88">
        <f t="shared" si="47"/>
        <v>0</v>
      </c>
      <c r="J323" s="163">
        <f t="shared" si="48"/>
        <v>0</v>
      </c>
      <c r="K323" s="155">
        <f t="shared" si="49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50"/>
        <v>0</v>
      </c>
      <c r="O323" s="155">
        <f t="shared" si="51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114</v>
      </c>
      <c r="D324" s="202" t="s">
        <v>47</v>
      </c>
      <c r="E324" s="203" t="s">
        <v>115</v>
      </c>
      <c r="F324" s="204">
        <v>125000</v>
      </c>
      <c r="G324" s="204">
        <v>125000</v>
      </c>
      <c r="H324" s="171"/>
      <c r="I324" s="88">
        <f t="shared" si="47"/>
        <v>125000</v>
      </c>
      <c r="J324" s="163">
        <f t="shared" si="48"/>
        <v>0</v>
      </c>
      <c r="K324" s="155">
        <f t="shared" si="4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50"/>
        <v>201227191.79893059</v>
      </c>
      <c r="O324" s="155">
        <f t="shared" si="51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116</v>
      </c>
      <c r="D325" s="202" t="s">
        <v>47</v>
      </c>
      <c r="E325" s="203" t="s">
        <v>117</v>
      </c>
      <c r="F325" s="204">
        <v>74000</v>
      </c>
      <c r="G325" s="204">
        <v>74000</v>
      </c>
      <c r="H325" s="171"/>
      <c r="I325" s="88">
        <f t="shared" si="47"/>
        <v>74000</v>
      </c>
      <c r="J325" s="163">
        <f t="shared" si="48"/>
        <v>0</v>
      </c>
      <c r="K325" s="155">
        <f t="shared" si="4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50"/>
        <v>201227192.79893059</v>
      </c>
      <c r="O325" s="155">
        <f t="shared" si="51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1160</v>
      </c>
      <c r="D326" s="202" t="s">
        <v>47</v>
      </c>
      <c r="E326" s="203" t="s">
        <v>8</v>
      </c>
      <c r="F326" s="204">
        <v>4500</v>
      </c>
      <c r="G326" s="204">
        <v>4500</v>
      </c>
      <c r="H326" s="171"/>
      <c r="I326" s="88">
        <f t="shared" si="47"/>
        <v>4500</v>
      </c>
      <c r="J326" s="163">
        <f t="shared" si="48"/>
        <v>0</v>
      </c>
      <c r="K326" s="155">
        <f t="shared" si="4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50"/>
        <v>201227193.79893059</v>
      </c>
      <c r="O326" s="155">
        <f t="shared" si="51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1158</v>
      </c>
      <c r="D327" s="202" t="s">
        <v>47</v>
      </c>
      <c r="E327" s="203" t="s">
        <v>24</v>
      </c>
      <c r="F327" s="204">
        <v>3888</v>
      </c>
      <c r="G327" s="204">
        <v>3888</v>
      </c>
      <c r="H327" s="171"/>
      <c r="I327" s="88">
        <f t="shared" si="47"/>
        <v>3888</v>
      </c>
      <c r="J327" s="163">
        <f t="shared" si="48"/>
        <v>0</v>
      </c>
      <c r="K327" s="155">
        <f t="shared" si="4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50"/>
        <v>201227194.79893059</v>
      </c>
      <c r="O327" s="155">
        <f t="shared" si="51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1159</v>
      </c>
      <c r="D328" s="202" t="s">
        <v>47</v>
      </c>
      <c r="E328" s="203" t="s">
        <v>24</v>
      </c>
      <c r="F328" s="204">
        <v>2900</v>
      </c>
      <c r="G328" s="204">
        <v>2900</v>
      </c>
      <c r="H328" s="171"/>
      <c r="I328" s="88">
        <f t="shared" si="47"/>
        <v>2900</v>
      </c>
      <c r="J328" s="163">
        <f t="shared" si="48"/>
        <v>0</v>
      </c>
      <c r="K328" s="155">
        <f t="shared" si="4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50"/>
        <v>201227195.79893059</v>
      </c>
      <c r="O328" s="155">
        <f t="shared" si="51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118</v>
      </c>
      <c r="D329" s="202" t="s">
        <v>47</v>
      </c>
      <c r="E329" s="203" t="s">
        <v>24</v>
      </c>
      <c r="F329" s="204">
        <v>11500</v>
      </c>
      <c r="G329" s="204">
        <v>11500</v>
      </c>
      <c r="H329" s="171"/>
      <c r="I329" s="88">
        <f t="shared" si="47"/>
        <v>11500</v>
      </c>
      <c r="J329" s="163">
        <f t="shared" si="48"/>
        <v>0</v>
      </c>
      <c r="K329" s="155">
        <f t="shared" si="4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50"/>
        <v>201227196.79893059</v>
      </c>
      <c r="O329" s="155">
        <f t="shared" si="51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119</v>
      </c>
      <c r="D330" s="202" t="s">
        <v>47</v>
      </c>
      <c r="E330" s="203" t="s">
        <v>24</v>
      </c>
      <c r="F330" s="204">
        <v>6100</v>
      </c>
      <c r="G330" s="204">
        <v>6100</v>
      </c>
      <c r="H330" s="171"/>
      <c r="I330" s="88">
        <f t="shared" ref="I330:I394" si="67">IF($I$5=$G$4,G330,(IF($I$5=$F$4,F330,0)))</f>
        <v>6100</v>
      </c>
      <c r="J330" s="163">
        <f t="shared" si="48"/>
        <v>0</v>
      </c>
      <c r="K330" s="155">
        <f t="shared" si="4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50"/>
        <v>201227197.79893059</v>
      </c>
      <c r="O330" s="155">
        <f t="shared" si="51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120</v>
      </c>
      <c r="D331" s="202" t="s">
        <v>47</v>
      </c>
      <c r="E331" s="203" t="s">
        <v>8</v>
      </c>
      <c r="F331" s="204">
        <v>58600</v>
      </c>
      <c r="G331" s="204">
        <v>58600</v>
      </c>
      <c r="H331" s="171"/>
      <c r="I331" s="88">
        <f t="shared" si="67"/>
        <v>58600</v>
      </c>
      <c r="J331" s="163">
        <f t="shared" si="48"/>
        <v>0</v>
      </c>
      <c r="K331" s="155">
        <f t="shared" si="4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50"/>
        <v>201227198.79893059</v>
      </c>
      <c r="O331" s="155">
        <f t="shared" si="51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590</v>
      </c>
      <c r="D332" s="202" t="s">
        <v>47</v>
      </c>
      <c r="E332" s="203" t="s">
        <v>24</v>
      </c>
      <c r="F332" s="204">
        <v>15400</v>
      </c>
      <c r="G332" s="204">
        <v>15400</v>
      </c>
      <c r="H332" s="171"/>
      <c r="I332" s="88">
        <f t="shared" si="67"/>
        <v>15400</v>
      </c>
      <c r="J332" s="163">
        <f t="shared" si="48"/>
        <v>0</v>
      </c>
      <c r="K332" s="155">
        <f t="shared" si="4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50"/>
        <v>201227199.79893059</v>
      </c>
      <c r="O332" s="155">
        <f t="shared" si="51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121</v>
      </c>
      <c r="D333" s="202" t="s">
        <v>47</v>
      </c>
      <c r="E333" s="203" t="s">
        <v>24</v>
      </c>
      <c r="F333" s="204">
        <v>5300</v>
      </c>
      <c r="G333" s="204">
        <v>5300</v>
      </c>
      <c r="H333" s="171"/>
      <c r="I333" s="88">
        <f t="shared" si="67"/>
        <v>5300</v>
      </c>
      <c r="J333" s="163">
        <f t="shared" si="48"/>
        <v>0</v>
      </c>
      <c r="K333" s="155">
        <f t="shared" si="4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50"/>
        <v>201227200.79893059</v>
      </c>
      <c r="O333" s="155">
        <f t="shared" si="51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122</v>
      </c>
      <c r="D334" s="202" t="s">
        <v>47</v>
      </c>
      <c r="E334" s="203" t="s">
        <v>24</v>
      </c>
      <c r="F334" s="204">
        <v>8900</v>
      </c>
      <c r="G334" s="204">
        <v>8900</v>
      </c>
      <c r="H334" s="171"/>
      <c r="I334" s="88">
        <f t="shared" si="67"/>
        <v>8900</v>
      </c>
      <c r="J334" s="163">
        <f t="shared" si="48"/>
        <v>0</v>
      </c>
      <c r="K334" s="155">
        <f t="shared" si="4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50"/>
        <v>201227201.79893059</v>
      </c>
      <c r="O334" s="155">
        <f t="shared" si="51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123</v>
      </c>
      <c r="D335" s="202" t="s">
        <v>47</v>
      </c>
      <c r="E335" s="203" t="s">
        <v>24</v>
      </c>
      <c r="F335" s="204">
        <v>15800</v>
      </c>
      <c r="G335" s="204">
        <v>15800</v>
      </c>
      <c r="H335" s="171"/>
      <c r="I335" s="88">
        <f t="shared" si="67"/>
        <v>15800</v>
      </c>
      <c r="J335" s="163">
        <f t="shared" si="48"/>
        <v>0</v>
      </c>
      <c r="K335" s="155">
        <f t="shared" si="4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0"/>
        <v>201227202.79893059</v>
      </c>
      <c r="O335" s="155">
        <f t="shared" si="51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124</v>
      </c>
      <c r="D336" s="202" t="s">
        <v>47</v>
      </c>
      <c r="E336" s="203" t="s">
        <v>24</v>
      </c>
      <c r="F336" s="204">
        <v>13800</v>
      </c>
      <c r="G336" s="204">
        <v>13800</v>
      </c>
      <c r="H336" s="171"/>
      <c r="I336" s="88">
        <f t="shared" si="67"/>
        <v>13800</v>
      </c>
      <c r="J336" s="163">
        <f t="shared" si="48"/>
        <v>0</v>
      </c>
      <c r="K336" s="155">
        <f t="shared" si="4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0"/>
        <v>201227203.79893059</v>
      </c>
      <c r="O336" s="155">
        <f t="shared" si="51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1467</v>
      </c>
      <c r="D337" s="202" t="s">
        <v>47</v>
      </c>
      <c r="E337" s="203" t="s">
        <v>24</v>
      </c>
      <c r="F337" s="204">
        <v>18080</v>
      </c>
      <c r="G337" s="204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1468</v>
      </c>
      <c r="D338" s="202" t="s">
        <v>47</v>
      </c>
      <c r="E338" s="203" t="s">
        <v>24</v>
      </c>
      <c r="F338" s="204">
        <v>19700</v>
      </c>
      <c r="G338" s="204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1469</v>
      </c>
      <c r="D339" s="202" t="s">
        <v>47</v>
      </c>
      <c r="E339" s="203" t="s">
        <v>24</v>
      </c>
      <c r="F339" s="204">
        <v>23000</v>
      </c>
      <c r="G339" s="204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1470</v>
      </c>
      <c r="D340" s="202" t="s">
        <v>47</v>
      </c>
      <c r="E340" s="203" t="s">
        <v>24</v>
      </c>
      <c r="F340" s="204">
        <v>38400</v>
      </c>
      <c r="G340" s="204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125</v>
      </c>
      <c r="D341" s="202" t="s">
        <v>47</v>
      </c>
      <c r="E341" s="203" t="s">
        <v>24</v>
      </c>
      <c r="F341" s="204">
        <v>22900</v>
      </c>
      <c r="G341" s="204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126</v>
      </c>
      <c r="D342" s="202" t="s">
        <v>47</v>
      </c>
      <c r="E342" s="203" t="s">
        <v>24</v>
      </c>
      <c r="F342" s="204">
        <v>25000</v>
      </c>
      <c r="G342" s="204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127</v>
      </c>
      <c r="D343" s="202" t="s">
        <v>47</v>
      </c>
      <c r="E343" s="203" t="s">
        <v>24</v>
      </c>
      <c r="F343" s="204">
        <v>25000</v>
      </c>
      <c r="G343" s="204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129</v>
      </c>
      <c r="D344" s="202" t="s">
        <v>47</v>
      </c>
      <c r="E344" s="203" t="s">
        <v>24</v>
      </c>
      <c r="F344" s="204">
        <v>18400</v>
      </c>
      <c r="G344" s="204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128</v>
      </c>
      <c r="D345" s="202" t="s">
        <v>47</v>
      </c>
      <c r="E345" s="203" t="s">
        <v>24</v>
      </c>
      <c r="F345" s="204">
        <v>18400</v>
      </c>
      <c r="G345" s="204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130</v>
      </c>
      <c r="D346" s="202" t="s">
        <v>47</v>
      </c>
      <c r="E346" s="203" t="s">
        <v>24</v>
      </c>
      <c r="F346" s="204">
        <v>18400</v>
      </c>
      <c r="G346" s="204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131</v>
      </c>
      <c r="D347" s="202" t="s">
        <v>47</v>
      </c>
      <c r="E347" s="203" t="s">
        <v>24</v>
      </c>
      <c r="F347" s="204">
        <v>61300</v>
      </c>
      <c r="G347" s="204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468</v>
      </c>
      <c r="D348" s="202" t="s">
        <v>47</v>
      </c>
      <c r="E348" s="203" t="s">
        <v>24</v>
      </c>
      <c r="F348" s="204">
        <v>61300</v>
      </c>
      <c r="G348" s="204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132</v>
      </c>
      <c r="D349" s="202" t="s">
        <v>47</v>
      </c>
      <c r="E349" s="203" t="s">
        <v>24</v>
      </c>
      <c r="F349" s="204">
        <v>61300</v>
      </c>
      <c r="G349" s="204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133</v>
      </c>
      <c r="D350" s="202" t="s">
        <v>47</v>
      </c>
      <c r="E350" s="203" t="s">
        <v>24</v>
      </c>
      <c r="F350" s="204">
        <v>64500</v>
      </c>
      <c r="G350" s="204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134</v>
      </c>
      <c r="D351" s="202" t="s">
        <v>47</v>
      </c>
      <c r="E351" s="203" t="s">
        <v>24</v>
      </c>
      <c r="F351" s="204">
        <v>69000</v>
      </c>
      <c r="G351" s="204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135</v>
      </c>
      <c r="D352" s="202" t="s">
        <v>47</v>
      </c>
      <c r="E352" s="203" t="s">
        <v>24</v>
      </c>
      <c r="F352" s="204">
        <v>82500</v>
      </c>
      <c r="G352" s="204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136</v>
      </c>
      <c r="D353" s="202" t="s">
        <v>47</v>
      </c>
      <c r="E353" s="203" t="s">
        <v>24</v>
      </c>
      <c r="F353" s="204">
        <v>79800</v>
      </c>
      <c r="G353" s="204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137</v>
      </c>
      <c r="D354" s="202" t="s">
        <v>47</v>
      </c>
      <c r="E354" s="203" t="s">
        <v>24</v>
      </c>
      <c r="F354" s="204">
        <v>72100</v>
      </c>
      <c r="G354" s="204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138</v>
      </c>
      <c r="D355" s="202" t="s">
        <v>47</v>
      </c>
      <c r="E355" s="203" t="s">
        <v>24</v>
      </c>
      <c r="F355" s="204">
        <v>86800</v>
      </c>
      <c r="G355" s="204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139</v>
      </c>
      <c r="D356" s="202" t="s">
        <v>47</v>
      </c>
      <c r="E356" s="203" t="s">
        <v>24</v>
      </c>
      <c r="F356" s="204">
        <v>105600</v>
      </c>
      <c r="G356" s="204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1408</v>
      </c>
      <c r="D357" s="202" t="s">
        <v>47</v>
      </c>
      <c r="E357" s="203" t="s">
        <v>24</v>
      </c>
      <c r="F357" s="204">
        <v>491900</v>
      </c>
      <c r="G357" s="204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140</v>
      </c>
      <c r="D358" s="202" t="s">
        <v>47</v>
      </c>
      <c r="E358" s="203" t="s">
        <v>24</v>
      </c>
      <c r="F358" s="204">
        <v>29555</v>
      </c>
      <c r="G358" s="204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469</v>
      </c>
      <c r="D359" s="202" t="s">
        <v>47</v>
      </c>
      <c r="E359" s="203" t="s">
        <v>24</v>
      </c>
      <c r="F359" s="204">
        <v>37200</v>
      </c>
      <c r="G359" s="204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141</v>
      </c>
      <c r="D360" s="202" t="s">
        <v>47</v>
      </c>
      <c r="E360" s="203" t="s">
        <v>24</v>
      </c>
      <c r="F360" s="204">
        <v>29600</v>
      </c>
      <c r="G360" s="204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142</v>
      </c>
      <c r="D361" s="202" t="s">
        <v>47</v>
      </c>
      <c r="E361" s="203" t="s">
        <v>24</v>
      </c>
      <c r="F361" s="204">
        <v>37144</v>
      </c>
      <c r="G361" s="204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143</v>
      </c>
      <c r="D362" s="202" t="s">
        <v>47</v>
      </c>
      <c r="E362" s="203" t="s">
        <v>24</v>
      </c>
      <c r="F362" s="204">
        <v>5700</v>
      </c>
      <c r="G362" s="204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144</v>
      </c>
      <c r="D363" s="202" t="s">
        <v>47</v>
      </c>
      <c r="E363" s="203" t="s">
        <v>24</v>
      </c>
      <c r="F363" s="204">
        <v>5700</v>
      </c>
      <c r="G363" s="204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145</v>
      </c>
      <c r="D364" s="202" t="s">
        <v>47</v>
      </c>
      <c r="E364" s="203" t="s">
        <v>24</v>
      </c>
      <c r="F364" s="204">
        <v>10700</v>
      </c>
      <c r="G364" s="204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148</v>
      </c>
      <c r="D365" s="202" t="s">
        <v>47</v>
      </c>
      <c r="E365" s="203" t="s">
        <v>24</v>
      </c>
      <c r="F365" s="204">
        <v>6200</v>
      </c>
      <c r="G365" s="204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149</v>
      </c>
      <c r="D366" s="202" t="s">
        <v>47</v>
      </c>
      <c r="E366" s="203" t="s">
        <v>103</v>
      </c>
      <c r="F366" s="204">
        <v>446100</v>
      </c>
      <c r="G366" s="204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591</v>
      </c>
      <c r="D367" s="202" t="s">
        <v>47</v>
      </c>
      <c r="E367" s="203" t="s">
        <v>103</v>
      </c>
      <c r="F367" s="204">
        <v>45796</v>
      </c>
      <c r="G367" s="204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50</v>
      </c>
      <c r="D368" s="202" t="s">
        <v>50</v>
      </c>
      <c r="E368" s="203"/>
      <c r="F368" s="204"/>
      <c r="G368" s="204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83" t="s">
        <v>592</v>
      </c>
      <c r="C369" s="109" t="s">
        <v>593</v>
      </c>
      <c r="D369" s="202" t="s">
        <v>50</v>
      </c>
      <c r="E369" s="203"/>
      <c r="F369" s="204"/>
      <c r="G369" s="204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150</v>
      </c>
      <c r="D370" s="202" t="s">
        <v>47</v>
      </c>
      <c r="E370" s="203" t="s">
        <v>24</v>
      </c>
      <c r="F370" s="204">
        <v>37000</v>
      </c>
      <c r="G370" s="204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151</v>
      </c>
      <c r="D371" s="202" t="s">
        <v>47</v>
      </c>
      <c r="E371" s="203" t="s">
        <v>24</v>
      </c>
      <c r="F371" s="204">
        <v>55500</v>
      </c>
      <c r="G371" s="204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152</v>
      </c>
      <c r="D372" s="202" t="s">
        <v>47</v>
      </c>
      <c r="E372" s="203" t="s">
        <v>24</v>
      </c>
      <c r="F372" s="204">
        <v>67800</v>
      </c>
      <c r="G372" s="204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153</v>
      </c>
      <c r="D373" s="202" t="s">
        <v>47</v>
      </c>
      <c r="E373" s="203" t="s">
        <v>24</v>
      </c>
      <c r="F373" s="204">
        <v>98600</v>
      </c>
      <c r="G373" s="204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154</v>
      </c>
      <c r="D374" s="202" t="s">
        <v>47</v>
      </c>
      <c r="E374" s="203" t="s">
        <v>24</v>
      </c>
      <c r="F374" s="204">
        <v>135199</v>
      </c>
      <c r="G374" s="204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155</v>
      </c>
      <c r="D375" s="202" t="s">
        <v>47</v>
      </c>
      <c r="E375" s="203" t="s">
        <v>7</v>
      </c>
      <c r="F375" s="204">
        <v>7789</v>
      </c>
      <c r="G375" s="204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02" t="s">
        <v>47</v>
      </c>
      <c r="E376" s="203" t="s">
        <v>8</v>
      </c>
      <c r="F376" s="204">
        <v>47459</v>
      </c>
      <c r="G376" s="204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156</v>
      </c>
      <c r="D377" s="202" t="s">
        <v>47</v>
      </c>
      <c r="E377" s="203" t="s">
        <v>8</v>
      </c>
      <c r="F377" s="204">
        <v>112500</v>
      </c>
      <c r="G377" s="204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157</v>
      </c>
      <c r="D378" s="202" t="s">
        <v>47</v>
      </c>
      <c r="E378" s="203" t="s">
        <v>8</v>
      </c>
      <c r="F378" s="204">
        <v>35800</v>
      </c>
      <c r="G378" s="204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158</v>
      </c>
      <c r="D379" s="202" t="s">
        <v>47</v>
      </c>
      <c r="E379" s="203" t="s">
        <v>8</v>
      </c>
      <c r="F379" s="204">
        <v>36000</v>
      </c>
      <c r="G379" s="204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159</v>
      </c>
      <c r="D380" s="202" t="s">
        <v>47</v>
      </c>
      <c r="E380" s="203" t="s">
        <v>8</v>
      </c>
      <c r="F380" s="204">
        <v>36000</v>
      </c>
      <c r="G380" s="204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160</v>
      </c>
      <c r="D381" s="202" t="s">
        <v>47</v>
      </c>
      <c r="E381" s="203" t="s">
        <v>8</v>
      </c>
      <c r="F381" s="204">
        <v>40000</v>
      </c>
      <c r="G381" s="204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161</v>
      </c>
      <c r="D382" s="202" t="s">
        <v>47</v>
      </c>
      <c r="E382" s="203" t="s">
        <v>8</v>
      </c>
      <c r="F382" s="204">
        <v>55000</v>
      </c>
      <c r="G382" s="204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162</v>
      </c>
      <c r="D383" s="202" t="s">
        <v>47</v>
      </c>
      <c r="E383" s="203" t="s">
        <v>8</v>
      </c>
      <c r="F383" s="204">
        <v>45500</v>
      </c>
      <c r="G383" s="204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163</v>
      </c>
      <c r="D384" s="202" t="s">
        <v>47</v>
      </c>
      <c r="E384" s="203" t="s">
        <v>8</v>
      </c>
      <c r="F384" s="204">
        <v>45500</v>
      </c>
      <c r="G384" s="204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164</v>
      </c>
      <c r="D385" s="202" t="s">
        <v>47</v>
      </c>
      <c r="E385" s="203" t="s">
        <v>8</v>
      </c>
      <c r="F385" s="204">
        <v>45500</v>
      </c>
      <c r="G385" s="204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165</v>
      </c>
      <c r="D386" s="202" t="s">
        <v>47</v>
      </c>
      <c r="E386" s="203" t="s">
        <v>8</v>
      </c>
      <c r="F386" s="204">
        <v>45500</v>
      </c>
      <c r="G386" s="204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166</v>
      </c>
      <c r="D387" s="202" t="s">
        <v>47</v>
      </c>
      <c r="E387" s="203" t="s">
        <v>8</v>
      </c>
      <c r="F387" s="204">
        <v>7938</v>
      </c>
      <c r="G387" s="204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167</v>
      </c>
      <c r="D388" s="202" t="s">
        <v>47</v>
      </c>
      <c r="E388" s="203" t="s">
        <v>8</v>
      </c>
      <c r="F388" s="204">
        <v>30000</v>
      </c>
      <c r="G388" s="204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02" t="s">
        <v>47</v>
      </c>
      <c r="E389" s="203" t="s">
        <v>8</v>
      </c>
      <c r="F389" s="204">
        <v>26500</v>
      </c>
      <c r="G389" s="204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168</v>
      </c>
      <c r="D390" s="202" t="s">
        <v>47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169</v>
      </c>
      <c r="D391" s="202" t="s">
        <v>47</v>
      </c>
      <c r="E391" s="203" t="s">
        <v>8</v>
      </c>
      <c r="F391" s="204">
        <v>26500</v>
      </c>
      <c r="G391" s="204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170</v>
      </c>
      <c r="D392" s="202" t="s">
        <v>47</v>
      </c>
      <c r="E392" s="203" t="s">
        <v>8</v>
      </c>
      <c r="F392" s="204">
        <v>26500</v>
      </c>
      <c r="G392" s="204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171</v>
      </c>
      <c r="D393" s="202" t="s">
        <v>47</v>
      </c>
      <c r="E393" s="203" t="s">
        <v>8</v>
      </c>
      <c r="F393" s="204">
        <v>33600</v>
      </c>
      <c r="G393" s="204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172</v>
      </c>
      <c r="D394" s="202" t="s">
        <v>47</v>
      </c>
      <c r="E394" s="203" t="s">
        <v>8</v>
      </c>
      <c r="F394" s="204">
        <v>33600</v>
      </c>
      <c r="G394" s="204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173</v>
      </c>
      <c r="D395" s="202" t="s">
        <v>47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174</v>
      </c>
      <c r="D396" s="202" t="s">
        <v>47</v>
      </c>
      <c r="E396" s="203" t="s">
        <v>8</v>
      </c>
      <c r="F396" s="204">
        <v>33600</v>
      </c>
      <c r="G396" s="204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175</v>
      </c>
      <c r="D397" s="202" t="s">
        <v>47</v>
      </c>
      <c r="E397" s="203" t="s">
        <v>8</v>
      </c>
      <c r="F397" s="204">
        <v>32600</v>
      </c>
      <c r="G397" s="204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176</v>
      </c>
      <c r="D398" s="202" t="s">
        <v>47</v>
      </c>
      <c r="E398" s="203" t="s">
        <v>8</v>
      </c>
      <c r="F398" s="204">
        <v>45000</v>
      </c>
      <c r="G398" s="204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594</v>
      </c>
      <c r="D399" s="202" t="s">
        <v>47</v>
      </c>
      <c r="E399" s="203" t="s">
        <v>8</v>
      </c>
      <c r="F399" s="204">
        <v>92500</v>
      </c>
      <c r="G399" s="204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177</v>
      </c>
      <c r="D400" s="202" t="s">
        <v>47</v>
      </c>
      <c r="E400" s="203" t="s">
        <v>8</v>
      </c>
      <c r="F400" s="204">
        <v>67700</v>
      </c>
      <c r="G400" s="204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178</v>
      </c>
      <c r="D401" s="202" t="s">
        <v>47</v>
      </c>
      <c r="E401" s="203" t="s">
        <v>8</v>
      </c>
      <c r="F401" s="204">
        <v>13100</v>
      </c>
      <c r="G401" s="204">
        <v>13100</v>
      </c>
      <c r="H401" s="171"/>
      <c r="I401" s="88">
        <f t="shared" si="72"/>
        <v>13100</v>
      </c>
      <c r="J401" s="163">
        <f t="shared" ref="J401:J465" si="73">IF(D401="MDU-KD",1,0)</f>
        <v>0</v>
      </c>
      <c r="K401" s="155">
        <f t="shared" ref="K401:K465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75">IF(L401=0,M401,L401)</f>
        <v>201227266.79893059</v>
      </c>
      <c r="O401" s="155">
        <f t="shared" ref="O401:O465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179</v>
      </c>
      <c r="D402" s="202" t="s">
        <v>47</v>
      </c>
      <c r="E402" s="203" t="s">
        <v>8</v>
      </c>
      <c r="F402" s="204">
        <v>404600</v>
      </c>
      <c r="G402" s="204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595</v>
      </c>
      <c r="D403" s="202" t="s">
        <v>47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180</v>
      </c>
      <c r="D404" s="202" t="s">
        <v>47</v>
      </c>
      <c r="E404" s="203" t="s">
        <v>8</v>
      </c>
      <c r="F404" s="204">
        <v>89200</v>
      </c>
      <c r="G404" s="204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181</v>
      </c>
      <c r="D405" s="202" t="s">
        <v>47</v>
      </c>
      <c r="E405" s="203" t="s">
        <v>8</v>
      </c>
      <c r="F405" s="204">
        <v>95000</v>
      </c>
      <c r="G405" s="204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182</v>
      </c>
      <c r="D406" s="202" t="s">
        <v>47</v>
      </c>
      <c r="E406" s="203" t="s">
        <v>8</v>
      </c>
      <c r="F406" s="204">
        <v>15500</v>
      </c>
      <c r="G406" s="204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183</v>
      </c>
      <c r="D407" s="202" t="s">
        <v>47</v>
      </c>
      <c r="E407" s="203" t="s">
        <v>8</v>
      </c>
      <c r="F407" s="204">
        <v>37700</v>
      </c>
      <c r="G407" s="204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184</v>
      </c>
      <c r="D408" s="202" t="s">
        <v>47</v>
      </c>
      <c r="E408" s="203" t="s">
        <v>8</v>
      </c>
      <c r="F408" s="204">
        <v>28000</v>
      </c>
      <c r="G408" s="204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185</v>
      </c>
      <c r="D409" s="202" t="s">
        <v>47</v>
      </c>
      <c r="E409" s="203" t="s">
        <v>8</v>
      </c>
      <c r="F409" s="204">
        <v>22400</v>
      </c>
      <c r="G409" s="204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400" t="s">
        <v>1080</v>
      </c>
      <c r="D410" s="202" t="s">
        <v>47</v>
      </c>
      <c r="E410" s="203" t="s">
        <v>8</v>
      </c>
      <c r="F410" s="204">
        <v>22400</v>
      </c>
      <c r="G410" s="204">
        <v>22400</v>
      </c>
      <c r="H410" s="171"/>
      <c r="I410" s="88">
        <f t="shared" ref="I410" si="77">IF($I$5=$G$4,G410,(IF($I$5=$F$4,F410,0)))</f>
        <v>22400</v>
      </c>
      <c r="J410" s="163">
        <f t="shared" ref="J410" si="78">IF(D410="MDU-KD",1,0)</f>
        <v>0</v>
      </c>
      <c r="K410" s="155">
        <f t="shared" ref="K410" si="79"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ref="N410" si="80">IF(L410=0,M410,L410)</f>
        <v>201227275.79893059</v>
      </c>
      <c r="O410" s="155">
        <f t="shared" ref="O410" si="81"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187</v>
      </c>
      <c r="D411" s="202" t="s">
        <v>47</v>
      </c>
      <c r="E411" s="203" t="s">
        <v>8</v>
      </c>
      <c r="F411" s="204">
        <v>15800</v>
      </c>
      <c r="G411" s="204">
        <v>15900</v>
      </c>
      <c r="H411" s="171"/>
      <c r="I411" s="88">
        <f t="shared" si="72"/>
        <v>15900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186</v>
      </c>
      <c r="D412" s="202" t="s">
        <v>47</v>
      </c>
      <c r="E412" s="203" t="s">
        <v>8</v>
      </c>
      <c r="F412" s="204">
        <v>22400</v>
      </c>
      <c r="G412" s="204">
        <v>22500</v>
      </c>
      <c r="H412" s="171"/>
      <c r="I412" s="88">
        <f t="shared" si="72"/>
        <v>22500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1161</v>
      </c>
      <c r="D413" s="202" t="s">
        <v>47</v>
      </c>
      <c r="E413" s="203" t="s">
        <v>8</v>
      </c>
      <c r="F413" s="204">
        <v>36500</v>
      </c>
      <c r="G413" s="204">
        <v>36500</v>
      </c>
      <c r="H413" s="171"/>
      <c r="I413" s="88">
        <f t="shared" si="72"/>
        <v>36500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188</v>
      </c>
      <c r="D414" s="202" t="s">
        <v>47</v>
      </c>
      <c r="E414" s="203" t="s">
        <v>8</v>
      </c>
      <c r="F414" s="204">
        <v>10800</v>
      </c>
      <c r="G414" s="204">
        <v>10800</v>
      </c>
      <c r="H414" s="171"/>
      <c r="I414" s="88">
        <f t="shared" si="72"/>
        <v>10800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189</v>
      </c>
      <c r="D415" s="202" t="s">
        <v>47</v>
      </c>
      <c r="E415" s="203" t="s">
        <v>8</v>
      </c>
      <c r="F415" s="204">
        <v>13600</v>
      </c>
      <c r="G415" s="204">
        <v>13600</v>
      </c>
      <c r="H415" s="171"/>
      <c r="I415" s="88">
        <f t="shared" si="72"/>
        <v>13600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190</v>
      </c>
      <c r="D416" s="202" t="s">
        <v>47</v>
      </c>
      <c r="E416" s="203" t="s">
        <v>8</v>
      </c>
      <c r="F416" s="204">
        <v>17100</v>
      </c>
      <c r="G416" s="204">
        <v>17100</v>
      </c>
      <c r="H416" s="171"/>
      <c r="I416" s="88">
        <f t="shared" si="72"/>
        <v>17100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191</v>
      </c>
      <c r="D417" s="202" t="s">
        <v>47</v>
      </c>
      <c r="E417" s="203" t="s">
        <v>8</v>
      </c>
      <c r="F417" s="204">
        <v>32400</v>
      </c>
      <c r="G417" s="204">
        <v>32400</v>
      </c>
      <c r="H417" s="171"/>
      <c r="I417" s="88">
        <f t="shared" si="72"/>
        <v>32400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192</v>
      </c>
      <c r="D418" s="202" t="s">
        <v>47</v>
      </c>
      <c r="E418" s="203" t="s">
        <v>8</v>
      </c>
      <c r="F418" s="204">
        <v>40400</v>
      </c>
      <c r="G418" s="204">
        <v>40400</v>
      </c>
      <c r="H418" s="171"/>
      <c r="I418" s="88">
        <f t="shared" si="72"/>
        <v>40400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596</v>
      </c>
      <c r="D419" s="202" t="s">
        <v>47</v>
      </c>
      <c r="E419" s="203" t="s">
        <v>8</v>
      </c>
      <c r="F419" s="204">
        <v>282000</v>
      </c>
      <c r="G419" s="204">
        <v>283100</v>
      </c>
      <c r="H419" s="171"/>
      <c r="I419" s="88">
        <f t="shared" si="72"/>
        <v>283100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597</v>
      </c>
      <c r="D420" s="202" t="s">
        <v>47</v>
      </c>
      <c r="E420" s="203" t="s">
        <v>8</v>
      </c>
      <c r="F420" s="204">
        <v>379000</v>
      </c>
      <c r="G420" s="204">
        <v>380500</v>
      </c>
      <c r="H420" s="171"/>
      <c r="I420" s="88">
        <f t="shared" si="72"/>
        <v>380500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598</v>
      </c>
      <c r="D421" s="202" t="s">
        <v>47</v>
      </c>
      <c r="E421" s="203" t="s">
        <v>8</v>
      </c>
      <c r="F421" s="204">
        <v>557000</v>
      </c>
      <c r="G421" s="204">
        <v>559200</v>
      </c>
      <c r="H421" s="171"/>
      <c r="I421" s="88">
        <f t="shared" si="72"/>
        <v>559200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193</v>
      </c>
      <c r="D422" s="202" t="s">
        <v>47</v>
      </c>
      <c r="E422" s="203" t="s">
        <v>8</v>
      </c>
      <c r="F422" s="204">
        <v>41800</v>
      </c>
      <c r="G422" s="204">
        <v>41800</v>
      </c>
      <c r="H422" s="171"/>
      <c r="I422" s="88">
        <f t="shared" si="72"/>
        <v>41800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599</v>
      </c>
      <c r="D423" s="202" t="s">
        <v>47</v>
      </c>
      <c r="E423" s="203" t="s">
        <v>8</v>
      </c>
      <c r="F423" s="204">
        <v>78500</v>
      </c>
      <c r="G423" s="204">
        <v>78500</v>
      </c>
      <c r="H423" s="171"/>
      <c r="I423" s="88">
        <f t="shared" si="72"/>
        <v>78500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600</v>
      </c>
      <c r="D424" s="202" t="s">
        <v>47</v>
      </c>
      <c r="E424" s="203" t="s">
        <v>8</v>
      </c>
      <c r="F424" s="204">
        <v>120000</v>
      </c>
      <c r="G424" s="204">
        <v>120000</v>
      </c>
      <c r="H424" s="171"/>
      <c r="I424" s="88">
        <f t="shared" si="72"/>
        <v>120000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601</v>
      </c>
      <c r="D425" s="202" t="s">
        <v>47</v>
      </c>
      <c r="E425" s="203" t="s">
        <v>8</v>
      </c>
      <c r="F425" s="204">
        <v>120900</v>
      </c>
      <c r="G425" s="204">
        <v>120900</v>
      </c>
      <c r="H425" s="171"/>
      <c r="I425" s="88">
        <f t="shared" si="72"/>
        <v>120900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194</v>
      </c>
      <c r="D426" s="202" t="s">
        <v>47</v>
      </c>
      <c r="E426" s="203" t="s">
        <v>8</v>
      </c>
      <c r="F426" s="204">
        <v>78500</v>
      </c>
      <c r="G426" s="204">
        <v>78500</v>
      </c>
      <c r="H426" s="171"/>
      <c r="I426" s="88">
        <f t="shared" si="72"/>
        <v>78500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195</v>
      </c>
      <c r="D427" s="202" t="s">
        <v>47</v>
      </c>
      <c r="E427" s="203" t="s">
        <v>8</v>
      </c>
      <c r="F427" s="204">
        <v>85300</v>
      </c>
      <c r="G427" s="204">
        <v>85300</v>
      </c>
      <c r="H427" s="171"/>
      <c r="I427" s="88">
        <f t="shared" si="72"/>
        <v>85300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196</v>
      </c>
      <c r="D428" s="202" t="s">
        <v>47</v>
      </c>
      <c r="E428" s="203" t="s">
        <v>8</v>
      </c>
      <c r="F428" s="204">
        <v>107300</v>
      </c>
      <c r="G428" s="204">
        <v>107300</v>
      </c>
      <c r="H428" s="171"/>
      <c r="I428" s="88">
        <f t="shared" si="72"/>
        <v>107300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197</v>
      </c>
      <c r="D429" s="202" t="s">
        <v>47</v>
      </c>
      <c r="E429" s="203" t="s">
        <v>8</v>
      </c>
      <c r="F429" s="204">
        <v>112100</v>
      </c>
      <c r="G429" s="204">
        <v>112100</v>
      </c>
      <c r="H429" s="171"/>
      <c r="I429" s="88">
        <f t="shared" si="72"/>
        <v>112100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198</v>
      </c>
      <c r="D430" s="202" t="s">
        <v>47</v>
      </c>
      <c r="E430" s="203" t="s">
        <v>8</v>
      </c>
      <c r="F430" s="204">
        <v>75400</v>
      </c>
      <c r="G430" s="204">
        <v>75400</v>
      </c>
      <c r="H430" s="171"/>
      <c r="I430" s="88">
        <f t="shared" si="72"/>
        <v>75400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470</v>
      </c>
      <c r="D431" s="202" t="s">
        <v>47</v>
      </c>
      <c r="E431" s="203" t="s">
        <v>8</v>
      </c>
      <c r="F431" s="204">
        <v>23500</v>
      </c>
      <c r="G431" s="204">
        <v>23500</v>
      </c>
      <c r="H431" s="171"/>
      <c r="I431" s="88">
        <f t="shared" si="72"/>
        <v>23500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471</v>
      </c>
      <c r="D432" s="202" t="s">
        <v>47</v>
      </c>
      <c r="E432" s="203" t="s">
        <v>8</v>
      </c>
      <c r="F432" s="204">
        <v>26500</v>
      </c>
      <c r="G432" s="204">
        <v>26500</v>
      </c>
      <c r="H432" s="171"/>
      <c r="I432" s="88">
        <f t="shared" si="72"/>
        <v>26500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472</v>
      </c>
      <c r="D433" s="202" t="s">
        <v>47</v>
      </c>
      <c r="E433" s="203" t="s">
        <v>8</v>
      </c>
      <c r="F433" s="204">
        <v>34000</v>
      </c>
      <c r="G433" s="204">
        <v>34000</v>
      </c>
      <c r="H433" s="175"/>
      <c r="I433" s="88">
        <f t="shared" si="72"/>
        <v>34000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473</v>
      </c>
      <c r="D434" s="202" t="s">
        <v>47</v>
      </c>
      <c r="E434" s="203" t="s">
        <v>8</v>
      </c>
      <c r="F434" s="204">
        <v>49600</v>
      </c>
      <c r="G434" s="204">
        <v>49600</v>
      </c>
      <c r="H434" s="171"/>
      <c r="I434" s="88">
        <f t="shared" si="72"/>
        <v>49600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474</v>
      </c>
      <c r="D435" s="202" t="s">
        <v>47</v>
      </c>
      <c r="E435" s="203" t="s">
        <v>8</v>
      </c>
      <c r="F435" s="204">
        <v>56300</v>
      </c>
      <c r="G435" s="204">
        <v>56300</v>
      </c>
      <c r="H435" s="171"/>
      <c r="I435" s="88">
        <f t="shared" si="72"/>
        <v>56300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199</v>
      </c>
      <c r="D436" s="202" t="s">
        <v>47</v>
      </c>
      <c r="E436" s="203" t="s">
        <v>7</v>
      </c>
      <c r="F436" s="204">
        <v>33800</v>
      </c>
      <c r="G436" s="204">
        <v>33800</v>
      </c>
      <c r="H436" s="171"/>
      <c r="I436" s="88">
        <f t="shared" si="72"/>
        <v>33800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200</v>
      </c>
      <c r="D437" s="202" t="s">
        <v>47</v>
      </c>
      <c r="E437" s="203" t="s">
        <v>7</v>
      </c>
      <c r="F437" s="204">
        <v>40200</v>
      </c>
      <c r="G437" s="204">
        <v>40200</v>
      </c>
      <c r="H437" s="171"/>
      <c r="I437" s="88">
        <f t="shared" si="72"/>
        <v>40200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201</v>
      </c>
      <c r="D438" s="202" t="s">
        <v>47</v>
      </c>
      <c r="E438" s="203" t="s">
        <v>7</v>
      </c>
      <c r="F438" s="204">
        <v>46800</v>
      </c>
      <c r="G438" s="204">
        <v>46800</v>
      </c>
      <c r="H438" s="171"/>
      <c r="I438" s="88">
        <f t="shared" si="72"/>
        <v>46800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33</v>
      </c>
      <c r="D439" s="202" t="s">
        <v>47</v>
      </c>
      <c r="E439" s="203" t="s">
        <v>8</v>
      </c>
      <c r="F439" s="204">
        <v>9500</v>
      </c>
      <c r="G439" s="204">
        <v>9500</v>
      </c>
      <c r="H439" s="171"/>
      <c r="I439" s="88">
        <f t="shared" si="72"/>
        <v>9500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29</v>
      </c>
      <c r="D440" s="202" t="s">
        <v>47</v>
      </c>
      <c r="E440" s="203" t="s">
        <v>8</v>
      </c>
      <c r="F440" s="204">
        <v>184500</v>
      </c>
      <c r="G440" s="204">
        <v>185200</v>
      </c>
      <c r="H440" s="171"/>
      <c r="I440" s="88">
        <f t="shared" si="72"/>
        <v>185200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202</v>
      </c>
      <c r="D441" s="202" t="s">
        <v>47</v>
      </c>
      <c r="E441" s="203" t="s">
        <v>8</v>
      </c>
      <c r="F441" s="204">
        <v>175000</v>
      </c>
      <c r="G441" s="204">
        <v>175000</v>
      </c>
      <c r="H441" s="171"/>
      <c r="I441" s="88">
        <f t="shared" si="72"/>
        <v>175000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32</v>
      </c>
      <c r="D442" s="202" t="s">
        <v>47</v>
      </c>
      <c r="E442" s="203" t="s">
        <v>7</v>
      </c>
      <c r="F442" s="204">
        <v>30000</v>
      </c>
      <c r="G442" s="204">
        <v>30000</v>
      </c>
      <c r="H442" s="171"/>
      <c r="I442" s="88">
        <f t="shared" si="72"/>
        <v>30000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203</v>
      </c>
      <c r="D443" s="202" t="s">
        <v>47</v>
      </c>
      <c r="E443" s="203" t="s">
        <v>7</v>
      </c>
      <c r="F443" s="204">
        <v>49500</v>
      </c>
      <c r="G443" s="204">
        <v>49500</v>
      </c>
      <c r="H443" s="171"/>
      <c r="I443" s="88">
        <f t="shared" si="72"/>
        <v>49500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204</v>
      </c>
      <c r="D444" s="202" t="s">
        <v>47</v>
      </c>
      <c r="E444" s="203" t="s">
        <v>7</v>
      </c>
      <c r="F444" s="204">
        <v>120000</v>
      </c>
      <c r="G444" s="204">
        <v>120000</v>
      </c>
      <c r="H444" s="171"/>
      <c r="I444" s="88">
        <f t="shared" si="72"/>
        <v>120000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31</v>
      </c>
      <c r="D445" s="202" t="s">
        <v>47</v>
      </c>
      <c r="E445" s="203" t="s">
        <v>8</v>
      </c>
      <c r="F445" s="204">
        <v>4880</v>
      </c>
      <c r="G445" s="204">
        <v>4880</v>
      </c>
      <c r="H445" s="171"/>
      <c r="I445" s="88">
        <f t="shared" si="72"/>
        <v>4880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205</v>
      </c>
      <c r="D446" s="202" t="s">
        <v>47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72"/>
        <v>1308700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206</v>
      </c>
      <c r="D447" s="202" t="s">
        <v>47</v>
      </c>
      <c r="E447" s="203" t="s">
        <v>8</v>
      </c>
      <c r="F447" s="204">
        <v>12500</v>
      </c>
      <c r="G447" s="204">
        <v>12500</v>
      </c>
      <c r="H447" s="171"/>
      <c r="I447" s="88">
        <f t="shared" si="72"/>
        <v>12500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207</v>
      </c>
      <c r="D448" s="202" t="s">
        <v>47</v>
      </c>
      <c r="E448" s="203" t="s">
        <v>7</v>
      </c>
      <c r="F448" s="204">
        <v>9700</v>
      </c>
      <c r="G448" s="204">
        <v>9700</v>
      </c>
      <c r="H448" s="171"/>
      <c r="I448" s="88">
        <f t="shared" si="72"/>
        <v>9700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208</v>
      </c>
      <c r="D449" s="202" t="s">
        <v>47</v>
      </c>
      <c r="E449" s="203" t="s">
        <v>7</v>
      </c>
      <c r="F449" s="204">
        <v>24300</v>
      </c>
      <c r="G449" s="204">
        <v>24300</v>
      </c>
      <c r="H449" s="171"/>
      <c r="I449" s="88">
        <f t="shared" si="72"/>
        <v>24300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209</v>
      </c>
      <c r="D450" s="202" t="s">
        <v>47</v>
      </c>
      <c r="E450" s="203" t="s">
        <v>7</v>
      </c>
      <c r="F450" s="204">
        <v>39204</v>
      </c>
      <c r="G450" s="204">
        <v>39204</v>
      </c>
      <c r="H450" s="171"/>
      <c r="I450" s="88">
        <f t="shared" si="72"/>
        <v>39204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1471</v>
      </c>
      <c r="D451" s="202" t="s">
        <v>47</v>
      </c>
      <c r="E451" s="203" t="s">
        <v>7</v>
      </c>
      <c r="F451" s="204">
        <v>491900</v>
      </c>
      <c r="G451" s="204">
        <v>547900</v>
      </c>
      <c r="H451" s="171"/>
      <c r="I451" s="88">
        <f t="shared" si="72"/>
        <v>547900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210</v>
      </c>
      <c r="D452" s="202" t="s">
        <v>47</v>
      </c>
      <c r="E452" s="203" t="s">
        <v>8</v>
      </c>
      <c r="F452" s="204">
        <v>78069</v>
      </c>
      <c r="G452" s="204">
        <v>87000</v>
      </c>
      <c r="H452" s="171"/>
      <c r="I452" s="88">
        <f t="shared" si="72"/>
        <v>87000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211</v>
      </c>
      <c r="D453" s="202" t="s">
        <v>47</v>
      </c>
      <c r="E453" s="203" t="s">
        <v>8</v>
      </c>
      <c r="F453" s="204">
        <v>155631</v>
      </c>
      <c r="G453" s="204">
        <v>173400</v>
      </c>
      <c r="H453" s="171"/>
      <c r="I453" s="88">
        <f t="shared" si="72"/>
        <v>173400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6" t="s">
        <v>602</v>
      </c>
      <c r="D454" s="202" t="s">
        <v>47</v>
      </c>
      <c r="E454" s="203" t="s">
        <v>8</v>
      </c>
      <c r="F454" s="204">
        <v>3965</v>
      </c>
      <c r="G454" s="204">
        <v>3965</v>
      </c>
      <c r="H454" s="171"/>
      <c r="I454" s="88">
        <f t="shared" si="72"/>
        <v>3965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212</v>
      </c>
      <c r="D455" s="202" t="s">
        <v>47</v>
      </c>
      <c r="E455" s="203" t="s">
        <v>8</v>
      </c>
      <c r="F455" s="204">
        <v>31800</v>
      </c>
      <c r="G455" s="204">
        <v>31800</v>
      </c>
      <c r="H455" s="171"/>
      <c r="I455" s="88">
        <f t="shared" si="72"/>
        <v>31800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213</v>
      </c>
      <c r="D456" s="202" t="s">
        <v>47</v>
      </c>
      <c r="E456" s="203" t="s">
        <v>8</v>
      </c>
      <c r="F456" s="204">
        <v>33800</v>
      </c>
      <c r="G456" s="204">
        <v>33800</v>
      </c>
      <c r="H456" s="171"/>
      <c r="I456" s="88">
        <f t="shared" si="72"/>
        <v>33800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214</v>
      </c>
      <c r="D457" s="202" t="s">
        <v>47</v>
      </c>
      <c r="E457" s="203" t="s">
        <v>8</v>
      </c>
      <c r="F457" s="204">
        <v>38500</v>
      </c>
      <c r="G457" s="204">
        <v>38600</v>
      </c>
      <c r="H457" s="171"/>
      <c r="I457" s="88">
        <f t="shared" si="72"/>
        <v>38600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215</v>
      </c>
      <c r="D458" s="202" t="s">
        <v>47</v>
      </c>
      <c r="E458" s="203" t="s">
        <v>8</v>
      </c>
      <c r="F458" s="204">
        <v>76000</v>
      </c>
      <c r="G458" s="204">
        <v>76300</v>
      </c>
      <c r="H458" s="171"/>
      <c r="I458" s="88">
        <f t="shared" si="72"/>
        <v>76300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216</v>
      </c>
      <c r="D459" s="202" t="s">
        <v>47</v>
      </c>
      <c r="E459" s="203" t="s">
        <v>8</v>
      </c>
      <c r="F459" s="204">
        <v>97000</v>
      </c>
      <c r="G459" s="204">
        <v>97400</v>
      </c>
      <c r="H459" s="171"/>
      <c r="I459" s="88">
        <f t="shared" si="72"/>
        <v>97400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1022</v>
      </c>
      <c r="D460" s="202" t="s">
        <v>47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82">IF($I$5=$G$4,G460,(IF($I$5=$F$4,F460,0)))</f>
        <v>4520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1023</v>
      </c>
      <c r="D461" s="202" t="s">
        <v>47</v>
      </c>
      <c r="E461" s="203" t="s">
        <v>8</v>
      </c>
      <c r="F461" s="204">
        <v>7290</v>
      </c>
      <c r="G461" s="204">
        <v>7290</v>
      </c>
      <c r="H461" s="171"/>
      <c r="I461" s="88">
        <f t="shared" si="82"/>
        <v>7290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217</v>
      </c>
      <c r="D462" s="202" t="s">
        <v>47</v>
      </c>
      <c r="E462" s="203" t="s">
        <v>8</v>
      </c>
      <c r="F462" s="204">
        <v>4500</v>
      </c>
      <c r="G462" s="204">
        <v>4500</v>
      </c>
      <c r="H462" s="171"/>
      <c r="I462" s="88">
        <f t="shared" si="82"/>
        <v>4500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218</v>
      </c>
      <c r="D463" s="202" t="s">
        <v>47</v>
      </c>
      <c r="E463" s="203" t="s">
        <v>8</v>
      </c>
      <c r="F463" s="204">
        <v>106300</v>
      </c>
      <c r="G463" s="204">
        <v>106300</v>
      </c>
      <c r="H463" s="171"/>
      <c r="I463" s="88">
        <f t="shared" si="82"/>
        <v>106300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219</v>
      </c>
      <c r="D464" s="202" t="s">
        <v>47</v>
      </c>
      <c r="E464" s="203" t="s">
        <v>8</v>
      </c>
      <c r="F464" s="204">
        <v>116800</v>
      </c>
      <c r="G464" s="204">
        <v>116800</v>
      </c>
      <c r="H464" s="171"/>
      <c r="I464" s="88">
        <f t="shared" si="82"/>
        <v>116800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220</v>
      </c>
      <c r="D465" s="202" t="s">
        <v>47</v>
      </c>
      <c r="E465" s="203" t="s">
        <v>8</v>
      </c>
      <c r="F465" s="204">
        <v>11400</v>
      </c>
      <c r="G465" s="204">
        <v>11400</v>
      </c>
      <c r="H465" s="171"/>
      <c r="I465" s="88">
        <f t="shared" si="82"/>
        <v>11400</v>
      </c>
      <c r="J465" s="163">
        <f t="shared" si="73"/>
        <v>0</v>
      </c>
      <c r="K465" s="155">
        <f t="shared" si="7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75"/>
        <v>201227330.79893059</v>
      </c>
      <c r="O465" s="155">
        <f t="shared" si="7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221</v>
      </c>
      <c r="D466" s="202" t="s">
        <v>47</v>
      </c>
      <c r="E466" s="203" t="s">
        <v>8</v>
      </c>
      <c r="F466" s="204">
        <v>29600</v>
      </c>
      <c r="G466" s="204">
        <v>29600</v>
      </c>
      <c r="H466" s="171"/>
      <c r="I466" s="88">
        <f t="shared" si="82"/>
        <v>29600</v>
      </c>
      <c r="J466" s="163">
        <f t="shared" ref="J466:J529" si="83">IF(D466="MDU-KD",1,0)</f>
        <v>0</v>
      </c>
      <c r="K466" s="155">
        <f t="shared" ref="K466:K529" si="84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85">IF(L466=0,M466,L466)</f>
        <v>201227331.79893059</v>
      </c>
      <c r="O466" s="155">
        <f t="shared" ref="O466:O529" si="86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603</v>
      </c>
      <c r="D467" s="202" t="s">
        <v>47</v>
      </c>
      <c r="E467" s="203" t="s">
        <v>8</v>
      </c>
      <c r="F467" s="204">
        <v>290142</v>
      </c>
      <c r="G467" s="204">
        <v>290142</v>
      </c>
      <c r="H467" s="171"/>
      <c r="I467" s="88">
        <f t="shared" si="82"/>
        <v>290142</v>
      </c>
      <c r="J467" s="163">
        <f t="shared" si="83"/>
        <v>0</v>
      </c>
      <c r="K467" s="155">
        <f t="shared" si="8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5"/>
        <v>201227332.79893059</v>
      </c>
      <c r="O467" s="155">
        <f t="shared" si="86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604</v>
      </c>
      <c r="D468" s="202" t="s">
        <v>47</v>
      </c>
      <c r="E468" s="203" t="s">
        <v>8</v>
      </c>
      <c r="F468" s="204">
        <v>265680</v>
      </c>
      <c r="G468" s="204">
        <v>265680</v>
      </c>
      <c r="H468" s="171"/>
      <c r="I468" s="88">
        <f t="shared" si="82"/>
        <v>265680</v>
      </c>
      <c r="J468" s="163">
        <f t="shared" si="83"/>
        <v>0</v>
      </c>
      <c r="K468" s="155">
        <f t="shared" si="8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5"/>
        <v>201227333.79893059</v>
      </c>
      <c r="O468" s="155">
        <f t="shared" si="86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605</v>
      </c>
      <c r="D469" s="202" t="s">
        <v>47</v>
      </c>
      <c r="E469" s="203" t="s">
        <v>8</v>
      </c>
      <c r="F469" s="204">
        <v>265680</v>
      </c>
      <c r="G469" s="204">
        <v>265680</v>
      </c>
      <c r="H469" s="171"/>
      <c r="I469" s="88">
        <f t="shared" si="82"/>
        <v>265680</v>
      </c>
      <c r="J469" s="163">
        <f t="shared" si="83"/>
        <v>0</v>
      </c>
      <c r="K469" s="155">
        <f t="shared" si="8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5"/>
        <v>201227334.79893059</v>
      </c>
      <c r="O469" s="155">
        <f t="shared" si="86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222</v>
      </c>
      <c r="D470" s="202" t="s">
        <v>47</v>
      </c>
      <c r="E470" s="203" t="s">
        <v>8</v>
      </c>
      <c r="F470" s="204">
        <v>20898</v>
      </c>
      <c r="G470" s="204">
        <v>20898</v>
      </c>
      <c r="H470" s="171"/>
      <c r="I470" s="88">
        <f t="shared" si="82"/>
        <v>20898</v>
      </c>
      <c r="J470" s="163">
        <f t="shared" si="83"/>
        <v>0</v>
      </c>
      <c r="K470" s="155">
        <f t="shared" si="8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5"/>
        <v>201227335.79893059</v>
      </c>
      <c r="O470" s="155">
        <f t="shared" si="86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223</v>
      </c>
      <c r="D471" s="202" t="s">
        <v>47</v>
      </c>
      <c r="E471" s="203" t="s">
        <v>8</v>
      </c>
      <c r="F471" s="204">
        <v>20700</v>
      </c>
      <c r="G471" s="204">
        <v>20700</v>
      </c>
      <c r="H471" s="171"/>
      <c r="I471" s="88">
        <f t="shared" si="82"/>
        <v>20700</v>
      </c>
      <c r="J471" s="163">
        <f t="shared" si="83"/>
        <v>0</v>
      </c>
      <c r="K471" s="155">
        <f t="shared" si="8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5"/>
        <v>201227336.79893059</v>
      </c>
      <c r="O471" s="155">
        <f t="shared" si="86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224</v>
      </c>
      <c r="D472" s="202" t="s">
        <v>47</v>
      </c>
      <c r="E472" s="203" t="s">
        <v>8</v>
      </c>
      <c r="F472" s="204">
        <v>13600</v>
      </c>
      <c r="G472" s="204">
        <v>13600</v>
      </c>
      <c r="H472" s="171"/>
      <c r="I472" s="88">
        <f t="shared" si="82"/>
        <v>13600</v>
      </c>
      <c r="J472" s="163">
        <f t="shared" si="83"/>
        <v>0</v>
      </c>
      <c r="K472" s="155">
        <f t="shared" si="8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5"/>
        <v>201227337.79893059</v>
      </c>
      <c r="O472" s="155">
        <f t="shared" si="86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225</v>
      </c>
      <c r="D473" s="202" t="s">
        <v>47</v>
      </c>
      <c r="E473" s="203" t="s">
        <v>8</v>
      </c>
      <c r="F473" s="204">
        <v>27900</v>
      </c>
      <c r="G473" s="204">
        <v>27900</v>
      </c>
      <c r="H473" s="171"/>
      <c r="I473" s="88">
        <f t="shared" si="82"/>
        <v>27900</v>
      </c>
      <c r="J473" s="163">
        <f t="shared" si="83"/>
        <v>0</v>
      </c>
      <c r="K473" s="155">
        <f t="shared" si="8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5"/>
        <v>201227338.79893059</v>
      </c>
      <c r="O473" s="155">
        <f t="shared" si="86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226</v>
      </c>
      <c r="D474" s="202" t="s">
        <v>47</v>
      </c>
      <c r="E474" s="203" t="s">
        <v>8</v>
      </c>
      <c r="F474" s="204">
        <v>27815</v>
      </c>
      <c r="G474" s="204">
        <v>27815</v>
      </c>
      <c r="H474" s="171"/>
      <c r="I474" s="88">
        <f t="shared" si="82"/>
        <v>27815</v>
      </c>
      <c r="J474" s="163">
        <f t="shared" si="83"/>
        <v>0</v>
      </c>
      <c r="K474" s="155">
        <f t="shared" si="8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5"/>
        <v>201227339.79893059</v>
      </c>
      <c r="O474" s="155">
        <f t="shared" si="86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227</v>
      </c>
      <c r="D475" s="202" t="s">
        <v>47</v>
      </c>
      <c r="E475" s="203" t="s">
        <v>8</v>
      </c>
      <c r="F475" s="204">
        <v>20800</v>
      </c>
      <c r="G475" s="204">
        <v>20800</v>
      </c>
      <c r="H475" s="171"/>
      <c r="I475" s="88">
        <f t="shared" si="82"/>
        <v>20800</v>
      </c>
      <c r="J475" s="163">
        <f t="shared" si="83"/>
        <v>0</v>
      </c>
      <c r="K475" s="155">
        <f t="shared" si="8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5"/>
        <v>201227340.79893059</v>
      </c>
      <c r="O475" s="155">
        <f t="shared" si="86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25</v>
      </c>
      <c r="D476" s="202" t="s">
        <v>47</v>
      </c>
      <c r="E476" s="203" t="s">
        <v>8</v>
      </c>
      <c r="F476" s="204">
        <v>23936</v>
      </c>
      <c r="G476" s="204">
        <v>23936</v>
      </c>
      <c r="H476" s="171"/>
      <c r="I476" s="88">
        <f t="shared" si="82"/>
        <v>23936</v>
      </c>
      <c r="J476" s="163">
        <f t="shared" si="83"/>
        <v>0</v>
      </c>
      <c r="K476" s="155">
        <f t="shared" si="8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5"/>
        <v>201227341.79893059</v>
      </c>
      <c r="O476" s="155">
        <f t="shared" si="86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228</v>
      </c>
      <c r="D477" s="202" t="s">
        <v>47</v>
      </c>
      <c r="E477" s="203" t="s">
        <v>8</v>
      </c>
      <c r="F477" s="204">
        <v>31590</v>
      </c>
      <c r="G477" s="204">
        <v>31590</v>
      </c>
      <c r="H477" s="171"/>
      <c r="I477" s="88">
        <f t="shared" si="82"/>
        <v>31590</v>
      </c>
      <c r="J477" s="163">
        <f t="shared" si="83"/>
        <v>0</v>
      </c>
      <c r="K477" s="155">
        <f t="shared" si="8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5"/>
        <v>201227342.79893059</v>
      </c>
      <c r="O477" s="155">
        <f t="shared" si="86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229</v>
      </c>
      <c r="D478" s="202" t="s">
        <v>47</v>
      </c>
      <c r="E478" s="203" t="s">
        <v>8</v>
      </c>
      <c r="F478" s="204">
        <v>32500</v>
      </c>
      <c r="G478" s="204">
        <v>32500</v>
      </c>
      <c r="H478" s="171"/>
      <c r="I478" s="88">
        <f t="shared" si="82"/>
        <v>32500</v>
      </c>
      <c r="J478" s="163">
        <f t="shared" si="83"/>
        <v>0</v>
      </c>
      <c r="K478" s="155">
        <f t="shared" si="8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5"/>
        <v>201227343.79893059</v>
      </c>
      <c r="O478" s="155">
        <f t="shared" si="86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230</v>
      </c>
      <c r="D479" s="202" t="s">
        <v>47</v>
      </c>
      <c r="E479" s="203" t="s">
        <v>8</v>
      </c>
      <c r="F479" s="204">
        <v>47300</v>
      </c>
      <c r="G479" s="204">
        <v>47300</v>
      </c>
      <c r="H479" s="171"/>
      <c r="I479" s="88">
        <f t="shared" si="82"/>
        <v>47300</v>
      </c>
      <c r="J479" s="163">
        <f t="shared" si="83"/>
        <v>0</v>
      </c>
      <c r="K479" s="155">
        <f t="shared" si="8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5"/>
        <v>201227344.79893059</v>
      </c>
      <c r="O479" s="155">
        <f t="shared" si="86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231</v>
      </c>
      <c r="D480" s="202" t="s">
        <v>47</v>
      </c>
      <c r="E480" s="203" t="s">
        <v>8</v>
      </c>
      <c r="F480" s="204">
        <v>61560</v>
      </c>
      <c r="G480" s="204">
        <v>61560</v>
      </c>
      <c r="H480" s="171"/>
      <c r="I480" s="88">
        <f t="shared" si="82"/>
        <v>61560</v>
      </c>
      <c r="J480" s="163">
        <f t="shared" si="83"/>
        <v>0</v>
      </c>
      <c r="K480" s="155">
        <f t="shared" si="8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5"/>
        <v>201227345.79893059</v>
      </c>
      <c r="O480" s="155">
        <f t="shared" si="86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1052</v>
      </c>
      <c r="D481" s="202" t="s">
        <v>47</v>
      </c>
      <c r="E481" s="203" t="s">
        <v>8</v>
      </c>
      <c r="F481" s="204">
        <v>79056</v>
      </c>
      <c r="G481" s="204">
        <v>79056</v>
      </c>
      <c r="H481" s="171"/>
      <c r="I481" s="88">
        <f t="shared" si="82"/>
        <v>79056</v>
      </c>
      <c r="J481" s="163">
        <f t="shared" si="83"/>
        <v>0</v>
      </c>
      <c r="K481" s="155">
        <f t="shared" si="8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5"/>
        <v>201227346.79893059</v>
      </c>
      <c r="O481" s="155">
        <f t="shared" si="86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1053</v>
      </c>
      <c r="D482" s="202" t="s">
        <v>47</v>
      </c>
      <c r="E482" s="203" t="s">
        <v>8</v>
      </c>
      <c r="F482" s="204">
        <v>81984</v>
      </c>
      <c r="G482" s="204">
        <v>81984</v>
      </c>
      <c r="H482" s="171"/>
      <c r="I482" s="88">
        <f t="shared" si="82"/>
        <v>81984</v>
      </c>
      <c r="J482" s="163">
        <f t="shared" si="83"/>
        <v>0</v>
      </c>
      <c r="K482" s="155">
        <f t="shared" si="8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5"/>
        <v>201227347.79893059</v>
      </c>
      <c r="O482" s="155">
        <f t="shared" si="86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1054</v>
      </c>
      <c r="D483" s="202" t="s">
        <v>47</v>
      </c>
      <c r="E483" s="203" t="s">
        <v>8</v>
      </c>
      <c r="F483" s="204">
        <v>7320</v>
      </c>
      <c r="G483" s="204">
        <v>7320</v>
      </c>
      <c r="H483" s="171"/>
      <c r="I483" s="88">
        <f t="shared" si="82"/>
        <v>7320</v>
      </c>
      <c r="J483" s="163">
        <f t="shared" si="83"/>
        <v>0</v>
      </c>
      <c r="K483" s="155">
        <f t="shared" si="8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5"/>
        <v>201227348.79893059</v>
      </c>
      <c r="O483" s="155">
        <f t="shared" si="86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1055</v>
      </c>
      <c r="D484" s="202" t="s">
        <v>47</v>
      </c>
      <c r="E484" s="203" t="s">
        <v>8</v>
      </c>
      <c r="F484" s="204">
        <v>8784</v>
      </c>
      <c r="G484" s="204">
        <v>8784</v>
      </c>
      <c r="H484" s="171"/>
      <c r="I484" s="88">
        <f t="shared" si="82"/>
        <v>8784</v>
      </c>
      <c r="J484" s="163">
        <f t="shared" si="83"/>
        <v>0</v>
      </c>
      <c r="K484" s="155">
        <f t="shared" si="8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5"/>
        <v>201227349.79893059</v>
      </c>
      <c r="O484" s="155">
        <f t="shared" si="86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1056</v>
      </c>
      <c r="D485" s="202" t="s">
        <v>47</v>
      </c>
      <c r="E485" s="203" t="s">
        <v>8</v>
      </c>
      <c r="F485" s="204">
        <v>52704</v>
      </c>
      <c r="G485" s="204">
        <v>52704</v>
      </c>
      <c r="H485" s="171"/>
      <c r="I485" s="88">
        <f t="shared" si="82"/>
        <v>52704</v>
      </c>
      <c r="J485" s="163">
        <f t="shared" si="83"/>
        <v>0</v>
      </c>
      <c r="K485" s="155">
        <f t="shared" si="8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5"/>
        <v>201227350.79893059</v>
      </c>
      <c r="O485" s="155">
        <f t="shared" si="86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1057</v>
      </c>
      <c r="D486" s="202" t="s">
        <v>47</v>
      </c>
      <c r="E486" s="203" t="s">
        <v>8</v>
      </c>
      <c r="F486" s="204">
        <v>67344</v>
      </c>
      <c r="G486" s="204">
        <v>67344</v>
      </c>
      <c r="H486" s="171"/>
      <c r="I486" s="88">
        <f t="shared" si="82"/>
        <v>67344</v>
      </c>
      <c r="J486" s="163">
        <f t="shared" si="83"/>
        <v>0</v>
      </c>
      <c r="K486" s="155">
        <f t="shared" si="8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5"/>
        <v>201227351.79893059</v>
      </c>
      <c r="O486" s="155">
        <f t="shared" si="86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606</v>
      </c>
      <c r="D487" s="202" t="s">
        <v>47</v>
      </c>
      <c r="E487" s="203" t="s">
        <v>8</v>
      </c>
      <c r="F487" s="204">
        <v>40000</v>
      </c>
      <c r="G487" s="204">
        <v>40000</v>
      </c>
      <c r="H487" s="171"/>
      <c r="I487" s="88">
        <f t="shared" si="82"/>
        <v>40000</v>
      </c>
      <c r="J487" s="163">
        <f t="shared" si="83"/>
        <v>0</v>
      </c>
      <c r="K487" s="155">
        <f t="shared" si="8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5"/>
        <v>201227352.79893059</v>
      </c>
      <c r="O487" s="155">
        <f t="shared" si="86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607</v>
      </c>
      <c r="D488" s="202" t="s">
        <v>47</v>
      </c>
      <c r="E488" s="203" t="s">
        <v>8</v>
      </c>
      <c r="F488" s="204">
        <v>150000</v>
      </c>
      <c r="G488" s="204">
        <v>150000</v>
      </c>
      <c r="H488" s="171"/>
      <c r="I488" s="88">
        <f t="shared" si="82"/>
        <v>150000</v>
      </c>
      <c r="J488" s="163">
        <f t="shared" si="83"/>
        <v>0</v>
      </c>
      <c r="K488" s="155">
        <f t="shared" si="8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5"/>
        <v>201227353.79893059</v>
      </c>
      <c r="O488" s="155">
        <f t="shared" si="86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232</v>
      </c>
      <c r="D489" s="202" t="s">
        <v>47</v>
      </c>
      <c r="E489" s="203" t="s">
        <v>8</v>
      </c>
      <c r="F489" s="204">
        <v>4212</v>
      </c>
      <c r="G489" s="204">
        <v>4212</v>
      </c>
      <c r="H489" s="171"/>
      <c r="I489" s="88">
        <f t="shared" si="82"/>
        <v>4212</v>
      </c>
      <c r="J489" s="163">
        <f t="shared" si="83"/>
        <v>0</v>
      </c>
      <c r="K489" s="155">
        <f t="shared" si="8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5"/>
        <v>201227354.79893059</v>
      </c>
      <c r="O489" s="155">
        <f t="shared" si="86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608</v>
      </c>
      <c r="D490" s="202" t="s">
        <v>47</v>
      </c>
      <c r="E490" s="203" t="s">
        <v>8</v>
      </c>
      <c r="F490" s="204">
        <v>50000</v>
      </c>
      <c r="G490" s="204">
        <v>50000</v>
      </c>
      <c r="H490" s="171"/>
      <c r="I490" s="88">
        <f t="shared" si="82"/>
        <v>50000</v>
      </c>
      <c r="J490" s="163">
        <f t="shared" si="83"/>
        <v>0</v>
      </c>
      <c r="K490" s="155">
        <f t="shared" si="8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5"/>
        <v>201227355.79893059</v>
      </c>
      <c r="O490" s="155">
        <f t="shared" si="86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233</v>
      </c>
      <c r="D491" s="202" t="s">
        <v>47</v>
      </c>
      <c r="E491" s="203" t="s">
        <v>8</v>
      </c>
      <c r="F491" s="204">
        <v>32500</v>
      </c>
      <c r="G491" s="204">
        <v>32500</v>
      </c>
      <c r="H491" s="171"/>
      <c r="I491" s="88">
        <f t="shared" si="82"/>
        <v>32500</v>
      </c>
      <c r="J491" s="163">
        <f t="shared" si="83"/>
        <v>0</v>
      </c>
      <c r="K491" s="155">
        <f t="shared" si="8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5"/>
        <v>201227356.79893059</v>
      </c>
      <c r="O491" s="155">
        <f t="shared" si="86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234</v>
      </c>
      <c r="D492" s="202" t="s">
        <v>47</v>
      </c>
      <c r="E492" s="203" t="s">
        <v>8</v>
      </c>
      <c r="F492" s="204">
        <v>37500</v>
      </c>
      <c r="G492" s="204">
        <v>37500</v>
      </c>
      <c r="H492" s="171"/>
      <c r="I492" s="88">
        <f t="shared" si="82"/>
        <v>37500</v>
      </c>
      <c r="J492" s="163">
        <f t="shared" si="83"/>
        <v>0</v>
      </c>
      <c r="K492" s="155">
        <f t="shared" si="8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5"/>
        <v>201227357.79893059</v>
      </c>
      <c r="O492" s="155">
        <f t="shared" si="86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235</v>
      </c>
      <c r="D493" s="202" t="s">
        <v>47</v>
      </c>
      <c r="E493" s="203" t="s">
        <v>8</v>
      </c>
      <c r="F493" s="204">
        <v>47800</v>
      </c>
      <c r="G493" s="204">
        <v>47800</v>
      </c>
      <c r="H493" s="171"/>
      <c r="I493" s="88">
        <f t="shared" si="82"/>
        <v>47800</v>
      </c>
      <c r="J493" s="163">
        <f t="shared" si="83"/>
        <v>0</v>
      </c>
      <c r="K493" s="155">
        <f t="shared" si="8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5"/>
        <v>201227358.79893059</v>
      </c>
      <c r="O493" s="155">
        <f t="shared" si="86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236</v>
      </c>
      <c r="D494" s="202" t="s">
        <v>47</v>
      </c>
      <c r="E494" s="203" t="s">
        <v>8</v>
      </c>
      <c r="F494" s="204">
        <v>52500</v>
      </c>
      <c r="G494" s="204">
        <v>52500</v>
      </c>
      <c r="H494" s="171"/>
      <c r="I494" s="88">
        <f t="shared" si="82"/>
        <v>52500</v>
      </c>
      <c r="J494" s="163">
        <f t="shared" si="83"/>
        <v>0</v>
      </c>
      <c r="K494" s="155">
        <f t="shared" si="8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5"/>
        <v>201227359.79893059</v>
      </c>
      <c r="O494" s="155">
        <f t="shared" si="86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38</v>
      </c>
      <c r="D495" s="202" t="s">
        <v>47</v>
      </c>
      <c r="E495" s="203" t="s">
        <v>8</v>
      </c>
      <c r="F495" s="204">
        <v>63500</v>
      </c>
      <c r="G495" s="204">
        <v>63500</v>
      </c>
      <c r="H495" s="171"/>
      <c r="I495" s="88">
        <f t="shared" si="82"/>
        <v>63500</v>
      </c>
      <c r="J495" s="163">
        <f t="shared" si="83"/>
        <v>0</v>
      </c>
      <c r="K495" s="155">
        <f t="shared" si="8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5"/>
        <v>201227360.79893059</v>
      </c>
      <c r="O495" s="155">
        <f t="shared" si="86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237</v>
      </c>
      <c r="D496" s="202" t="s">
        <v>47</v>
      </c>
      <c r="E496" s="203" t="s">
        <v>8</v>
      </c>
      <c r="F496" s="204">
        <v>67500</v>
      </c>
      <c r="G496" s="204">
        <v>67500</v>
      </c>
      <c r="H496" s="171"/>
      <c r="I496" s="88">
        <f t="shared" si="82"/>
        <v>67500</v>
      </c>
      <c r="J496" s="163">
        <f t="shared" si="83"/>
        <v>0</v>
      </c>
      <c r="K496" s="155">
        <f t="shared" si="8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5"/>
        <v>201227361.79893059</v>
      </c>
      <c r="O496" s="155">
        <f t="shared" si="86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238</v>
      </c>
      <c r="D497" s="202" t="s">
        <v>47</v>
      </c>
      <c r="E497" s="203" t="s">
        <v>8</v>
      </c>
      <c r="F497" s="204">
        <v>53000</v>
      </c>
      <c r="G497" s="204">
        <v>53000</v>
      </c>
      <c r="H497" s="171"/>
      <c r="I497" s="88">
        <f t="shared" si="82"/>
        <v>53000</v>
      </c>
      <c r="J497" s="163">
        <f t="shared" si="83"/>
        <v>0</v>
      </c>
      <c r="K497" s="155">
        <f t="shared" si="8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5"/>
        <v>201227362.79893059</v>
      </c>
      <c r="O497" s="155">
        <f t="shared" si="86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239</v>
      </c>
      <c r="D498" s="202" t="s">
        <v>47</v>
      </c>
      <c r="E498" s="203" t="s">
        <v>8</v>
      </c>
      <c r="F498" s="204">
        <v>34000</v>
      </c>
      <c r="G498" s="204">
        <v>34000</v>
      </c>
      <c r="H498" s="171"/>
      <c r="I498" s="88">
        <f t="shared" si="82"/>
        <v>34000</v>
      </c>
      <c r="J498" s="163">
        <f t="shared" si="83"/>
        <v>0</v>
      </c>
      <c r="K498" s="155">
        <f t="shared" si="8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5"/>
        <v>201227363.79893059</v>
      </c>
      <c r="O498" s="155">
        <f t="shared" si="86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240</v>
      </c>
      <c r="D499" s="202" t="s">
        <v>47</v>
      </c>
      <c r="E499" s="203" t="s">
        <v>8</v>
      </c>
      <c r="F499" s="204">
        <v>39500</v>
      </c>
      <c r="G499" s="204">
        <v>39500</v>
      </c>
      <c r="H499" s="171"/>
      <c r="I499" s="88">
        <f t="shared" si="82"/>
        <v>39500</v>
      </c>
      <c r="J499" s="163">
        <f t="shared" si="83"/>
        <v>0</v>
      </c>
      <c r="K499" s="155">
        <f t="shared" si="8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5"/>
        <v>201227364.79893059</v>
      </c>
      <c r="O499" s="155">
        <f t="shared" si="86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241</v>
      </c>
      <c r="D500" s="202" t="s">
        <v>47</v>
      </c>
      <c r="E500" s="203" t="s">
        <v>8</v>
      </c>
      <c r="F500" s="204">
        <v>41900</v>
      </c>
      <c r="G500" s="204">
        <v>41900</v>
      </c>
      <c r="H500" s="171"/>
      <c r="I500" s="88">
        <f t="shared" si="82"/>
        <v>41900</v>
      </c>
      <c r="J500" s="163">
        <f t="shared" si="83"/>
        <v>0</v>
      </c>
      <c r="K500" s="155">
        <f t="shared" si="8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5"/>
        <v>201227365.79893059</v>
      </c>
      <c r="O500" s="155">
        <f t="shared" si="86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242</v>
      </c>
      <c r="D501" s="202" t="s">
        <v>47</v>
      </c>
      <c r="E501" s="203" t="s">
        <v>8</v>
      </c>
      <c r="F501" s="204">
        <v>44400</v>
      </c>
      <c r="G501" s="204">
        <v>44400</v>
      </c>
      <c r="H501" s="171"/>
      <c r="I501" s="88">
        <f t="shared" si="82"/>
        <v>44400</v>
      </c>
      <c r="J501" s="163">
        <f t="shared" si="83"/>
        <v>0</v>
      </c>
      <c r="K501" s="155">
        <f t="shared" si="8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5"/>
        <v>201227366.79893059</v>
      </c>
      <c r="O501" s="155">
        <f t="shared" si="86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243</v>
      </c>
      <c r="D502" s="202" t="s">
        <v>47</v>
      </c>
      <c r="E502" s="203" t="s">
        <v>8</v>
      </c>
      <c r="F502" s="204">
        <v>61800</v>
      </c>
      <c r="G502" s="204">
        <v>61800</v>
      </c>
      <c r="H502" s="171"/>
      <c r="I502" s="88">
        <f t="shared" si="82"/>
        <v>61800</v>
      </c>
      <c r="J502" s="163">
        <f t="shared" si="83"/>
        <v>0</v>
      </c>
      <c r="K502" s="155">
        <f t="shared" si="8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5"/>
        <v>201227367.79893059</v>
      </c>
      <c r="O502" s="155">
        <f t="shared" si="86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244</v>
      </c>
      <c r="D503" s="202" t="s">
        <v>47</v>
      </c>
      <c r="E503" s="203" t="s">
        <v>8</v>
      </c>
      <c r="F503" s="204">
        <v>68600</v>
      </c>
      <c r="G503" s="204">
        <v>68600</v>
      </c>
      <c r="H503" s="171"/>
      <c r="I503" s="88">
        <f t="shared" si="82"/>
        <v>68600</v>
      </c>
      <c r="J503" s="163">
        <f t="shared" si="83"/>
        <v>0</v>
      </c>
      <c r="K503" s="155">
        <f t="shared" si="8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5"/>
        <v>201227368.79893059</v>
      </c>
      <c r="O503" s="155">
        <f t="shared" si="86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245</v>
      </c>
      <c r="D504" s="202" t="s">
        <v>47</v>
      </c>
      <c r="E504" s="203" t="s">
        <v>8</v>
      </c>
      <c r="F504" s="204">
        <v>68600</v>
      </c>
      <c r="G504" s="204">
        <v>68600</v>
      </c>
      <c r="H504" s="171"/>
      <c r="I504" s="88">
        <f t="shared" si="82"/>
        <v>68600</v>
      </c>
      <c r="J504" s="163">
        <f t="shared" si="83"/>
        <v>0</v>
      </c>
      <c r="K504" s="155">
        <f t="shared" si="8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5"/>
        <v>201227369.79893059</v>
      </c>
      <c r="O504" s="155">
        <f t="shared" si="86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246</v>
      </c>
      <c r="D505" s="202" t="s">
        <v>47</v>
      </c>
      <c r="E505" s="203" t="s">
        <v>8</v>
      </c>
      <c r="F505" s="204">
        <v>29600</v>
      </c>
      <c r="G505" s="204">
        <v>29600</v>
      </c>
      <c r="H505" s="171"/>
      <c r="I505" s="88">
        <f t="shared" si="82"/>
        <v>29600</v>
      </c>
      <c r="J505" s="163">
        <f t="shared" si="83"/>
        <v>0</v>
      </c>
      <c r="K505" s="155">
        <f t="shared" si="8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5"/>
        <v>201227370.79893059</v>
      </c>
      <c r="O505" s="155">
        <f t="shared" si="86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247</v>
      </c>
      <c r="D506" s="202" t="s">
        <v>47</v>
      </c>
      <c r="E506" s="203" t="s">
        <v>8</v>
      </c>
      <c r="F506" s="204">
        <v>34500</v>
      </c>
      <c r="G506" s="204">
        <v>34500</v>
      </c>
      <c r="H506" s="171"/>
      <c r="I506" s="88">
        <f t="shared" si="82"/>
        <v>34500</v>
      </c>
      <c r="J506" s="163">
        <f t="shared" si="83"/>
        <v>0</v>
      </c>
      <c r="K506" s="155">
        <f t="shared" si="8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5"/>
        <v>201227371.79893059</v>
      </c>
      <c r="O506" s="155">
        <f t="shared" si="86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248</v>
      </c>
      <c r="D507" s="202" t="s">
        <v>47</v>
      </c>
      <c r="E507" s="203" t="s">
        <v>8</v>
      </c>
      <c r="F507" s="204">
        <v>44800</v>
      </c>
      <c r="G507" s="204">
        <v>44800</v>
      </c>
      <c r="H507" s="175"/>
      <c r="I507" s="88">
        <f t="shared" si="82"/>
        <v>44800</v>
      </c>
      <c r="J507" s="163">
        <f t="shared" si="83"/>
        <v>0</v>
      </c>
      <c r="K507" s="155">
        <f t="shared" si="8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5"/>
        <v>201227372.79893059</v>
      </c>
      <c r="O507" s="155">
        <f t="shared" si="86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249</v>
      </c>
      <c r="D508" s="202" t="s">
        <v>47</v>
      </c>
      <c r="E508" s="203" t="s">
        <v>8</v>
      </c>
      <c r="F508" s="204">
        <v>49500</v>
      </c>
      <c r="G508" s="204">
        <v>49500</v>
      </c>
      <c r="H508" s="171"/>
      <c r="I508" s="88">
        <f t="shared" si="82"/>
        <v>49500</v>
      </c>
      <c r="J508" s="163">
        <f t="shared" si="83"/>
        <v>0</v>
      </c>
      <c r="K508" s="155">
        <f t="shared" si="8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5"/>
        <v>201227373.79893059</v>
      </c>
      <c r="O508" s="155">
        <f t="shared" si="86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250</v>
      </c>
      <c r="D509" s="202" t="s">
        <v>47</v>
      </c>
      <c r="E509" s="203" t="s">
        <v>8</v>
      </c>
      <c r="F509" s="204">
        <v>57690</v>
      </c>
      <c r="G509" s="204">
        <v>57690</v>
      </c>
      <c r="H509" s="171"/>
      <c r="I509" s="88">
        <f t="shared" si="82"/>
        <v>57690</v>
      </c>
      <c r="J509" s="163">
        <f t="shared" si="83"/>
        <v>0</v>
      </c>
      <c r="K509" s="155">
        <f t="shared" si="8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5"/>
        <v>201227374.79893059</v>
      </c>
      <c r="O509" s="155">
        <f t="shared" si="86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251</v>
      </c>
      <c r="D510" s="202" t="s">
        <v>47</v>
      </c>
      <c r="E510" s="203" t="s">
        <v>8</v>
      </c>
      <c r="F510" s="204">
        <v>60300</v>
      </c>
      <c r="G510" s="204">
        <v>60300</v>
      </c>
      <c r="H510" s="171"/>
      <c r="I510" s="88">
        <f t="shared" si="82"/>
        <v>60300</v>
      </c>
      <c r="J510" s="163">
        <f t="shared" si="83"/>
        <v>0</v>
      </c>
      <c r="K510" s="155">
        <f t="shared" si="8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5"/>
        <v>201227375.79893059</v>
      </c>
      <c r="O510" s="155">
        <f t="shared" si="86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252</v>
      </c>
      <c r="D511" s="202" t="s">
        <v>47</v>
      </c>
      <c r="E511" s="203" t="s">
        <v>8</v>
      </c>
      <c r="F511" s="204">
        <v>39900</v>
      </c>
      <c r="G511" s="204">
        <v>39900</v>
      </c>
      <c r="H511" s="171"/>
      <c r="I511" s="88">
        <f t="shared" si="82"/>
        <v>39900</v>
      </c>
      <c r="J511" s="163">
        <f t="shared" si="83"/>
        <v>0</v>
      </c>
      <c r="K511" s="155">
        <f t="shared" si="8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5"/>
        <v>201227376.79893059</v>
      </c>
      <c r="O511" s="155">
        <f t="shared" si="86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253</v>
      </c>
      <c r="D512" s="202" t="s">
        <v>47</v>
      </c>
      <c r="E512" s="203" t="s">
        <v>8</v>
      </c>
      <c r="F512" s="204">
        <v>34500</v>
      </c>
      <c r="G512" s="204">
        <v>34500</v>
      </c>
      <c r="H512" s="171"/>
      <c r="I512" s="88">
        <f t="shared" si="82"/>
        <v>34500</v>
      </c>
      <c r="J512" s="163">
        <f t="shared" si="83"/>
        <v>0</v>
      </c>
      <c r="K512" s="155">
        <f t="shared" si="8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5"/>
        <v>201227377.79893059</v>
      </c>
      <c r="O512" s="155">
        <f t="shared" si="86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254</v>
      </c>
      <c r="D513" s="202" t="s">
        <v>47</v>
      </c>
      <c r="E513" s="203" t="s">
        <v>8</v>
      </c>
      <c r="F513" s="204">
        <v>37000</v>
      </c>
      <c r="G513" s="204">
        <v>37000</v>
      </c>
      <c r="H513" s="171"/>
      <c r="I513" s="88">
        <f t="shared" si="82"/>
        <v>37000</v>
      </c>
      <c r="J513" s="163">
        <f t="shared" si="83"/>
        <v>0</v>
      </c>
      <c r="K513" s="155">
        <f t="shared" si="8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5"/>
        <v>201227378.79893059</v>
      </c>
      <c r="O513" s="155">
        <f t="shared" si="86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255</v>
      </c>
      <c r="D514" s="202" t="s">
        <v>47</v>
      </c>
      <c r="E514" s="203" t="s">
        <v>8</v>
      </c>
      <c r="F514" s="204">
        <v>39500</v>
      </c>
      <c r="G514" s="204">
        <v>39500</v>
      </c>
      <c r="H514" s="171"/>
      <c r="I514" s="88">
        <f t="shared" si="82"/>
        <v>39500</v>
      </c>
      <c r="J514" s="163">
        <f t="shared" si="83"/>
        <v>0</v>
      </c>
      <c r="K514" s="155">
        <f t="shared" si="8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5"/>
        <v>201227379.79893059</v>
      </c>
      <c r="O514" s="155">
        <f t="shared" si="86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256</v>
      </c>
      <c r="D515" s="202" t="s">
        <v>47</v>
      </c>
      <c r="E515" s="203" t="s">
        <v>8</v>
      </c>
      <c r="F515" s="204">
        <v>41900</v>
      </c>
      <c r="G515" s="204">
        <v>41900</v>
      </c>
      <c r="H515" s="171"/>
      <c r="I515" s="88">
        <f t="shared" si="82"/>
        <v>41900</v>
      </c>
      <c r="J515" s="163">
        <f t="shared" si="83"/>
        <v>0</v>
      </c>
      <c r="K515" s="155">
        <f t="shared" si="8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5"/>
        <v>201227380.79893059</v>
      </c>
      <c r="O515" s="155">
        <f t="shared" si="86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257</v>
      </c>
      <c r="D516" s="202" t="s">
        <v>47</v>
      </c>
      <c r="E516" s="203" t="s">
        <v>8</v>
      </c>
      <c r="F516" s="204">
        <v>51100</v>
      </c>
      <c r="G516" s="204">
        <v>51100</v>
      </c>
      <c r="H516" s="171"/>
      <c r="I516" s="88">
        <f t="shared" si="82"/>
        <v>51100</v>
      </c>
      <c r="J516" s="163">
        <f t="shared" si="83"/>
        <v>0</v>
      </c>
      <c r="K516" s="155">
        <f t="shared" si="8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5"/>
        <v>201227381.79893059</v>
      </c>
      <c r="O516" s="155">
        <f t="shared" si="86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258</v>
      </c>
      <c r="D517" s="202" t="s">
        <v>47</v>
      </c>
      <c r="E517" s="203" t="s">
        <v>8</v>
      </c>
      <c r="F517" s="204">
        <v>51800</v>
      </c>
      <c r="G517" s="204">
        <v>51800</v>
      </c>
      <c r="H517" s="171"/>
      <c r="I517" s="88">
        <f t="shared" si="82"/>
        <v>51800</v>
      </c>
      <c r="J517" s="163">
        <f t="shared" si="83"/>
        <v>0</v>
      </c>
      <c r="K517" s="155">
        <f t="shared" si="8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5"/>
        <v>201227382.79893059</v>
      </c>
      <c r="O517" s="155">
        <f t="shared" si="86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259</v>
      </c>
      <c r="D518" s="202" t="s">
        <v>47</v>
      </c>
      <c r="E518" s="203" t="s">
        <v>8</v>
      </c>
      <c r="F518" s="204">
        <v>51800</v>
      </c>
      <c r="G518" s="204">
        <v>51800</v>
      </c>
      <c r="H518" s="171"/>
      <c r="I518" s="88">
        <f t="shared" si="82"/>
        <v>51800</v>
      </c>
      <c r="J518" s="163">
        <f t="shared" si="83"/>
        <v>0</v>
      </c>
      <c r="K518" s="155">
        <f t="shared" si="8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5"/>
        <v>201227383.79893059</v>
      </c>
      <c r="O518" s="155">
        <f t="shared" si="86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260</v>
      </c>
      <c r="D519" s="202" t="s">
        <v>47</v>
      </c>
      <c r="E519" s="203" t="s">
        <v>8</v>
      </c>
      <c r="F519" s="204">
        <v>75420</v>
      </c>
      <c r="G519" s="204">
        <v>75420</v>
      </c>
      <c r="H519" s="171"/>
      <c r="I519" s="88">
        <f t="shared" si="82"/>
        <v>75420</v>
      </c>
      <c r="J519" s="163">
        <f t="shared" si="83"/>
        <v>0</v>
      </c>
      <c r="K519" s="155">
        <f t="shared" si="8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5"/>
        <v>201227384.79893059</v>
      </c>
      <c r="O519" s="155">
        <f t="shared" si="86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261</v>
      </c>
      <c r="D520" s="202" t="s">
        <v>47</v>
      </c>
      <c r="E520" s="203" t="s">
        <v>8</v>
      </c>
      <c r="F520" s="204">
        <v>118440</v>
      </c>
      <c r="G520" s="204">
        <v>118440</v>
      </c>
      <c r="H520" s="171"/>
      <c r="I520" s="88">
        <f t="shared" si="82"/>
        <v>118440</v>
      </c>
      <c r="J520" s="163">
        <f t="shared" si="83"/>
        <v>0</v>
      </c>
      <c r="K520" s="155">
        <f t="shared" si="8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5"/>
        <v>201227385.79893059</v>
      </c>
      <c r="O520" s="155">
        <f t="shared" si="86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262</v>
      </c>
      <c r="D521" s="202" t="s">
        <v>47</v>
      </c>
      <c r="E521" s="203" t="s">
        <v>8</v>
      </c>
      <c r="F521" s="204">
        <v>136980</v>
      </c>
      <c r="G521" s="204">
        <v>136980</v>
      </c>
      <c r="H521" s="171"/>
      <c r="I521" s="88">
        <f t="shared" si="82"/>
        <v>136980</v>
      </c>
      <c r="J521" s="163">
        <f t="shared" si="83"/>
        <v>0</v>
      </c>
      <c r="K521" s="155">
        <f t="shared" si="8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5"/>
        <v>201227386.79893059</v>
      </c>
      <c r="O521" s="155">
        <f t="shared" si="86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263</v>
      </c>
      <c r="D522" s="202" t="s">
        <v>47</v>
      </c>
      <c r="E522" s="203" t="s">
        <v>8</v>
      </c>
      <c r="F522" s="204">
        <v>172350</v>
      </c>
      <c r="G522" s="204">
        <v>172350</v>
      </c>
      <c r="H522" s="171"/>
      <c r="I522" s="88">
        <f t="shared" si="82"/>
        <v>172350</v>
      </c>
      <c r="J522" s="163">
        <f t="shared" si="83"/>
        <v>0</v>
      </c>
      <c r="K522" s="155">
        <f t="shared" si="8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5"/>
        <v>201227387.79893059</v>
      </c>
      <c r="O522" s="155">
        <f t="shared" si="86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36</v>
      </c>
      <c r="D523" s="202" t="s">
        <v>47</v>
      </c>
      <c r="E523" s="203" t="s">
        <v>8</v>
      </c>
      <c r="F523" s="204">
        <v>180000</v>
      </c>
      <c r="G523" s="204">
        <v>180000</v>
      </c>
      <c r="H523" s="171"/>
      <c r="I523" s="88">
        <f t="shared" si="82"/>
        <v>180000</v>
      </c>
      <c r="J523" s="163">
        <f t="shared" si="83"/>
        <v>0</v>
      </c>
      <c r="K523" s="155">
        <f t="shared" si="8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5"/>
        <v>201227388.79893059</v>
      </c>
      <c r="O523" s="155">
        <f t="shared" si="86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264</v>
      </c>
      <c r="D524" s="202" t="s">
        <v>47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87">IF($I$5=$G$4,G524,(IF($I$5=$F$4,F524,0)))</f>
        <v>135800</v>
      </c>
      <c r="J524" s="163">
        <f t="shared" si="83"/>
        <v>0</v>
      </c>
      <c r="K524" s="155">
        <f t="shared" si="8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5"/>
        <v>201227389.79893059</v>
      </c>
      <c r="O524" s="155">
        <f t="shared" si="86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265</v>
      </c>
      <c r="D525" s="202" t="s">
        <v>47</v>
      </c>
      <c r="E525" s="203" t="s">
        <v>8</v>
      </c>
      <c r="F525" s="204">
        <v>104200</v>
      </c>
      <c r="G525" s="204">
        <v>104200</v>
      </c>
      <c r="H525" s="171"/>
      <c r="I525" s="88">
        <f t="shared" si="87"/>
        <v>104200</v>
      </c>
      <c r="J525" s="163">
        <f t="shared" si="83"/>
        <v>0</v>
      </c>
      <c r="K525" s="155">
        <f t="shared" si="8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5"/>
        <v>201227390.79893059</v>
      </c>
      <c r="O525" s="155">
        <f t="shared" si="86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27</v>
      </c>
      <c r="D526" s="202" t="s">
        <v>47</v>
      </c>
      <c r="E526" s="203" t="s">
        <v>8</v>
      </c>
      <c r="F526" s="204">
        <v>16000</v>
      </c>
      <c r="G526" s="204">
        <v>16000</v>
      </c>
      <c r="H526" s="171"/>
      <c r="I526" s="88">
        <f t="shared" si="87"/>
        <v>16000</v>
      </c>
      <c r="J526" s="163">
        <f t="shared" si="83"/>
        <v>0</v>
      </c>
      <c r="K526" s="155">
        <f t="shared" si="8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5"/>
        <v>201227391.79893059</v>
      </c>
      <c r="O526" s="155">
        <f t="shared" si="86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266</v>
      </c>
      <c r="D527" s="202" t="s">
        <v>47</v>
      </c>
      <c r="E527" s="203" t="s">
        <v>8</v>
      </c>
      <c r="F527" s="204">
        <v>118530</v>
      </c>
      <c r="G527" s="204">
        <v>118530</v>
      </c>
      <c r="H527" s="171"/>
      <c r="I527" s="88">
        <f t="shared" si="87"/>
        <v>118530</v>
      </c>
      <c r="J527" s="163">
        <f t="shared" si="83"/>
        <v>0</v>
      </c>
      <c r="K527" s="155">
        <f t="shared" si="8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5"/>
        <v>201227392.79893059</v>
      </c>
      <c r="O527" s="155">
        <f t="shared" si="86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6" t="s">
        <v>477</v>
      </c>
      <c r="D528" s="202" t="s">
        <v>47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87"/>
        <v>3711.24</v>
      </c>
      <c r="J528" s="163">
        <f t="shared" si="83"/>
        <v>0</v>
      </c>
      <c r="K528" s="155">
        <f t="shared" si="8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5"/>
        <v>201227393.79893059</v>
      </c>
      <c r="O528" s="155">
        <f t="shared" si="86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267</v>
      </c>
      <c r="D529" s="202" t="s">
        <v>47</v>
      </c>
      <c r="E529" s="203" t="s">
        <v>8</v>
      </c>
      <c r="F529" s="204">
        <v>28000</v>
      </c>
      <c r="G529" s="204">
        <v>28000</v>
      </c>
      <c r="H529" s="171"/>
      <c r="I529" s="88">
        <f t="shared" si="87"/>
        <v>28000</v>
      </c>
      <c r="J529" s="163">
        <f t="shared" si="83"/>
        <v>0</v>
      </c>
      <c r="K529" s="155">
        <f t="shared" si="8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85"/>
        <v>201227394.79893059</v>
      </c>
      <c r="O529" s="155">
        <f t="shared" si="86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268</v>
      </c>
      <c r="D530" s="202" t="s">
        <v>47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87"/>
        <v>33501.866666666669</v>
      </c>
      <c r="J530" s="163">
        <f t="shared" ref="J530:J594" si="88">IF(D530="MDU-KD",1,0)</f>
        <v>0</v>
      </c>
      <c r="K530" s="155">
        <f t="shared" ref="K530:K594" si="89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90">IF(L530=0,M530,L530)</f>
        <v>201227395.79893059</v>
      </c>
      <c r="O530" s="155">
        <f t="shared" ref="O530:O594" si="91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269</v>
      </c>
      <c r="D531" s="202" t="s">
        <v>47</v>
      </c>
      <c r="E531" s="203" t="s">
        <v>7</v>
      </c>
      <c r="F531" s="204">
        <v>23310</v>
      </c>
      <c r="G531" s="204">
        <v>23310</v>
      </c>
      <c r="H531" s="171"/>
      <c r="I531" s="88">
        <f t="shared" si="87"/>
        <v>23310</v>
      </c>
      <c r="J531" s="163">
        <f t="shared" si="88"/>
        <v>0</v>
      </c>
      <c r="K531" s="155">
        <f t="shared" si="8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90"/>
        <v>201227396.79893059</v>
      </c>
      <c r="O531" s="155">
        <f t="shared" si="91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270</v>
      </c>
      <c r="D532" s="202" t="s">
        <v>47</v>
      </c>
      <c r="E532" s="203" t="s">
        <v>8</v>
      </c>
      <c r="F532" s="204">
        <v>129000</v>
      </c>
      <c r="G532" s="204">
        <v>129000</v>
      </c>
      <c r="H532" s="171"/>
      <c r="I532" s="88">
        <f t="shared" si="87"/>
        <v>129000</v>
      </c>
      <c r="J532" s="163">
        <f t="shared" si="88"/>
        <v>0</v>
      </c>
      <c r="K532" s="155">
        <f t="shared" si="8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90"/>
        <v>201227397.79893059</v>
      </c>
      <c r="O532" s="155">
        <f t="shared" si="91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609</v>
      </c>
      <c r="D533" s="202" t="s">
        <v>47</v>
      </c>
      <c r="E533" s="203" t="s">
        <v>8</v>
      </c>
      <c r="F533" s="204">
        <v>145400</v>
      </c>
      <c r="G533" s="204">
        <v>145400</v>
      </c>
      <c r="H533" s="171"/>
      <c r="I533" s="88">
        <f t="shared" si="87"/>
        <v>145400</v>
      </c>
      <c r="J533" s="163">
        <f t="shared" si="88"/>
        <v>0</v>
      </c>
      <c r="K533" s="155">
        <f t="shared" si="8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90"/>
        <v>201227398.79893059</v>
      </c>
      <c r="O533" s="155">
        <f t="shared" si="91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610</v>
      </c>
      <c r="D534" s="202" t="s">
        <v>47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87"/>
        <v>351751.73281450948</v>
      </c>
      <c r="J534" s="163">
        <f t="shared" si="88"/>
        <v>0</v>
      </c>
      <c r="K534" s="155">
        <f t="shared" si="8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90"/>
        <v>201227399.79893059</v>
      </c>
      <c r="O534" s="155">
        <f t="shared" si="91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611</v>
      </c>
      <c r="D535" s="202" t="s">
        <v>47</v>
      </c>
      <c r="E535" s="203" t="s">
        <v>8</v>
      </c>
      <c r="F535" s="204">
        <v>250000</v>
      </c>
      <c r="G535" s="204">
        <v>250000</v>
      </c>
      <c r="H535" s="171"/>
      <c r="I535" s="88">
        <f t="shared" si="87"/>
        <v>250000</v>
      </c>
      <c r="J535" s="163">
        <f t="shared" si="88"/>
        <v>0</v>
      </c>
      <c r="K535" s="155">
        <f t="shared" si="8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90"/>
        <v>201227400.79893059</v>
      </c>
      <c r="O535" s="155">
        <f t="shared" si="91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612</v>
      </c>
      <c r="D536" s="202" t="s">
        <v>47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87"/>
        <v>485097.76536861184</v>
      </c>
      <c r="J536" s="163">
        <f t="shared" si="88"/>
        <v>0</v>
      </c>
      <c r="K536" s="155">
        <f t="shared" si="8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90"/>
        <v>201227401.79893059</v>
      </c>
      <c r="O536" s="155">
        <f t="shared" si="91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271</v>
      </c>
      <c r="D537" s="202" t="s">
        <v>47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87"/>
        <v>423009.82499999995</v>
      </c>
      <c r="J537" s="163">
        <f t="shared" si="88"/>
        <v>0</v>
      </c>
      <c r="K537" s="155">
        <f t="shared" si="8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90"/>
        <v>201227402.79893059</v>
      </c>
      <c r="O537" s="155">
        <f t="shared" si="91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272</v>
      </c>
      <c r="D538" s="202" t="s">
        <v>47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87"/>
        <v>302149.875</v>
      </c>
      <c r="J538" s="163">
        <f t="shared" si="88"/>
        <v>0</v>
      </c>
      <c r="K538" s="155">
        <f t="shared" si="8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90"/>
        <v>201227403.79893059</v>
      </c>
      <c r="O538" s="155">
        <f t="shared" si="91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273</v>
      </c>
      <c r="D539" s="202" t="s">
        <v>47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87"/>
        <v>335990.66099999991</v>
      </c>
      <c r="J539" s="163">
        <f t="shared" si="88"/>
        <v>0</v>
      </c>
      <c r="K539" s="155">
        <f t="shared" si="8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90"/>
        <v>201227404.79893059</v>
      </c>
      <c r="O539" s="155">
        <f t="shared" si="91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35</v>
      </c>
      <c r="D540" s="202" t="s">
        <v>47</v>
      </c>
      <c r="E540" s="203" t="s">
        <v>8</v>
      </c>
      <c r="F540" s="204">
        <v>2300</v>
      </c>
      <c r="G540" s="204">
        <v>2300</v>
      </c>
      <c r="H540" s="171"/>
      <c r="I540" s="88">
        <f t="shared" si="87"/>
        <v>2300</v>
      </c>
      <c r="J540" s="163">
        <f t="shared" si="88"/>
        <v>0</v>
      </c>
      <c r="K540" s="155">
        <f t="shared" si="8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90"/>
        <v>201227405.79893059</v>
      </c>
      <c r="O540" s="155">
        <f t="shared" si="91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274</v>
      </c>
      <c r="D541" s="202" t="s">
        <v>47</v>
      </c>
      <c r="E541" s="203" t="s">
        <v>8</v>
      </c>
      <c r="F541" s="204">
        <v>88000</v>
      </c>
      <c r="G541" s="204">
        <v>88000</v>
      </c>
      <c r="H541" s="171"/>
      <c r="I541" s="88">
        <f t="shared" si="87"/>
        <v>88000</v>
      </c>
      <c r="J541" s="163">
        <f t="shared" si="88"/>
        <v>0</v>
      </c>
      <c r="K541" s="155">
        <f t="shared" si="8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90"/>
        <v>201227406.79893059</v>
      </c>
      <c r="O541" s="155">
        <f t="shared" si="91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275</v>
      </c>
      <c r="D542" s="202" t="s">
        <v>47</v>
      </c>
      <c r="E542" s="203" t="s">
        <v>8</v>
      </c>
      <c r="F542" s="204">
        <v>72400</v>
      </c>
      <c r="G542" s="204">
        <v>72400</v>
      </c>
      <c r="H542" s="171"/>
      <c r="I542" s="88">
        <f t="shared" si="87"/>
        <v>72400</v>
      </c>
      <c r="J542" s="163">
        <f t="shared" si="88"/>
        <v>0</v>
      </c>
      <c r="K542" s="155">
        <f t="shared" si="8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90"/>
        <v>201227407.79893059</v>
      </c>
      <c r="O542" s="155">
        <f t="shared" si="91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276</v>
      </c>
      <c r="D543" s="202" t="s">
        <v>47</v>
      </c>
      <c r="E543" s="203" t="s">
        <v>8</v>
      </c>
      <c r="F543" s="204">
        <v>123500</v>
      </c>
      <c r="G543" s="204">
        <v>123500</v>
      </c>
      <c r="H543" s="171"/>
      <c r="I543" s="88">
        <f t="shared" si="87"/>
        <v>123500</v>
      </c>
      <c r="J543" s="163">
        <f t="shared" si="88"/>
        <v>0</v>
      </c>
      <c r="K543" s="155">
        <f t="shared" si="8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90"/>
        <v>201227408.79893059</v>
      </c>
      <c r="O543" s="155">
        <f t="shared" si="91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277</v>
      </c>
      <c r="D544" s="202" t="s">
        <v>47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88"/>
        <v>0</v>
      </c>
      <c r="K544" s="155">
        <f t="shared" si="8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90"/>
        <v>201227409.79893059</v>
      </c>
      <c r="O544" s="155">
        <f t="shared" si="91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613</v>
      </c>
      <c r="D545" s="202" t="s">
        <v>47</v>
      </c>
      <c r="E545" s="203" t="s">
        <v>8</v>
      </c>
      <c r="F545" s="204">
        <v>71000</v>
      </c>
      <c r="G545" s="204">
        <v>71000</v>
      </c>
      <c r="H545" s="171"/>
      <c r="I545" s="88">
        <f t="shared" si="87"/>
        <v>71000</v>
      </c>
      <c r="J545" s="163">
        <f t="shared" si="88"/>
        <v>0</v>
      </c>
      <c r="K545" s="155">
        <f t="shared" si="8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90"/>
        <v>201227410.79893059</v>
      </c>
      <c r="O545" s="155">
        <f t="shared" si="91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278</v>
      </c>
      <c r="D546" s="202" t="s">
        <v>47</v>
      </c>
      <c r="E546" s="203" t="s">
        <v>8</v>
      </c>
      <c r="F546" s="204">
        <v>36000</v>
      </c>
      <c r="G546" s="204">
        <v>36000</v>
      </c>
      <c r="H546" s="171"/>
      <c r="I546" s="88">
        <f t="shared" si="87"/>
        <v>36000</v>
      </c>
      <c r="J546" s="163">
        <f t="shared" si="88"/>
        <v>0</v>
      </c>
      <c r="K546" s="155">
        <f t="shared" si="8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90"/>
        <v>201227411.79893059</v>
      </c>
      <c r="O546" s="155">
        <f t="shared" si="91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279</v>
      </c>
      <c r="D547" s="202" t="s">
        <v>47</v>
      </c>
      <c r="E547" s="203" t="s">
        <v>8</v>
      </c>
      <c r="F547" s="204">
        <v>17820</v>
      </c>
      <c r="G547" s="204">
        <v>17820</v>
      </c>
      <c r="H547" s="171"/>
      <c r="I547" s="88">
        <f t="shared" si="87"/>
        <v>17820</v>
      </c>
      <c r="J547" s="163">
        <f t="shared" si="88"/>
        <v>0</v>
      </c>
      <c r="K547" s="155">
        <f t="shared" si="8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90"/>
        <v>201227412.79893059</v>
      </c>
      <c r="O547" s="155">
        <f t="shared" si="91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280</v>
      </c>
      <c r="D548" s="202" t="s">
        <v>47</v>
      </c>
      <c r="E548" s="203" t="s">
        <v>8</v>
      </c>
      <c r="F548" s="204">
        <v>22900</v>
      </c>
      <c r="G548" s="204">
        <v>22900</v>
      </c>
      <c r="H548" s="171"/>
      <c r="I548" s="88">
        <f t="shared" si="87"/>
        <v>22900</v>
      </c>
      <c r="J548" s="163">
        <f t="shared" si="88"/>
        <v>0</v>
      </c>
      <c r="K548" s="155">
        <f t="shared" si="8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90"/>
        <v>201227413.79893059</v>
      </c>
      <c r="O548" s="155">
        <f t="shared" si="91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281</v>
      </c>
      <c r="D549" s="202" t="s">
        <v>47</v>
      </c>
      <c r="E549" s="203" t="s">
        <v>8</v>
      </c>
      <c r="F549" s="204">
        <v>30800</v>
      </c>
      <c r="G549" s="204">
        <v>30800</v>
      </c>
      <c r="H549" s="171"/>
      <c r="I549" s="88">
        <f t="shared" si="87"/>
        <v>30800</v>
      </c>
      <c r="J549" s="163">
        <f t="shared" si="88"/>
        <v>0</v>
      </c>
      <c r="K549" s="155">
        <f t="shared" si="8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90"/>
        <v>201227414.79893059</v>
      </c>
      <c r="O549" s="155">
        <f t="shared" si="91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282</v>
      </c>
      <c r="D550" s="202" t="s">
        <v>47</v>
      </c>
      <c r="E550" s="203" t="s">
        <v>8</v>
      </c>
      <c r="F550" s="204">
        <v>33900</v>
      </c>
      <c r="G550" s="204">
        <v>33900</v>
      </c>
      <c r="H550" s="171"/>
      <c r="I550" s="88">
        <f t="shared" si="87"/>
        <v>33900</v>
      </c>
      <c r="J550" s="163">
        <f t="shared" si="88"/>
        <v>0</v>
      </c>
      <c r="K550" s="155">
        <f t="shared" si="8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90"/>
        <v>201227415.79893059</v>
      </c>
      <c r="O550" s="155">
        <f t="shared" si="91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1472</v>
      </c>
      <c r="D551" s="202" t="s">
        <v>47</v>
      </c>
      <c r="E551" s="203" t="s">
        <v>8</v>
      </c>
      <c r="F551" s="204">
        <v>30800</v>
      </c>
      <c r="G551" s="204">
        <v>30800</v>
      </c>
      <c r="H551" s="171"/>
      <c r="I551" s="88">
        <f t="shared" si="87"/>
        <v>30800</v>
      </c>
      <c r="J551" s="163">
        <f t="shared" si="88"/>
        <v>0</v>
      </c>
      <c r="K551" s="155">
        <f t="shared" si="8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90"/>
        <v>201227416.79893059</v>
      </c>
      <c r="O551" s="155">
        <f t="shared" si="91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1473</v>
      </c>
      <c r="D552" s="202" t="s">
        <v>47</v>
      </c>
      <c r="E552" s="203" t="s">
        <v>8</v>
      </c>
      <c r="F552" s="204">
        <v>33900</v>
      </c>
      <c r="G552" s="204">
        <v>33900</v>
      </c>
      <c r="H552" s="171"/>
      <c r="I552" s="88">
        <f t="shared" si="87"/>
        <v>33900</v>
      </c>
      <c r="J552" s="163">
        <f t="shared" si="88"/>
        <v>0</v>
      </c>
      <c r="K552" s="155">
        <f t="shared" si="8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90"/>
        <v>201227417.79893059</v>
      </c>
      <c r="O552" s="155">
        <f t="shared" si="91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283</v>
      </c>
      <c r="D553" s="202" t="s">
        <v>47</v>
      </c>
      <c r="E553" s="203" t="s">
        <v>8</v>
      </c>
      <c r="F553" s="204">
        <v>12510</v>
      </c>
      <c r="G553" s="204">
        <v>12510</v>
      </c>
      <c r="H553" s="171"/>
      <c r="I553" s="88">
        <f t="shared" si="87"/>
        <v>12510</v>
      </c>
      <c r="J553" s="163">
        <f t="shared" si="88"/>
        <v>0</v>
      </c>
      <c r="K553" s="155">
        <f t="shared" si="8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90"/>
        <v>201227418.79893059</v>
      </c>
      <c r="O553" s="155">
        <f t="shared" si="91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284</v>
      </c>
      <c r="D554" s="202" t="s">
        <v>47</v>
      </c>
      <c r="E554" s="203" t="s">
        <v>8</v>
      </c>
      <c r="F554" s="204">
        <v>15500</v>
      </c>
      <c r="G554" s="204">
        <v>15500</v>
      </c>
      <c r="H554" s="171"/>
      <c r="I554" s="88">
        <f t="shared" si="87"/>
        <v>15500</v>
      </c>
      <c r="J554" s="163">
        <f t="shared" si="88"/>
        <v>0</v>
      </c>
      <c r="K554" s="155">
        <f t="shared" si="8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90"/>
        <v>201227419.79893059</v>
      </c>
      <c r="O554" s="155">
        <f t="shared" si="91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285</v>
      </c>
      <c r="D555" s="202" t="s">
        <v>47</v>
      </c>
      <c r="E555" s="203" t="s">
        <v>8</v>
      </c>
      <c r="F555" s="204">
        <v>19500</v>
      </c>
      <c r="G555" s="204">
        <v>19500</v>
      </c>
      <c r="H555" s="171"/>
      <c r="I555" s="88">
        <f t="shared" si="87"/>
        <v>19500</v>
      </c>
      <c r="J555" s="163">
        <f t="shared" si="88"/>
        <v>0</v>
      </c>
      <c r="K555" s="155">
        <f t="shared" si="8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90"/>
        <v>201227420.79893059</v>
      </c>
      <c r="O555" s="155">
        <f t="shared" si="91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286</v>
      </c>
      <c r="D556" s="202" t="s">
        <v>47</v>
      </c>
      <c r="E556" s="203" t="s">
        <v>8</v>
      </c>
      <c r="F556" s="204">
        <v>28400</v>
      </c>
      <c r="G556" s="204">
        <v>28400</v>
      </c>
      <c r="H556" s="171"/>
      <c r="I556" s="88">
        <f t="shared" si="87"/>
        <v>28400</v>
      </c>
      <c r="J556" s="163">
        <f t="shared" si="88"/>
        <v>0</v>
      </c>
      <c r="K556" s="155">
        <f t="shared" si="8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90"/>
        <v>201227421.79893059</v>
      </c>
      <c r="O556" s="155">
        <f t="shared" si="91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287</v>
      </c>
      <c r="D557" s="202" t="s">
        <v>47</v>
      </c>
      <c r="E557" s="203" t="s">
        <v>8</v>
      </c>
      <c r="F557" s="204">
        <v>28314</v>
      </c>
      <c r="G557" s="204">
        <v>28314</v>
      </c>
      <c r="H557" s="171"/>
      <c r="I557" s="88">
        <f t="shared" si="87"/>
        <v>28314</v>
      </c>
      <c r="J557" s="163">
        <f t="shared" si="88"/>
        <v>0</v>
      </c>
      <c r="K557" s="155">
        <f t="shared" si="8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90"/>
        <v>201227422.79893059</v>
      </c>
      <c r="O557" s="155">
        <f t="shared" si="91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288</v>
      </c>
      <c r="D558" s="202" t="s">
        <v>47</v>
      </c>
      <c r="E558" s="203" t="s">
        <v>8</v>
      </c>
      <c r="F558" s="204">
        <v>3510</v>
      </c>
      <c r="G558" s="204">
        <v>3510</v>
      </c>
      <c r="H558" s="171"/>
      <c r="I558" s="88">
        <f t="shared" si="87"/>
        <v>3510</v>
      </c>
      <c r="J558" s="163">
        <f t="shared" si="88"/>
        <v>0</v>
      </c>
      <c r="K558" s="155">
        <f t="shared" si="8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90"/>
        <v>201227423.79893059</v>
      </c>
      <c r="O558" s="155">
        <f t="shared" si="91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289</v>
      </c>
      <c r="D559" s="202" t="s">
        <v>47</v>
      </c>
      <c r="E559" s="203" t="s">
        <v>8</v>
      </c>
      <c r="F559" s="204">
        <v>2100</v>
      </c>
      <c r="G559" s="204">
        <v>2100</v>
      </c>
      <c r="H559" s="171"/>
      <c r="I559" s="88">
        <f t="shared" si="87"/>
        <v>2100</v>
      </c>
      <c r="J559" s="163">
        <f t="shared" si="88"/>
        <v>0</v>
      </c>
      <c r="K559" s="155">
        <f t="shared" si="8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90"/>
        <v>201227424.79893059</v>
      </c>
      <c r="O559" s="155">
        <f t="shared" si="91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290</v>
      </c>
      <c r="D560" s="202" t="s">
        <v>47</v>
      </c>
      <c r="E560" s="203" t="s">
        <v>8</v>
      </c>
      <c r="F560" s="204">
        <v>40000</v>
      </c>
      <c r="G560" s="204">
        <v>40000</v>
      </c>
      <c r="H560" s="171"/>
      <c r="I560" s="88">
        <f t="shared" si="87"/>
        <v>40000</v>
      </c>
      <c r="J560" s="163">
        <f t="shared" si="88"/>
        <v>0</v>
      </c>
      <c r="K560" s="155">
        <f t="shared" si="8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90"/>
        <v>201227425.79893059</v>
      </c>
      <c r="O560" s="155">
        <f t="shared" si="91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39</v>
      </c>
      <c r="D561" s="202" t="s">
        <v>47</v>
      </c>
      <c r="E561" s="203" t="s">
        <v>7</v>
      </c>
      <c r="F561" s="204">
        <v>8550</v>
      </c>
      <c r="G561" s="204">
        <v>8550</v>
      </c>
      <c r="H561" s="171"/>
      <c r="I561" s="88">
        <f t="shared" si="87"/>
        <v>8550</v>
      </c>
      <c r="J561" s="163">
        <f t="shared" si="88"/>
        <v>0</v>
      </c>
      <c r="K561" s="155">
        <f t="shared" si="89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90"/>
        <v>201227426.79893059</v>
      </c>
      <c r="O561" s="155">
        <f t="shared" si="91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614</v>
      </c>
      <c r="D562" s="202" t="s">
        <v>47</v>
      </c>
      <c r="E562" s="203" t="s">
        <v>8</v>
      </c>
      <c r="F562" s="204">
        <v>45000</v>
      </c>
      <c r="G562" s="204">
        <v>45000</v>
      </c>
      <c r="H562" s="171"/>
      <c r="I562" s="88">
        <f t="shared" si="87"/>
        <v>45000</v>
      </c>
      <c r="J562" s="163">
        <f t="shared" si="88"/>
        <v>0</v>
      </c>
      <c r="K562" s="155">
        <f t="shared" si="89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90"/>
        <v>201227427.79893059</v>
      </c>
      <c r="O562" s="155">
        <f t="shared" si="91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291</v>
      </c>
      <c r="D563" s="202" t="s">
        <v>47</v>
      </c>
      <c r="E563" s="203" t="s">
        <v>8</v>
      </c>
      <c r="F563" s="204">
        <v>2500</v>
      </c>
      <c r="G563" s="204">
        <v>2500</v>
      </c>
      <c r="H563" s="171"/>
      <c r="I563" s="88">
        <f t="shared" si="87"/>
        <v>2500</v>
      </c>
      <c r="J563" s="163">
        <f t="shared" si="88"/>
        <v>0</v>
      </c>
      <c r="K563" s="155">
        <f t="shared" si="89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90"/>
        <v>201227428.79893059</v>
      </c>
      <c r="O563" s="155">
        <f t="shared" si="91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26</v>
      </c>
      <c r="D564" s="202" t="s">
        <v>47</v>
      </c>
      <c r="E564" s="203" t="s">
        <v>8</v>
      </c>
      <c r="F564" s="204">
        <v>2500</v>
      </c>
      <c r="G564" s="204">
        <v>2500</v>
      </c>
      <c r="H564" s="171"/>
      <c r="I564" s="88">
        <f t="shared" si="87"/>
        <v>2500</v>
      </c>
      <c r="J564" s="163">
        <f t="shared" si="88"/>
        <v>0</v>
      </c>
      <c r="K564" s="155">
        <f t="shared" si="89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90"/>
        <v>201227429.79893059</v>
      </c>
      <c r="O564" s="155">
        <f t="shared" si="91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50</v>
      </c>
      <c r="E565" s="203"/>
      <c r="F565" s="204"/>
      <c r="G565" s="204"/>
      <c r="H565" s="171"/>
      <c r="I565" s="88">
        <f t="shared" si="87"/>
        <v>0</v>
      </c>
      <c r="J565" s="163">
        <f t="shared" si="88"/>
        <v>0</v>
      </c>
      <c r="K565" s="155">
        <f t="shared" si="89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90"/>
        <v>0</v>
      </c>
      <c r="O565" s="155">
        <f t="shared" si="91"/>
        <v>0</v>
      </c>
      <c r="P565" s="155">
        <f>IF(O565=1,SUM($O$6:O565),0)</f>
        <v>0</v>
      </c>
    </row>
    <row r="566" spans="1:16" ht="15" customHeight="1">
      <c r="A566" s="15"/>
      <c r="B566" s="183" t="s">
        <v>615</v>
      </c>
      <c r="C566" s="109" t="s">
        <v>616</v>
      </c>
      <c r="D566" s="202" t="s">
        <v>50</v>
      </c>
      <c r="E566" s="203"/>
      <c r="F566" s="204"/>
      <c r="G566" s="204"/>
      <c r="H566" s="171"/>
      <c r="I566" s="88">
        <f t="shared" si="87"/>
        <v>0</v>
      </c>
      <c r="J566" s="163">
        <f t="shared" si="88"/>
        <v>0</v>
      </c>
      <c r="K566" s="155">
        <f t="shared" si="89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90"/>
        <v>0</v>
      </c>
      <c r="O566" s="155">
        <f t="shared" si="91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1474</v>
      </c>
      <c r="D567" s="202" t="s">
        <v>47</v>
      </c>
      <c r="E567" s="203" t="s">
        <v>24</v>
      </c>
      <c r="F567" s="204">
        <v>5950800</v>
      </c>
      <c r="G567" s="204">
        <v>6628600</v>
      </c>
      <c r="H567" s="171"/>
      <c r="I567" s="88">
        <f t="shared" si="87"/>
        <v>6628600</v>
      </c>
      <c r="J567" s="163">
        <f t="shared" si="88"/>
        <v>0</v>
      </c>
      <c r="K567" s="155">
        <f t="shared" si="8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90"/>
        <v>201227430.79893059</v>
      </c>
      <c r="O567" s="155">
        <f t="shared" si="91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1475</v>
      </c>
      <c r="D568" s="202" t="s">
        <v>47</v>
      </c>
      <c r="E568" s="203" t="s">
        <v>24</v>
      </c>
      <c r="F568" s="204">
        <v>5950800</v>
      </c>
      <c r="G568" s="204">
        <v>6628600</v>
      </c>
      <c r="H568" s="171"/>
      <c r="I568" s="88">
        <f t="shared" si="87"/>
        <v>6628600</v>
      </c>
      <c r="J568" s="163">
        <f t="shared" si="88"/>
        <v>0</v>
      </c>
      <c r="K568" s="155">
        <f t="shared" si="8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90"/>
        <v>201227431.79893059</v>
      </c>
      <c r="O568" s="155">
        <f t="shared" si="91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1476</v>
      </c>
      <c r="D569" s="202" t="s">
        <v>47</v>
      </c>
      <c r="E569" s="203" t="s">
        <v>24</v>
      </c>
      <c r="F569" s="204">
        <v>5950800</v>
      </c>
      <c r="G569" s="204">
        <v>6628600</v>
      </c>
      <c r="H569" s="171"/>
      <c r="I569" s="88">
        <f t="shared" si="87"/>
        <v>6628600</v>
      </c>
      <c r="J569" s="163">
        <f t="shared" si="88"/>
        <v>0</v>
      </c>
      <c r="K569" s="155">
        <f t="shared" si="8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90"/>
        <v>201227432.79893059</v>
      </c>
      <c r="O569" s="155">
        <f t="shared" si="91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1477</v>
      </c>
      <c r="D570" s="202" t="s">
        <v>47</v>
      </c>
      <c r="E570" s="203" t="s">
        <v>24</v>
      </c>
      <c r="F570" s="204">
        <v>6374600</v>
      </c>
      <c r="G570" s="204">
        <v>7100700</v>
      </c>
      <c r="H570" s="171"/>
      <c r="I570" s="88">
        <f t="shared" si="87"/>
        <v>7100700</v>
      </c>
      <c r="J570" s="163">
        <f t="shared" si="88"/>
        <v>0</v>
      </c>
      <c r="K570" s="155">
        <f t="shared" si="8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90"/>
        <v>201227433.79893059</v>
      </c>
      <c r="O570" s="155">
        <f t="shared" si="91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1478</v>
      </c>
      <c r="D571" s="202" t="s">
        <v>47</v>
      </c>
      <c r="E571" s="203" t="s">
        <v>24</v>
      </c>
      <c r="F571" s="204">
        <v>6374600</v>
      </c>
      <c r="G571" s="204">
        <v>7100700</v>
      </c>
      <c r="H571" s="171"/>
      <c r="I571" s="88">
        <f t="shared" si="87"/>
        <v>7100700</v>
      </c>
      <c r="J571" s="163">
        <f t="shared" si="88"/>
        <v>0</v>
      </c>
      <c r="K571" s="155">
        <f t="shared" si="8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90"/>
        <v>201227434.79893059</v>
      </c>
      <c r="O571" s="155">
        <f t="shared" si="91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1479</v>
      </c>
      <c r="D572" s="202" t="s">
        <v>47</v>
      </c>
      <c r="E572" s="203" t="s">
        <v>24</v>
      </c>
      <c r="F572" s="204">
        <v>6374600</v>
      </c>
      <c r="G572" s="204">
        <v>7100700</v>
      </c>
      <c r="H572" s="171"/>
      <c r="I572" s="88">
        <f t="shared" si="87"/>
        <v>7100700</v>
      </c>
      <c r="J572" s="163">
        <f t="shared" si="88"/>
        <v>0</v>
      </c>
      <c r="K572" s="155">
        <f t="shared" si="8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90"/>
        <v>201227435.79893059</v>
      </c>
      <c r="O572" s="155">
        <f t="shared" si="91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1480</v>
      </c>
      <c r="D573" s="202" t="s">
        <v>47</v>
      </c>
      <c r="E573" s="203" t="s">
        <v>24</v>
      </c>
      <c r="F573" s="204">
        <v>6374600</v>
      </c>
      <c r="G573" s="204">
        <v>7100700</v>
      </c>
      <c r="H573" s="171"/>
      <c r="I573" s="88">
        <f t="shared" si="87"/>
        <v>7100700</v>
      </c>
      <c r="J573" s="163">
        <f t="shared" si="88"/>
        <v>0</v>
      </c>
      <c r="K573" s="155">
        <f t="shared" si="8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90"/>
        <v>201227436.79893059</v>
      </c>
      <c r="O573" s="155">
        <f t="shared" si="91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1481</v>
      </c>
      <c r="D574" s="202" t="s">
        <v>47</v>
      </c>
      <c r="E574" s="203" t="s">
        <v>24</v>
      </c>
      <c r="F574" s="204">
        <v>4927200</v>
      </c>
      <c r="G574" s="204">
        <v>5488400</v>
      </c>
      <c r="H574" s="171"/>
      <c r="I574" s="88">
        <f t="shared" si="87"/>
        <v>5488400</v>
      </c>
      <c r="J574" s="163">
        <f t="shared" si="88"/>
        <v>0</v>
      </c>
      <c r="K574" s="155">
        <f t="shared" si="8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90"/>
        <v>201227437.79893059</v>
      </c>
      <c r="O574" s="155">
        <f t="shared" si="91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1482</v>
      </c>
      <c r="D575" s="202" t="s">
        <v>47</v>
      </c>
      <c r="E575" s="203" t="s">
        <v>24</v>
      </c>
      <c r="F575" s="204">
        <v>4927200</v>
      </c>
      <c r="G575" s="204">
        <v>5488400</v>
      </c>
      <c r="H575" s="171"/>
      <c r="I575" s="88">
        <f t="shared" si="87"/>
        <v>5488400</v>
      </c>
      <c r="J575" s="163">
        <f t="shared" si="88"/>
        <v>0</v>
      </c>
      <c r="K575" s="155">
        <f t="shared" si="8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90"/>
        <v>201227438.79893059</v>
      </c>
      <c r="O575" s="155">
        <f t="shared" si="91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1483</v>
      </c>
      <c r="D576" s="202" t="s">
        <v>47</v>
      </c>
      <c r="E576" s="203" t="s">
        <v>24</v>
      </c>
      <c r="F576" s="204">
        <v>4927200</v>
      </c>
      <c r="G576" s="204">
        <v>5488400</v>
      </c>
      <c r="H576" s="171"/>
      <c r="I576" s="88">
        <f t="shared" si="87"/>
        <v>5488400</v>
      </c>
      <c r="J576" s="163">
        <f t="shared" si="88"/>
        <v>0</v>
      </c>
      <c r="K576" s="155">
        <f t="shared" si="8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90"/>
        <v>201227439.79893059</v>
      </c>
      <c r="O576" s="155">
        <f t="shared" si="91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1484</v>
      </c>
      <c r="D577" s="202" t="s">
        <v>47</v>
      </c>
      <c r="E577" s="203" t="s">
        <v>24</v>
      </c>
      <c r="F577" s="204">
        <v>5602300</v>
      </c>
      <c r="G577" s="204">
        <v>6240400</v>
      </c>
      <c r="H577" s="171"/>
      <c r="I577" s="88">
        <f t="shared" si="87"/>
        <v>6240400</v>
      </c>
      <c r="J577" s="163">
        <f t="shared" si="88"/>
        <v>0</v>
      </c>
      <c r="K577" s="155">
        <f t="shared" si="8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90"/>
        <v>201227440.79893059</v>
      </c>
      <c r="O577" s="155">
        <f t="shared" si="91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1485</v>
      </c>
      <c r="D578" s="202" t="s">
        <v>47</v>
      </c>
      <c r="E578" s="203" t="s">
        <v>24</v>
      </c>
      <c r="F578" s="204">
        <v>5602300</v>
      </c>
      <c r="G578" s="204">
        <v>6240400</v>
      </c>
      <c r="H578" s="171"/>
      <c r="I578" s="88">
        <f t="shared" si="87"/>
        <v>6240400</v>
      </c>
      <c r="J578" s="163">
        <f t="shared" si="88"/>
        <v>0</v>
      </c>
      <c r="K578" s="155">
        <f t="shared" si="8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90"/>
        <v>201227441.79893059</v>
      </c>
      <c r="O578" s="155">
        <f t="shared" si="91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1486</v>
      </c>
      <c r="D579" s="202" t="s">
        <v>47</v>
      </c>
      <c r="E579" s="203" t="s">
        <v>24</v>
      </c>
      <c r="F579" s="204">
        <v>5602300</v>
      </c>
      <c r="G579" s="204">
        <v>6240400</v>
      </c>
      <c r="H579" s="171"/>
      <c r="I579" s="88">
        <f t="shared" si="87"/>
        <v>6240400</v>
      </c>
      <c r="J579" s="163">
        <f t="shared" si="88"/>
        <v>0</v>
      </c>
      <c r="K579" s="155">
        <f t="shared" si="8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90"/>
        <v>201227442.79893059</v>
      </c>
      <c r="O579" s="155">
        <f t="shared" si="91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1487</v>
      </c>
      <c r="D580" s="202" t="s">
        <v>47</v>
      </c>
      <c r="E580" s="203" t="s">
        <v>24</v>
      </c>
      <c r="F580" s="204">
        <v>5529300</v>
      </c>
      <c r="G580" s="204">
        <v>6159100</v>
      </c>
      <c r="H580" s="171"/>
      <c r="I580" s="88">
        <f t="shared" si="87"/>
        <v>6159100</v>
      </c>
      <c r="J580" s="163">
        <f t="shared" si="88"/>
        <v>0</v>
      </c>
      <c r="K580" s="155">
        <f t="shared" si="8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90"/>
        <v>201227443.79893059</v>
      </c>
      <c r="O580" s="155">
        <f t="shared" si="91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1488</v>
      </c>
      <c r="D581" s="202" t="s">
        <v>47</v>
      </c>
      <c r="E581" s="203" t="s">
        <v>24</v>
      </c>
      <c r="F581" s="204">
        <v>5529300</v>
      </c>
      <c r="G581" s="204">
        <v>6159100</v>
      </c>
      <c r="H581" s="171"/>
      <c r="I581" s="88">
        <f t="shared" si="87"/>
        <v>6159100</v>
      </c>
      <c r="J581" s="163">
        <f t="shared" si="88"/>
        <v>0</v>
      </c>
      <c r="K581" s="155">
        <f t="shared" si="8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90"/>
        <v>201227444.79893059</v>
      </c>
      <c r="O581" s="155">
        <f t="shared" si="91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400" t="s">
        <v>1631</v>
      </c>
      <c r="D582" s="202" t="s">
        <v>47</v>
      </c>
      <c r="E582" s="203" t="s">
        <v>24</v>
      </c>
      <c r="F582" s="401">
        <v>5529300</v>
      </c>
      <c r="G582" s="401">
        <v>6159100</v>
      </c>
      <c r="H582" s="171"/>
      <c r="I582" s="88">
        <f t="shared" ref="I582" si="92">IF($I$5=$G$4,G582,(IF($I$5=$F$4,F582,0)))</f>
        <v>6159100</v>
      </c>
      <c r="J582" s="163">
        <f t="shared" ref="J582" si="93">IF(D582="MDU-KD",1,0)</f>
        <v>0</v>
      </c>
      <c r="K582" s="155">
        <f t="shared" ref="K582" si="94"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ref="N582" si="95">IF(L582=0,M582,L582)</f>
        <v>201227445.79893059</v>
      </c>
      <c r="O582" s="155">
        <f t="shared" ref="O582" si="96"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1489</v>
      </c>
      <c r="D583" s="202" t="s">
        <v>47</v>
      </c>
      <c r="E583" s="203" t="s">
        <v>24</v>
      </c>
      <c r="F583" s="204">
        <v>5529300</v>
      </c>
      <c r="G583" s="204">
        <v>6159100</v>
      </c>
      <c r="H583" s="171"/>
      <c r="I583" s="88">
        <f t="shared" si="87"/>
        <v>6159100</v>
      </c>
      <c r="J583" s="163">
        <f t="shared" si="88"/>
        <v>0</v>
      </c>
      <c r="K583" s="155">
        <f t="shared" si="8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90"/>
        <v>201227446.79893059</v>
      </c>
      <c r="O583" s="155">
        <f t="shared" si="91"/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1490</v>
      </c>
      <c r="D584" s="202" t="s">
        <v>47</v>
      </c>
      <c r="E584" s="203" t="s">
        <v>24</v>
      </c>
      <c r="F584" s="204">
        <v>5030000</v>
      </c>
      <c r="G584" s="204">
        <v>5602900</v>
      </c>
      <c r="H584" s="171"/>
      <c r="I584" s="88">
        <f t="shared" si="87"/>
        <v>5602900</v>
      </c>
      <c r="J584" s="163">
        <f t="shared" si="88"/>
        <v>0</v>
      </c>
      <c r="K584" s="155">
        <f t="shared" si="8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90"/>
        <v>201227447.79893059</v>
      </c>
      <c r="O584" s="155">
        <f t="shared" si="91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1491</v>
      </c>
      <c r="D585" s="202" t="s">
        <v>47</v>
      </c>
      <c r="E585" s="203" t="s">
        <v>24</v>
      </c>
      <c r="F585" s="204">
        <v>7223500</v>
      </c>
      <c r="G585" s="204">
        <v>8046300</v>
      </c>
      <c r="H585" s="171"/>
      <c r="I585" s="88">
        <f t="shared" si="87"/>
        <v>8046300</v>
      </c>
      <c r="J585" s="163">
        <f t="shared" si="88"/>
        <v>0</v>
      </c>
      <c r="K585" s="155">
        <f t="shared" si="8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90"/>
        <v>201227448.79893059</v>
      </c>
      <c r="O585" s="155">
        <f t="shared" si="91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1492</v>
      </c>
      <c r="D586" s="202" t="s">
        <v>47</v>
      </c>
      <c r="E586" s="203" t="s">
        <v>24</v>
      </c>
      <c r="F586" s="206">
        <v>7275900</v>
      </c>
      <c r="G586" s="206">
        <v>8104600</v>
      </c>
      <c r="H586" s="171"/>
      <c r="I586" s="88">
        <f t="shared" si="87"/>
        <v>8104600</v>
      </c>
      <c r="J586" s="163">
        <f t="shared" si="88"/>
        <v>0</v>
      </c>
      <c r="K586" s="155">
        <f t="shared" si="8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90"/>
        <v>201227449.79893059</v>
      </c>
      <c r="O586" s="155">
        <f t="shared" si="91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1493</v>
      </c>
      <c r="D587" s="202" t="s">
        <v>47</v>
      </c>
      <c r="E587" s="203" t="s">
        <v>24</v>
      </c>
      <c r="F587" s="204">
        <v>7275900</v>
      </c>
      <c r="G587" s="204">
        <v>8104600</v>
      </c>
      <c r="H587" s="171"/>
      <c r="I587" s="88">
        <f t="shared" si="87"/>
        <v>8104600</v>
      </c>
      <c r="J587" s="163">
        <f t="shared" si="88"/>
        <v>0</v>
      </c>
      <c r="K587" s="155">
        <f t="shared" si="8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90"/>
        <v>201227450.79893059</v>
      </c>
      <c r="O587" s="155">
        <f t="shared" si="91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1494</v>
      </c>
      <c r="D588" s="202" t="s">
        <v>47</v>
      </c>
      <c r="E588" s="203" t="s">
        <v>24</v>
      </c>
      <c r="F588" s="204">
        <v>5224600</v>
      </c>
      <c r="G588" s="204">
        <v>5819700</v>
      </c>
      <c r="H588" s="171"/>
      <c r="I588" s="88">
        <f t="shared" si="87"/>
        <v>5819700</v>
      </c>
      <c r="J588" s="163">
        <f t="shared" si="88"/>
        <v>0</v>
      </c>
      <c r="K588" s="155">
        <f t="shared" si="8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90"/>
        <v>201227451.79893059</v>
      </c>
      <c r="O588" s="155">
        <f t="shared" si="91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1495</v>
      </c>
      <c r="D589" s="202" t="s">
        <v>47</v>
      </c>
      <c r="E589" s="203" t="s">
        <v>24</v>
      </c>
      <c r="F589" s="204">
        <v>5224600</v>
      </c>
      <c r="G589" s="204">
        <v>5819700</v>
      </c>
      <c r="H589" s="171"/>
      <c r="I589" s="88">
        <f t="shared" si="87"/>
        <v>5819700</v>
      </c>
      <c r="J589" s="163">
        <f t="shared" si="88"/>
        <v>0</v>
      </c>
      <c r="K589" s="155">
        <f t="shared" si="8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90"/>
        <v>201227452.79893059</v>
      </c>
      <c r="O589" s="155">
        <f t="shared" si="91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1496</v>
      </c>
      <c r="D590" s="202" t="s">
        <v>47</v>
      </c>
      <c r="E590" s="203" t="s">
        <v>24</v>
      </c>
      <c r="F590" s="204">
        <v>2857700</v>
      </c>
      <c r="G590" s="204">
        <v>3183200</v>
      </c>
      <c r="H590" s="171"/>
      <c r="I590" s="88">
        <f t="shared" ref="I590:I691" si="97">IF($I$5=$G$4,G590,(IF($I$5=$F$4,F590,0)))</f>
        <v>3183200</v>
      </c>
      <c r="J590" s="163">
        <f t="shared" si="88"/>
        <v>0</v>
      </c>
      <c r="K590" s="155">
        <f t="shared" si="8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90"/>
        <v>201227453.79893059</v>
      </c>
      <c r="O590" s="155">
        <f t="shared" si="91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1497</v>
      </c>
      <c r="D591" s="202" t="s">
        <v>47</v>
      </c>
      <c r="E591" s="203" t="s">
        <v>24</v>
      </c>
      <c r="F591" s="204">
        <v>2857700</v>
      </c>
      <c r="G591" s="204">
        <v>3183200</v>
      </c>
      <c r="H591" s="171"/>
      <c r="I591" s="88">
        <f t="shared" si="97"/>
        <v>3183200</v>
      </c>
      <c r="J591" s="163">
        <f t="shared" si="88"/>
        <v>0</v>
      </c>
      <c r="K591" s="155">
        <f t="shared" si="8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90"/>
        <v>201227454.79893059</v>
      </c>
      <c r="O591" s="155">
        <f t="shared" si="91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1498</v>
      </c>
      <c r="D592" s="202" t="s">
        <v>47</v>
      </c>
      <c r="E592" s="203" t="s">
        <v>24</v>
      </c>
      <c r="F592" s="204">
        <v>3401800</v>
      </c>
      <c r="G592" s="204">
        <v>3789300</v>
      </c>
      <c r="H592" s="171"/>
      <c r="I592" s="88">
        <f t="shared" si="97"/>
        <v>3789300</v>
      </c>
      <c r="J592" s="163">
        <f t="shared" si="88"/>
        <v>0</v>
      </c>
      <c r="K592" s="155">
        <f t="shared" si="8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90"/>
        <v>201227455.79893059</v>
      </c>
      <c r="O592" s="155">
        <f t="shared" si="91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292</v>
      </c>
      <c r="D593" s="202" t="s">
        <v>47</v>
      </c>
      <c r="E593" s="203" t="s">
        <v>24</v>
      </c>
      <c r="F593" s="204">
        <v>2935500</v>
      </c>
      <c r="G593" s="204">
        <v>3269900</v>
      </c>
      <c r="H593" s="175"/>
      <c r="I593" s="88">
        <f t="shared" si="97"/>
        <v>3269900</v>
      </c>
      <c r="J593" s="163">
        <f t="shared" si="88"/>
        <v>0</v>
      </c>
      <c r="K593" s="155">
        <f t="shared" si="8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90"/>
        <v>201227456.79893059</v>
      </c>
      <c r="O593" s="155">
        <f t="shared" si="91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293</v>
      </c>
      <c r="D594" s="202" t="s">
        <v>47</v>
      </c>
      <c r="E594" s="203" t="s">
        <v>24</v>
      </c>
      <c r="F594" s="204">
        <v>4180700</v>
      </c>
      <c r="G594" s="204">
        <v>4656900</v>
      </c>
      <c r="H594" s="175"/>
      <c r="I594" s="88">
        <f t="shared" si="97"/>
        <v>4656900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294</v>
      </c>
      <c r="D595" s="202" t="s">
        <v>47</v>
      </c>
      <c r="E595" s="203" t="s">
        <v>24</v>
      </c>
      <c r="F595" s="204">
        <v>7316100</v>
      </c>
      <c r="G595" s="204">
        <v>8149400</v>
      </c>
      <c r="H595" s="175"/>
      <c r="I595" s="88">
        <f t="shared" si="97"/>
        <v>8149400</v>
      </c>
      <c r="J595" s="163">
        <f t="shared" ref="J595:J658" si="98">IF(D595="MDU-KD",1,0)</f>
        <v>0</v>
      </c>
      <c r="K595" s="155">
        <f t="shared" ref="K595:K658" si="9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100">IF(L595=0,M595,L595)</f>
        <v>201227458.79893059</v>
      </c>
      <c r="O595" s="155">
        <f t="shared" ref="O595:O658" si="10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295</v>
      </c>
      <c r="D596" s="202" t="s">
        <v>47</v>
      </c>
      <c r="E596" s="203" t="s">
        <v>8</v>
      </c>
      <c r="F596" s="204">
        <v>34800</v>
      </c>
      <c r="G596" s="204">
        <v>38800</v>
      </c>
      <c r="H596" s="175"/>
      <c r="I596" s="88">
        <f t="shared" si="97"/>
        <v>38800</v>
      </c>
      <c r="J596" s="163">
        <f t="shared" si="98"/>
        <v>0</v>
      </c>
      <c r="K596" s="155">
        <f t="shared" si="9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100"/>
        <v>201227459.79893059</v>
      </c>
      <c r="O596" s="155">
        <f t="shared" si="101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297</v>
      </c>
      <c r="D597" s="202" t="s">
        <v>47</v>
      </c>
      <c r="E597" s="203" t="s">
        <v>8</v>
      </c>
      <c r="F597" s="204">
        <v>11200</v>
      </c>
      <c r="G597" s="204">
        <v>12500</v>
      </c>
      <c r="H597" s="175"/>
      <c r="I597" s="88">
        <f t="shared" si="97"/>
        <v>12500</v>
      </c>
      <c r="J597" s="163">
        <f t="shared" si="98"/>
        <v>0</v>
      </c>
      <c r="K597" s="155">
        <f t="shared" si="9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100"/>
        <v>201227460.79893059</v>
      </c>
      <c r="O597" s="155">
        <f t="shared" si="101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34</v>
      </c>
      <c r="D598" s="202" t="s">
        <v>47</v>
      </c>
      <c r="E598" s="203" t="s">
        <v>8</v>
      </c>
      <c r="F598" s="204">
        <v>6100</v>
      </c>
      <c r="G598" s="204">
        <v>6100</v>
      </c>
      <c r="H598" s="175"/>
      <c r="I598" s="88">
        <f t="shared" si="97"/>
        <v>6100</v>
      </c>
      <c r="J598" s="163">
        <f t="shared" si="98"/>
        <v>0</v>
      </c>
      <c r="K598" s="155">
        <f t="shared" si="9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100"/>
        <v>201227461.79893059</v>
      </c>
      <c r="O598" s="155">
        <f t="shared" si="101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617</v>
      </c>
      <c r="D599" s="202" t="s">
        <v>47</v>
      </c>
      <c r="E599" s="203" t="s">
        <v>8</v>
      </c>
      <c r="F599" s="204">
        <v>18200</v>
      </c>
      <c r="G599" s="204">
        <v>38718.5</v>
      </c>
      <c r="H599" s="175"/>
      <c r="I599" s="88">
        <f t="shared" si="97"/>
        <v>38718.5</v>
      </c>
      <c r="J599" s="163">
        <f t="shared" si="98"/>
        <v>0</v>
      </c>
      <c r="K599" s="155">
        <f t="shared" si="9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100"/>
        <v>201227462.79893059</v>
      </c>
      <c r="O599" s="155">
        <f t="shared" si="101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618</v>
      </c>
      <c r="D600" s="202" t="s">
        <v>47</v>
      </c>
      <c r="E600" s="203" t="s">
        <v>8</v>
      </c>
      <c r="F600" s="204">
        <v>83900</v>
      </c>
      <c r="G600" s="204">
        <v>218596</v>
      </c>
      <c r="H600" s="175"/>
      <c r="I600" s="88">
        <f t="shared" si="97"/>
        <v>218596</v>
      </c>
      <c r="J600" s="163">
        <f t="shared" si="98"/>
        <v>0</v>
      </c>
      <c r="K600" s="155">
        <f t="shared" si="9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100"/>
        <v>201227463.79893059</v>
      </c>
      <c r="O600" s="155">
        <f t="shared" si="101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475</v>
      </c>
      <c r="D601" s="202" t="s">
        <v>47</v>
      </c>
      <c r="E601" s="203" t="s">
        <v>8</v>
      </c>
      <c r="F601" s="204">
        <v>148000</v>
      </c>
      <c r="G601" s="204">
        <v>680475</v>
      </c>
      <c r="H601" s="175"/>
      <c r="I601" s="88">
        <f t="shared" si="97"/>
        <v>680475</v>
      </c>
      <c r="J601" s="163">
        <f t="shared" si="98"/>
        <v>0</v>
      </c>
      <c r="K601" s="155">
        <f t="shared" si="9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100"/>
        <v>201227464.79893059</v>
      </c>
      <c r="O601" s="155">
        <f t="shared" si="101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1096</v>
      </c>
      <c r="D602" s="202" t="s">
        <v>47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97"/>
        <v>1000000</v>
      </c>
      <c r="J602" s="163">
        <f t="shared" si="98"/>
        <v>0</v>
      </c>
      <c r="K602" s="155">
        <f t="shared" si="9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100"/>
        <v>201227465.79893059</v>
      </c>
      <c r="O602" s="155">
        <f t="shared" si="101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296</v>
      </c>
      <c r="D603" s="202" t="s">
        <v>47</v>
      </c>
      <c r="E603" s="203" t="s">
        <v>8</v>
      </c>
      <c r="F603" s="204">
        <v>22500</v>
      </c>
      <c r="G603" s="204">
        <v>25100</v>
      </c>
      <c r="H603" s="175"/>
      <c r="I603" s="88">
        <f t="shared" si="97"/>
        <v>25100</v>
      </c>
      <c r="J603" s="163">
        <f t="shared" si="98"/>
        <v>0</v>
      </c>
      <c r="K603" s="155">
        <f t="shared" si="9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100"/>
        <v>201227466.79893059</v>
      </c>
      <c r="O603" s="155">
        <f t="shared" si="101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619</v>
      </c>
      <c r="D604" s="202" t="s">
        <v>47</v>
      </c>
      <c r="E604" s="203" t="s">
        <v>8</v>
      </c>
      <c r="F604" s="204">
        <v>8000</v>
      </c>
      <c r="G604" s="204">
        <v>8900</v>
      </c>
      <c r="H604" s="175"/>
      <c r="I604" s="88">
        <f t="shared" si="97"/>
        <v>8900</v>
      </c>
      <c r="J604" s="163">
        <f t="shared" si="98"/>
        <v>0</v>
      </c>
      <c r="K604" s="155">
        <f t="shared" si="9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100"/>
        <v>201227467.79893059</v>
      </c>
      <c r="O604" s="155">
        <f t="shared" si="101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298</v>
      </c>
      <c r="D605" s="202" t="s">
        <v>47</v>
      </c>
      <c r="E605" s="203" t="s">
        <v>8</v>
      </c>
      <c r="F605" s="204">
        <v>3700</v>
      </c>
      <c r="G605" s="204">
        <v>4100</v>
      </c>
      <c r="H605" s="175"/>
      <c r="I605" s="88">
        <f t="shared" si="97"/>
        <v>4100</v>
      </c>
      <c r="J605" s="163">
        <f t="shared" si="98"/>
        <v>0</v>
      </c>
      <c r="K605" s="155">
        <f t="shared" si="9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100"/>
        <v>201227468.79893059</v>
      </c>
      <c r="O605" s="155">
        <f t="shared" si="101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1097</v>
      </c>
      <c r="D606" s="202" t="s">
        <v>47</v>
      </c>
      <c r="E606" s="203" t="s">
        <v>8</v>
      </c>
      <c r="F606" s="204">
        <v>200000</v>
      </c>
      <c r="G606" s="204">
        <v>200000</v>
      </c>
      <c r="H606" s="175"/>
      <c r="I606" s="88">
        <f t="shared" si="97"/>
        <v>200000</v>
      </c>
      <c r="J606" s="163">
        <f t="shared" si="98"/>
        <v>0</v>
      </c>
      <c r="K606" s="155">
        <f t="shared" si="9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100"/>
        <v>201227469.79893059</v>
      </c>
      <c r="O606" s="155">
        <f t="shared" si="101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50</v>
      </c>
      <c r="D607" s="202" t="s">
        <v>50</v>
      </c>
      <c r="E607" s="203"/>
      <c r="F607" s="204"/>
      <c r="G607" s="204"/>
      <c r="H607" s="175"/>
      <c r="I607" s="88">
        <f t="shared" si="97"/>
        <v>0</v>
      </c>
      <c r="J607" s="163">
        <f t="shared" si="98"/>
        <v>0</v>
      </c>
      <c r="K607" s="155">
        <f t="shared" si="9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100"/>
        <v>0</v>
      </c>
      <c r="O607" s="155">
        <f t="shared" si="101"/>
        <v>0</v>
      </c>
      <c r="P607" s="155">
        <f>IF(O607=1,SUM($O$6:O607),0)</f>
        <v>0</v>
      </c>
    </row>
    <row r="608" spans="1:16" ht="15" customHeight="1">
      <c r="A608" s="15"/>
      <c r="B608" s="183" t="s">
        <v>620</v>
      </c>
      <c r="C608" s="109" t="s">
        <v>1058</v>
      </c>
      <c r="D608" s="202" t="s">
        <v>50</v>
      </c>
      <c r="E608" s="203"/>
      <c r="F608" s="204"/>
      <c r="G608" s="204"/>
      <c r="H608" s="175"/>
      <c r="I608" s="88">
        <f t="shared" si="97"/>
        <v>0</v>
      </c>
      <c r="J608" s="163">
        <f t="shared" si="98"/>
        <v>0</v>
      </c>
      <c r="K608" s="155">
        <f t="shared" si="9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100"/>
        <v>0</v>
      </c>
      <c r="O608" s="155">
        <f t="shared" si="101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1059</v>
      </c>
      <c r="D609" s="202" t="s">
        <v>47</v>
      </c>
      <c r="E609" s="203" t="s">
        <v>1094</v>
      </c>
      <c r="F609" s="204">
        <v>200000</v>
      </c>
      <c r="G609" s="204">
        <v>200000</v>
      </c>
      <c r="H609" s="175"/>
      <c r="I609" s="88">
        <f t="shared" si="97"/>
        <v>200000</v>
      </c>
      <c r="J609" s="163">
        <f t="shared" si="98"/>
        <v>0</v>
      </c>
      <c r="K609" s="155">
        <f t="shared" si="9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100"/>
        <v>201227470.79893059</v>
      </c>
      <c r="O609" s="155">
        <f t="shared" si="101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1060</v>
      </c>
      <c r="D610" s="202" t="s">
        <v>47</v>
      </c>
      <c r="E610" s="203" t="s">
        <v>1094</v>
      </c>
      <c r="F610" s="204">
        <v>2172500</v>
      </c>
      <c r="G610" s="204">
        <v>2172500</v>
      </c>
      <c r="H610" s="175"/>
      <c r="I610" s="88">
        <f t="shared" si="97"/>
        <v>2172500</v>
      </c>
      <c r="J610" s="163">
        <f t="shared" si="98"/>
        <v>0</v>
      </c>
      <c r="K610" s="155">
        <f t="shared" si="9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100"/>
        <v>201227471.79893059</v>
      </c>
      <c r="O610" s="155">
        <f t="shared" si="101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1162</v>
      </c>
      <c r="D611" s="202" t="s">
        <v>47</v>
      </c>
      <c r="E611" s="203" t="s">
        <v>1094</v>
      </c>
      <c r="F611" s="204">
        <v>700000</v>
      </c>
      <c r="G611" s="204">
        <v>700000</v>
      </c>
      <c r="H611" s="175"/>
      <c r="I611" s="88">
        <f t="shared" si="97"/>
        <v>700000</v>
      </c>
      <c r="J611" s="163">
        <f t="shared" si="98"/>
        <v>0</v>
      </c>
      <c r="K611" s="155">
        <f t="shared" si="9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100"/>
        <v>201227472.79893059</v>
      </c>
      <c r="O611" s="155">
        <f t="shared" si="101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1163</v>
      </c>
      <c r="D612" s="202" t="s">
        <v>47</v>
      </c>
      <c r="E612" s="203" t="s">
        <v>1094</v>
      </c>
      <c r="F612" s="204">
        <v>490000</v>
      </c>
      <c r="G612" s="204">
        <v>490000</v>
      </c>
      <c r="H612" s="175"/>
      <c r="I612" s="88">
        <f t="shared" si="97"/>
        <v>490000</v>
      </c>
      <c r="J612" s="163">
        <f t="shared" si="98"/>
        <v>0</v>
      </c>
      <c r="K612" s="155">
        <f t="shared" si="9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100"/>
        <v>201227473.79893059</v>
      </c>
      <c r="O612" s="155">
        <f t="shared" si="101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1164</v>
      </c>
      <c r="D613" s="202" t="s">
        <v>47</v>
      </c>
      <c r="E613" s="203" t="s">
        <v>1094</v>
      </c>
      <c r="F613" s="204">
        <v>224000</v>
      </c>
      <c r="G613" s="204">
        <v>224000</v>
      </c>
      <c r="H613" s="175"/>
      <c r="I613" s="88">
        <f t="shared" si="97"/>
        <v>224000</v>
      </c>
      <c r="J613" s="163">
        <f t="shared" si="98"/>
        <v>0</v>
      </c>
      <c r="K613" s="155">
        <f t="shared" si="9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100"/>
        <v>201227474.79893059</v>
      </c>
      <c r="O613" s="155">
        <f t="shared" si="101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1061</v>
      </c>
      <c r="D614" s="202" t="s">
        <v>47</v>
      </c>
      <c r="E614" s="203" t="s">
        <v>14</v>
      </c>
      <c r="F614" s="204">
        <v>15000</v>
      </c>
      <c r="G614" s="204">
        <v>15000</v>
      </c>
      <c r="H614" s="175"/>
      <c r="I614" s="88">
        <f t="shared" si="97"/>
        <v>15000</v>
      </c>
      <c r="J614" s="163">
        <f t="shared" si="98"/>
        <v>0</v>
      </c>
      <c r="K614" s="155">
        <f t="shared" si="9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100"/>
        <v>201227475.79893059</v>
      </c>
      <c r="O614" s="155">
        <f t="shared" si="101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1165</v>
      </c>
      <c r="D615" s="202" t="s">
        <v>47</v>
      </c>
      <c r="E615" s="203" t="s">
        <v>1094</v>
      </c>
      <c r="F615" s="204">
        <v>1510245</v>
      </c>
      <c r="G615" s="204">
        <v>1510245</v>
      </c>
      <c r="H615" s="175"/>
      <c r="I615" s="88">
        <f t="shared" si="97"/>
        <v>1510245</v>
      </c>
      <c r="J615" s="163">
        <f t="shared" si="98"/>
        <v>0</v>
      </c>
      <c r="K615" s="155">
        <f t="shared" si="9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100"/>
        <v>201227476.79893059</v>
      </c>
      <c r="O615" s="155">
        <f t="shared" si="101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50</v>
      </c>
      <c r="D616" s="202" t="s">
        <v>50</v>
      </c>
      <c r="E616" s="203"/>
      <c r="F616" s="204"/>
      <c r="G616" s="204"/>
      <c r="H616" s="175"/>
      <c r="I616" s="88">
        <f t="shared" si="97"/>
        <v>0</v>
      </c>
      <c r="J616" s="163">
        <f t="shared" si="98"/>
        <v>0</v>
      </c>
      <c r="K616" s="155">
        <f t="shared" si="9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100"/>
        <v>0</v>
      </c>
      <c r="O616" s="155">
        <f t="shared" si="101"/>
        <v>0</v>
      </c>
      <c r="P616" s="155">
        <f>IF(O616=1,SUM($O$6:O616),0)</f>
        <v>0</v>
      </c>
    </row>
    <row r="617" spans="1:16" ht="15" customHeight="1">
      <c r="A617" s="15"/>
      <c r="B617" s="183" t="s">
        <v>805</v>
      </c>
      <c r="C617" s="109" t="s">
        <v>1063</v>
      </c>
      <c r="D617" s="202" t="s">
        <v>50</v>
      </c>
      <c r="E617" s="203"/>
      <c r="F617" s="204"/>
      <c r="G617" s="204"/>
      <c r="H617" s="175"/>
      <c r="I617" s="88">
        <f t="shared" si="97"/>
        <v>0</v>
      </c>
      <c r="J617" s="163">
        <f t="shared" si="98"/>
        <v>0</v>
      </c>
      <c r="K617" s="155">
        <f t="shared" si="9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100"/>
        <v>0</v>
      </c>
      <c r="O617" s="155">
        <f t="shared" si="101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1070</v>
      </c>
      <c r="D618" s="202" t="s">
        <v>47</v>
      </c>
      <c r="E618" s="203" t="s">
        <v>8</v>
      </c>
      <c r="F618" s="204">
        <v>16226</v>
      </c>
      <c r="G618" s="204">
        <v>16226</v>
      </c>
      <c r="H618" s="175"/>
      <c r="I618" s="88">
        <f t="shared" si="97"/>
        <v>16226</v>
      </c>
      <c r="J618" s="163">
        <f t="shared" si="98"/>
        <v>0</v>
      </c>
      <c r="K618" s="155">
        <f t="shared" si="9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100"/>
        <v>201227477.79893059</v>
      </c>
      <c r="O618" s="155">
        <f t="shared" si="101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1071</v>
      </c>
      <c r="D619" s="202" t="s">
        <v>47</v>
      </c>
      <c r="E619" s="203" t="s">
        <v>8</v>
      </c>
      <c r="F619" s="204">
        <v>19947</v>
      </c>
      <c r="G619" s="204">
        <v>19947</v>
      </c>
      <c r="H619" s="175"/>
      <c r="I619" s="88">
        <f t="shared" si="97"/>
        <v>19947</v>
      </c>
      <c r="J619" s="163">
        <f t="shared" si="98"/>
        <v>0</v>
      </c>
      <c r="K619" s="155">
        <f t="shared" si="9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100"/>
        <v>201227478.79893059</v>
      </c>
      <c r="O619" s="155">
        <f t="shared" si="101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1072</v>
      </c>
      <c r="D620" s="202" t="s">
        <v>47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97"/>
        <v>26711.899999999998</v>
      </c>
      <c r="J620" s="163">
        <f t="shared" si="98"/>
        <v>0</v>
      </c>
      <c r="K620" s="155">
        <f t="shared" si="9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100"/>
        <v>201227479.79893059</v>
      </c>
      <c r="O620" s="155">
        <f t="shared" si="101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1073</v>
      </c>
      <c r="D621" s="202" t="s">
        <v>47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97"/>
        <v>84820.5</v>
      </c>
      <c r="J621" s="163">
        <f t="shared" si="98"/>
        <v>0</v>
      </c>
      <c r="K621" s="155">
        <f t="shared" si="9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100"/>
        <v>201227480.79893059</v>
      </c>
      <c r="O621" s="155">
        <f t="shared" si="101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1074</v>
      </c>
      <c r="D622" s="202" t="s">
        <v>47</v>
      </c>
      <c r="E622" s="203" t="s">
        <v>8</v>
      </c>
      <c r="F622" s="204">
        <v>33550</v>
      </c>
      <c r="G622" s="204">
        <v>33550</v>
      </c>
      <c r="H622" s="175"/>
      <c r="I622" s="88">
        <f t="shared" si="97"/>
        <v>33550</v>
      </c>
      <c r="J622" s="163">
        <f t="shared" si="98"/>
        <v>0</v>
      </c>
      <c r="K622" s="155">
        <f t="shared" si="9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100"/>
        <v>201227481.79893059</v>
      </c>
      <c r="O622" s="155">
        <f t="shared" si="101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1075</v>
      </c>
      <c r="D623" s="202" t="s">
        <v>47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97"/>
        <v>16833.560000000001</v>
      </c>
      <c r="J623" s="163">
        <f t="shared" si="98"/>
        <v>0</v>
      </c>
      <c r="K623" s="155">
        <f t="shared" si="9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100"/>
        <v>201227482.79893059</v>
      </c>
      <c r="O623" s="155">
        <f t="shared" si="101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1076</v>
      </c>
      <c r="D624" s="202" t="s">
        <v>47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97"/>
        <v>72742.5</v>
      </c>
      <c r="J624" s="163">
        <f t="shared" si="98"/>
        <v>0</v>
      </c>
      <c r="K624" s="155">
        <f t="shared" si="9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100"/>
        <v>201227483.79893059</v>
      </c>
      <c r="O624" s="155">
        <f t="shared" si="101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1077</v>
      </c>
      <c r="D625" s="202" t="s">
        <v>47</v>
      </c>
      <c r="E625" s="203" t="s">
        <v>8</v>
      </c>
      <c r="F625" s="204">
        <v>45445</v>
      </c>
      <c r="G625" s="204">
        <v>45445</v>
      </c>
      <c r="H625" s="175"/>
      <c r="I625" s="88">
        <f t="shared" si="97"/>
        <v>45445</v>
      </c>
      <c r="J625" s="163">
        <f t="shared" si="98"/>
        <v>0</v>
      </c>
      <c r="K625" s="155">
        <f t="shared" si="9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100"/>
        <v>201227484.79893059</v>
      </c>
      <c r="O625" s="155">
        <f t="shared" si="101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1078</v>
      </c>
      <c r="D626" s="202" t="s">
        <v>47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97"/>
        <v>84820.5</v>
      </c>
      <c r="J626" s="163">
        <f t="shared" si="98"/>
        <v>0</v>
      </c>
      <c r="K626" s="155">
        <f t="shared" si="9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100"/>
        <v>201227485.79893059</v>
      </c>
      <c r="O626" s="155">
        <f t="shared" si="101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1079</v>
      </c>
      <c r="D627" s="202" t="s">
        <v>47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97"/>
        <v>53866.659999999996</v>
      </c>
      <c r="J627" s="163">
        <f t="shared" si="98"/>
        <v>0</v>
      </c>
      <c r="K627" s="155">
        <f t="shared" si="9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100"/>
        <v>201227486.79893059</v>
      </c>
      <c r="O627" s="155">
        <f t="shared" si="101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1080</v>
      </c>
      <c r="D628" s="202" t="s">
        <v>47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97"/>
        <v>38499.54</v>
      </c>
      <c r="J628" s="163">
        <f t="shared" si="98"/>
        <v>0</v>
      </c>
      <c r="K628" s="155">
        <f t="shared" si="9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100"/>
        <v>201227487.79893059</v>
      </c>
      <c r="O628" s="155">
        <f t="shared" si="101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1081</v>
      </c>
      <c r="D629" s="202" t="s">
        <v>47</v>
      </c>
      <c r="E629" s="203" t="s">
        <v>7</v>
      </c>
      <c r="F629" s="204">
        <v>31720</v>
      </c>
      <c r="G629" s="204">
        <v>31720</v>
      </c>
      <c r="H629" s="175"/>
      <c r="I629" s="88">
        <f t="shared" si="97"/>
        <v>31720</v>
      </c>
      <c r="J629" s="163">
        <f t="shared" si="98"/>
        <v>0</v>
      </c>
      <c r="K629" s="155">
        <f t="shared" si="9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100"/>
        <v>201227488.79893059</v>
      </c>
      <c r="O629" s="155">
        <f t="shared" si="101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1082</v>
      </c>
      <c r="D630" s="202" t="s">
        <v>47</v>
      </c>
      <c r="E630" s="203" t="s">
        <v>7</v>
      </c>
      <c r="F630" s="204">
        <v>51240</v>
      </c>
      <c r="G630" s="204">
        <v>51240</v>
      </c>
      <c r="H630" s="175"/>
      <c r="I630" s="88">
        <f t="shared" si="97"/>
        <v>51240</v>
      </c>
      <c r="J630" s="163">
        <f t="shared" si="98"/>
        <v>0</v>
      </c>
      <c r="K630" s="155">
        <f t="shared" si="9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100"/>
        <v>201227489.79893059</v>
      </c>
      <c r="O630" s="155">
        <f t="shared" si="101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1083</v>
      </c>
      <c r="D631" s="202" t="s">
        <v>47</v>
      </c>
      <c r="E631" s="203" t="s">
        <v>8</v>
      </c>
      <c r="F631" s="204">
        <v>3477</v>
      </c>
      <c r="G631" s="204">
        <v>3477</v>
      </c>
      <c r="H631" s="175"/>
      <c r="I631" s="88">
        <f t="shared" si="97"/>
        <v>3477</v>
      </c>
      <c r="J631" s="163">
        <f t="shared" si="98"/>
        <v>0</v>
      </c>
      <c r="K631" s="155">
        <f t="shared" si="9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100"/>
        <v>201227490.79893059</v>
      </c>
      <c r="O631" s="155">
        <f t="shared" si="101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1084</v>
      </c>
      <c r="D632" s="202" t="s">
        <v>47</v>
      </c>
      <c r="E632" s="203" t="s">
        <v>8</v>
      </c>
      <c r="F632" s="204">
        <v>3477</v>
      </c>
      <c r="G632" s="204">
        <v>3477</v>
      </c>
      <c r="H632" s="175"/>
      <c r="I632" s="88">
        <f t="shared" si="97"/>
        <v>3477</v>
      </c>
      <c r="J632" s="163">
        <f t="shared" si="98"/>
        <v>0</v>
      </c>
      <c r="K632" s="155">
        <f t="shared" si="9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100"/>
        <v>201227491.79893059</v>
      </c>
      <c r="O632" s="155">
        <f t="shared" si="101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1085</v>
      </c>
      <c r="D633" s="202" t="s">
        <v>47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97"/>
        <v>5531.48</v>
      </c>
      <c r="J633" s="163">
        <f t="shared" si="98"/>
        <v>0</v>
      </c>
      <c r="K633" s="155">
        <f t="shared" si="9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100"/>
        <v>201227492.79893059</v>
      </c>
      <c r="O633" s="155">
        <f t="shared" si="101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1168</v>
      </c>
      <c r="D634" s="202" t="s">
        <v>47</v>
      </c>
      <c r="E634" s="203" t="s">
        <v>7</v>
      </c>
      <c r="F634" s="176">
        <v>15000</v>
      </c>
      <c r="G634" s="176">
        <v>15000</v>
      </c>
      <c r="H634" s="175"/>
      <c r="I634" s="88">
        <f t="shared" si="97"/>
        <v>15000</v>
      </c>
      <c r="J634" s="163">
        <f t="shared" si="98"/>
        <v>0</v>
      </c>
      <c r="K634" s="155">
        <f t="shared" si="9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100"/>
        <v>201227493.79893059</v>
      </c>
      <c r="O634" s="155">
        <f t="shared" si="101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1086</v>
      </c>
      <c r="D635" s="202" t="s">
        <v>47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97"/>
        <v>154106.74</v>
      </c>
      <c r="J635" s="163">
        <f t="shared" si="98"/>
        <v>0</v>
      </c>
      <c r="K635" s="155">
        <f t="shared" si="9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100"/>
        <v>201227494.79893059</v>
      </c>
      <c r="O635" s="155">
        <f t="shared" si="101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1087</v>
      </c>
      <c r="D636" s="202" t="s">
        <v>47</v>
      </c>
      <c r="E636" s="203" t="s">
        <v>8</v>
      </c>
      <c r="F636" s="204">
        <v>16226</v>
      </c>
      <c r="G636" s="204">
        <v>16226</v>
      </c>
      <c r="H636" s="175"/>
      <c r="I636" s="88">
        <f t="shared" si="97"/>
        <v>16226</v>
      </c>
      <c r="J636" s="163">
        <f t="shared" si="98"/>
        <v>0</v>
      </c>
      <c r="K636" s="155">
        <f t="shared" si="9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100"/>
        <v>201227495.79893059</v>
      </c>
      <c r="O636" s="155">
        <f t="shared" si="101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1088</v>
      </c>
      <c r="D637" s="202" t="s">
        <v>47</v>
      </c>
      <c r="E637" s="203" t="s">
        <v>8</v>
      </c>
      <c r="F637" s="204">
        <v>61732</v>
      </c>
      <c r="G637" s="204">
        <v>61732</v>
      </c>
      <c r="H637" s="175"/>
      <c r="I637" s="88">
        <f t="shared" si="97"/>
        <v>61732</v>
      </c>
      <c r="J637" s="163">
        <f t="shared" si="98"/>
        <v>0</v>
      </c>
      <c r="K637" s="155">
        <f t="shared" si="9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100"/>
        <v>201227496.79893059</v>
      </c>
      <c r="O637" s="155">
        <f t="shared" si="101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1089</v>
      </c>
      <c r="D638" s="202" t="s">
        <v>47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97"/>
        <v>34299.08</v>
      </c>
      <c r="J638" s="163">
        <f t="shared" si="98"/>
        <v>0</v>
      </c>
      <c r="K638" s="155">
        <f t="shared" si="9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100"/>
        <v>201227497.79893059</v>
      </c>
      <c r="O638" s="155">
        <f t="shared" si="101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1090</v>
      </c>
      <c r="D639" s="202" t="s">
        <v>47</v>
      </c>
      <c r="E639" s="203" t="s">
        <v>8</v>
      </c>
      <c r="F639" s="204">
        <v>19825</v>
      </c>
      <c r="G639" s="204">
        <v>19825</v>
      </c>
      <c r="H639" s="175"/>
      <c r="I639" s="88">
        <f t="shared" si="97"/>
        <v>19825</v>
      </c>
      <c r="J639" s="163">
        <f t="shared" si="98"/>
        <v>0</v>
      </c>
      <c r="K639" s="155">
        <f t="shared" si="9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100"/>
        <v>201227498.79893059</v>
      </c>
      <c r="O639" s="155">
        <f t="shared" si="101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1091</v>
      </c>
      <c r="D640" s="202" t="s">
        <v>47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98"/>
        <v>0</v>
      </c>
      <c r="K640" s="155">
        <f t="shared" si="9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100"/>
        <v>201227499.79893059</v>
      </c>
      <c r="O640" s="155">
        <f t="shared" si="101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1092</v>
      </c>
      <c r="D641" s="202" t="s">
        <v>47</v>
      </c>
      <c r="E641" s="203" t="s">
        <v>8</v>
      </c>
      <c r="F641" s="204">
        <v>23180</v>
      </c>
      <c r="G641" s="204">
        <v>23180</v>
      </c>
      <c r="H641" s="171"/>
      <c r="I641" s="88">
        <f t="shared" si="97"/>
        <v>23180</v>
      </c>
      <c r="J641" s="163">
        <f t="shared" si="98"/>
        <v>0</v>
      </c>
      <c r="K641" s="155">
        <f t="shared" si="9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100"/>
        <v>201227500.79893059</v>
      </c>
      <c r="O641" s="155">
        <f t="shared" si="101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1093</v>
      </c>
      <c r="D642" s="202" t="s">
        <v>47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97"/>
        <v>482893.08</v>
      </c>
      <c r="J642" s="163">
        <f t="shared" si="98"/>
        <v>0</v>
      </c>
      <c r="K642" s="155">
        <f t="shared" si="9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100"/>
        <v>201227501.79893059</v>
      </c>
      <c r="O642" s="155">
        <f t="shared" si="101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50</v>
      </c>
      <c r="E643" s="203"/>
      <c r="F643" s="204"/>
      <c r="G643" s="204"/>
      <c r="H643" s="171"/>
      <c r="I643" s="88">
        <f t="shared" si="97"/>
        <v>0</v>
      </c>
      <c r="J643" s="163">
        <f t="shared" si="98"/>
        <v>0</v>
      </c>
      <c r="K643" s="155">
        <f t="shared" si="9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100"/>
        <v>0</v>
      </c>
      <c r="O643" s="155">
        <f t="shared" si="101"/>
        <v>0</v>
      </c>
      <c r="P643" s="155">
        <f>IF(O643=1,SUM($O$6:O643),0)</f>
        <v>0</v>
      </c>
    </row>
    <row r="644" spans="1:16" ht="15" customHeight="1">
      <c r="A644" s="15"/>
      <c r="B644" s="183" t="s">
        <v>1006</v>
      </c>
      <c r="C644" s="109" t="s">
        <v>1108</v>
      </c>
      <c r="D644" s="202" t="s">
        <v>50</v>
      </c>
      <c r="E644" s="203"/>
      <c r="F644" s="204" t="s">
        <v>50</v>
      </c>
      <c r="G644" s="204" t="s">
        <v>50</v>
      </c>
      <c r="H644" s="171"/>
      <c r="I644" s="88" t="str">
        <f t="shared" si="97"/>
        <v/>
      </c>
      <c r="J644" s="163">
        <f t="shared" si="98"/>
        <v>0</v>
      </c>
      <c r="K644" s="155">
        <f t="shared" si="9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100"/>
        <v>0</v>
      </c>
      <c r="O644" s="155">
        <f t="shared" si="101"/>
        <v>0</v>
      </c>
      <c r="P644" s="155">
        <f>IF(O644=1,SUM($O$6:O644),0)</f>
        <v>0</v>
      </c>
    </row>
    <row r="645" spans="1:16" ht="15" customHeight="1">
      <c r="A645" s="15"/>
      <c r="B645" s="183" t="s">
        <v>1194</v>
      </c>
      <c r="C645" s="109" t="s">
        <v>1351</v>
      </c>
      <c r="D645" s="202" t="s">
        <v>50</v>
      </c>
      <c r="E645" s="203"/>
      <c r="F645" s="204" t="s">
        <v>50</v>
      </c>
      <c r="G645" s="204" t="s">
        <v>50</v>
      </c>
      <c r="H645" s="171"/>
      <c r="I645" s="88" t="str">
        <f t="shared" si="97"/>
        <v/>
      </c>
      <c r="J645" s="163">
        <f t="shared" si="98"/>
        <v>0</v>
      </c>
      <c r="K645" s="155">
        <f t="shared" si="9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100"/>
        <v>0</v>
      </c>
      <c r="O645" s="155">
        <f t="shared" si="101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1109</v>
      </c>
      <c r="D646" s="202" t="s">
        <v>49</v>
      </c>
      <c r="E646" s="203" t="s">
        <v>1125</v>
      </c>
      <c r="F646" s="204">
        <v>300000</v>
      </c>
      <c r="G646" s="204">
        <v>300000</v>
      </c>
      <c r="H646" s="171"/>
      <c r="I646" s="88">
        <f t="shared" si="97"/>
        <v>300000</v>
      </c>
      <c r="J646" s="163">
        <f t="shared" si="98"/>
        <v>0</v>
      </c>
      <c r="K646" s="155">
        <f t="shared" si="9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100"/>
        <v>0</v>
      </c>
      <c r="O646" s="155">
        <f t="shared" si="101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1110</v>
      </c>
      <c r="D647" s="202" t="s">
        <v>49</v>
      </c>
      <c r="E647" s="203" t="s">
        <v>1126</v>
      </c>
      <c r="F647" s="204">
        <v>95147.5</v>
      </c>
      <c r="G647" s="204">
        <v>95147.5</v>
      </c>
      <c r="H647" s="171"/>
      <c r="I647" s="88">
        <f t="shared" si="97"/>
        <v>95147.5</v>
      </c>
      <c r="J647" s="163">
        <f t="shared" si="98"/>
        <v>0</v>
      </c>
      <c r="K647" s="155">
        <f t="shared" si="9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100"/>
        <v>0</v>
      </c>
      <c r="O647" s="155">
        <f t="shared" si="101"/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1111</v>
      </c>
      <c r="D648" s="202" t="s">
        <v>49</v>
      </c>
      <c r="E648" s="203" t="s">
        <v>1127</v>
      </c>
      <c r="F648" s="204">
        <v>74125</v>
      </c>
      <c r="G648" s="204">
        <v>74125</v>
      </c>
      <c r="H648" s="171"/>
      <c r="I648" s="88">
        <f t="shared" si="97"/>
        <v>74125</v>
      </c>
      <c r="J648" s="163">
        <f t="shared" si="98"/>
        <v>0</v>
      </c>
      <c r="K648" s="155">
        <f t="shared" si="9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100"/>
        <v>0</v>
      </c>
      <c r="O648" s="155">
        <f t="shared" si="101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1112</v>
      </c>
      <c r="D649" s="202" t="s">
        <v>49</v>
      </c>
      <c r="E649" s="203" t="s">
        <v>1127</v>
      </c>
      <c r="F649" s="204">
        <v>150000</v>
      </c>
      <c r="G649" s="204">
        <v>150000</v>
      </c>
      <c r="H649" s="171"/>
      <c r="I649" s="88">
        <f t="shared" si="97"/>
        <v>150000</v>
      </c>
      <c r="J649" s="163">
        <f t="shared" si="98"/>
        <v>0</v>
      </c>
      <c r="K649" s="155">
        <f t="shared" si="9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100"/>
        <v>0</v>
      </c>
      <c r="O649" s="155">
        <f t="shared" si="101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1113</v>
      </c>
      <c r="D650" s="202" t="s">
        <v>47</v>
      </c>
      <c r="E650" s="203" t="s">
        <v>1127</v>
      </c>
      <c r="F650" s="204">
        <v>242999.99999999997</v>
      </c>
      <c r="G650" s="204">
        <v>242999.99999999997</v>
      </c>
      <c r="H650" s="171"/>
      <c r="I650" s="88">
        <f t="shared" si="97"/>
        <v>242999.99999999997</v>
      </c>
      <c r="J650" s="163">
        <f t="shared" si="98"/>
        <v>0</v>
      </c>
      <c r="K650" s="155">
        <f t="shared" si="9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100"/>
        <v>201227502.79893059</v>
      </c>
      <c r="O650" s="155">
        <f t="shared" si="101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1114</v>
      </c>
      <c r="D651" s="202" t="s">
        <v>47</v>
      </c>
      <c r="E651" s="203" t="s">
        <v>1127</v>
      </c>
      <c r="F651" s="204">
        <v>1124962.5</v>
      </c>
      <c r="G651" s="204">
        <v>1124962.5</v>
      </c>
      <c r="H651" s="171"/>
      <c r="I651" s="88">
        <f t="shared" si="97"/>
        <v>1124962.5</v>
      </c>
      <c r="J651" s="163">
        <f t="shared" si="98"/>
        <v>0</v>
      </c>
      <c r="K651" s="155">
        <f t="shared" si="9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100"/>
        <v>201227503.79893059</v>
      </c>
      <c r="O651" s="155">
        <f t="shared" si="101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1115</v>
      </c>
      <c r="D652" s="202" t="s">
        <v>47</v>
      </c>
      <c r="E652" s="203" t="s">
        <v>1127</v>
      </c>
      <c r="F652" s="204">
        <v>5065452.75</v>
      </c>
      <c r="G652" s="204">
        <v>5065452.75</v>
      </c>
      <c r="H652" s="171"/>
      <c r="I652" s="88">
        <f t="shared" si="97"/>
        <v>5065452.75</v>
      </c>
      <c r="J652" s="163">
        <f t="shared" si="98"/>
        <v>0</v>
      </c>
      <c r="K652" s="155">
        <f t="shared" si="9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100"/>
        <v>201227504.79893059</v>
      </c>
      <c r="O652" s="155">
        <f t="shared" si="101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1116</v>
      </c>
      <c r="D653" s="202" t="s">
        <v>47</v>
      </c>
      <c r="E653" s="203" t="s">
        <v>1127</v>
      </c>
      <c r="F653" s="204">
        <v>5065452.75</v>
      </c>
      <c r="G653" s="204">
        <v>5065452.75</v>
      </c>
      <c r="H653" s="171"/>
      <c r="I653" s="88">
        <f t="shared" si="97"/>
        <v>5065452.75</v>
      </c>
      <c r="J653" s="163">
        <f t="shared" si="98"/>
        <v>0</v>
      </c>
      <c r="K653" s="155">
        <f t="shared" si="9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100"/>
        <v>201227505.79893059</v>
      </c>
      <c r="O653" s="155">
        <f t="shared" si="101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1117</v>
      </c>
      <c r="D654" s="202" t="s">
        <v>47</v>
      </c>
      <c r="E654" s="203" t="s">
        <v>1128</v>
      </c>
      <c r="F654" s="204">
        <v>185000</v>
      </c>
      <c r="G654" s="204">
        <v>185000</v>
      </c>
      <c r="H654" s="171"/>
      <c r="I654" s="88">
        <f t="shared" si="97"/>
        <v>185000</v>
      </c>
      <c r="J654" s="163">
        <f t="shared" si="98"/>
        <v>0</v>
      </c>
      <c r="K654" s="155">
        <f t="shared" si="9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100"/>
        <v>201227506.79893059</v>
      </c>
      <c r="O654" s="155">
        <f t="shared" si="101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50</v>
      </c>
      <c r="D655" s="202" t="s">
        <v>50</v>
      </c>
      <c r="E655" s="203"/>
      <c r="F655" s="204"/>
      <c r="G655" s="204"/>
      <c r="H655" s="171"/>
      <c r="I655" s="88">
        <f t="shared" si="97"/>
        <v>0</v>
      </c>
      <c r="J655" s="163">
        <f t="shared" si="98"/>
        <v>0</v>
      </c>
      <c r="K655" s="155">
        <f t="shared" si="9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100"/>
        <v>0</v>
      </c>
      <c r="O655" s="155">
        <f t="shared" si="101"/>
        <v>0</v>
      </c>
      <c r="P655" s="155">
        <f>IF(O655=1,SUM($O$6:O655),0)</f>
        <v>0</v>
      </c>
    </row>
    <row r="656" spans="1:16" ht="15" customHeight="1">
      <c r="A656" s="15"/>
      <c r="B656" s="183" t="s">
        <v>1195</v>
      </c>
      <c r="C656" s="109" t="s">
        <v>1118</v>
      </c>
      <c r="D656" s="202" t="s">
        <v>50</v>
      </c>
      <c r="E656" s="203"/>
      <c r="F656" s="204"/>
      <c r="G656" s="204"/>
      <c r="H656" s="171"/>
      <c r="I656" s="88">
        <f t="shared" si="97"/>
        <v>0</v>
      </c>
      <c r="J656" s="163">
        <f t="shared" si="98"/>
        <v>0</v>
      </c>
      <c r="K656" s="155">
        <f t="shared" si="9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100"/>
        <v>0</v>
      </c>
      <c r="O656" s="155">
        <f t="shared" si="101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1119</v>
      </c>
      <c r="D657" s="202" t="s">
        <v>49</v>
      </c>
      <c r="E657" s="203" t="s">
        <v>7</v>
      </c>
      <c r="F657" s="204">
        <v>200000</v>
      </c>
      <c r="G657" s="204">
        <v>200000</v>
      </c>
      <c r="H657" s="171"/>
      <c r="I657" s="88">
        <f t="shared" si="97"/>
        <v>200000</v>
      </c>
      <c r="J657" s="163">
        <f t="shared" si="98"/>
        <v>0</v>
      </c>
      <c r="K657" s="155">
        <f t="shared" si="9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100"/>
        <v>0</v>
      </c>
      <c r="O657" s="155">
        <f t="shared" si="101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1120</v>
      </c>
      <c r="D658" s="202" t="s">
        <v>49</v>
      </c>
      <c r="E658" s="203" t="s">
        <v>1127</v>
      </c>
      <c r="F658" s="204">
        <v>230000</v>
      </c>
      <c r="G658" s="204">
        <v>230000</v>
      </c>
      <c r="H658" s="171"/>
      <c r="I658" s="88">
        <f t="shared" si="97"/>
        <v>230000</v>
      </c>
      <c r="J658" s="163">
        <f t="shared" si="98"/>
        <v>0</v>
      </c>
      <c r="K658" s="155">
        <f t="shared" si="9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100"/>
        <v>0</v>
      </c>
      <c r="O658" s="155">
        <f t="shared" si="101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1121</v>
      </c>
      <c r="D659" s="202" t="s">
        <v>49</v>
      </c>
      <c r="E659" s="203" t="s">
        <v>1127</v>
      </c>
      <c r="F659" s="204">
        <v>55000</v>
      </c>
      <c r="G659" s="204">
        <v>55000</v>
      </c>
      <c r="H659" s="171"/>
      <c r="I659" s="88">
        <f t="shared" si="97"/>
        <v>55000</v>
      </c>
      <c r="J659" s="163">
        <f t="shared" ref="J659:J722" si="102">IF(D659="MDU-KD",1,0)</f>
        <v>0</v>
      </c>
      <c r="K659" s="155">
        <f t="shared" ref="K659:K722" si="10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104">IF(L659=0,M659,L659)</f>
        <v>0</v>
      </c>
      <c r="O659" s="155">
        <f t="shared" ref="O659:O722" si="10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1122</v>
      </c>
      <c r="D660" s="202" t="s">
        <v>49</v>
      </c>
      <c r="E660" s="203" t="s">
        <v>7</v>
      </c>
      <c r="F660" s="204">
        <v>93000</v>
      </c>
      <c r="G660" s="204">
        <v>93000</v>
      </c>
      <c r="H660" s="171"/>
      <c r="I660" s="88">
        <f t="shared" si="97"/>
        <v>93000</v>
      </c>
      <c r="J660" s="163">
        <f t="shared" si="102"/>
        <v>0</v>
      </c>
      <c r="K660" s="155">
        <f t="shared" si="10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104"/>
        <v>0</v>
      </c>
      <c r="O660" s="155">
        <f t="shared" si="105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1123</v>
      </c>
      <c r="D661" s="202" t="s">
        <v>49</v>
      </c>
      <c r="E661" s="203" t="s">
        <v>7</v>
      </c>
      <c r="F661" s="204">
        <v>85000</v>
      </c>
      <c r="G661" s="204">
        <v>85000</v>
      </c>
      <c r="H661" s="171"/>
      <c r="I661" s="88">
        <f t="shared" si="97"/>
        <v>85000</v>
      </c>
      <c r="J661" s="163">
        <f t="shared" si="102"/>
        <v>0</v>
      </c>
      <c r="K661" s="155">
        <f t="shared" si="10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104"/>
        <v>0</v>
      </c>
      <c r="O661" s="155">
        <f t="shared" si="10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50</v>
      </c>
      <c r="D662" s="202" t="s">
        <v>50</v>
      </c>
      <c r="E662" s="203"/>
      <c r="F662" s="204"/>
      <c r="G662" s="204"/>
      <c r="H662" s="171"/>
      <c r="I662" s="88">
        <f t="shared" si="97"/>
        <v>0</v>
      </c>
      <c r="J662" s="163">
        <f t="shared" si="102"/>
        <v>0</v>
      </c>
      <c r="K662" s="155">
        <f t="shared" si="10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104"/>
        <v>0</v>
      </c>
      <c r="O662" s="155">
        <f t="shared" si="105"/>
        <v>0</v>
      </c>
      <c r="P662" s="155">
        <f>IF(O662=1,SUM($O$6:O662),0)</f>
        <v>0</v>
      </c>
    </row>
    <row r="663" spans="1:16" ht="15" customHeight="1">
      <c r="A663" s="15"/>
      <c r="B663" s="183" t="s">
        <v>1196</v>
      </c>
      <c r="C663" s="109" t="s">
        <v>1124</v>
      </c>
      <c r="D663" s="202" t="s">
        <v>47</v>
      </c>
      <c r="E663" s="203" t="s">
        <v>8</v>
      </c>
      <c r="F663" s="204">
        <v>12000</v>
      </c>
      <c r="G663" s="204">
        <v>12000</v>
      </c>
      <c r="H663" s="171"/>
      <c r="I663" s="88">
        <f t="shared" si="97"/>
        <v>12000</v>
      </c>
      <c r="J663" s="163">
        <f t="shared" si="102"/>
        <v>0</v>
      </c>
      <c r="K663" s="155">
        <f t="shared" si="10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104"/>
        <v>201227507.79893059</v>
      </c>
      <c r="O663" s="155">
        <f t="shared" si="105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50</v>
      </c>
      <c r="D664" s="202" t="s">
        <v>50</v>
      </c>
      <c r="E664" s="203"/>
      <c r="F664" s="204"/>
      <c r="G664" s="204"/>
      <c r="H664" s="171"/>
      <c r="I664" s="88">
        <f t="shared" si="97"/>
        <v>0</v>
      </c>
      <c r="J664" s="163">
        <f t="shared" si="102"/>
        <v>0</v>
      </c>
      <c r="K664" s="155">
        <f t="shared" si="10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104"/>
        <v>0</v>
      </c>
      <c r="O664" s="155">
        <f t="shared" si="105"/>
        <v>0</v>
      </c>
      <c r="P664" s="155">
        <f>IF(O664=1,SUM($O$6:O664),0)</f>
        <v>0</v>
      </c>
    </row>
    <row r="665" spans="1:16" ht="15" customHeight="1">
      <c r="A665" s="15"/>
      <c r="B665" s="183" t="s">
        <v>1062</v>
      </c>
      <c r="C665" s="109" t="s">
        <v>621</v>
      </c>
      <c r="D665" s="202" t="s">
        <v>50</v>
      </c>
      <c r="E665" s="203"/>
      <c r="F665" s="204"/>
      <c r="G665" s="204"/>
      <c r="H665" s="171"/>
      <c r="I665" s="88">
        <f t="shared" si="97"/>
        <v>0</v>
      </c>
      <c r="J665" s="163">
        <f t="shared" si="102"/>
        <v>0</v>
      </c>
      <c r="K665" s="155">
        <f t="shared" si="10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104"/>
        <v>0</v>
      </c>
      <c r="O665" s="155">
        <f t="shared" si="105"/>
        <v>0</v>
      </c>
      <c r="P665" s="155">
        <f>IF(O665=1,SUM($O$6:O665),0)</f>
        <v>0</v>
      </c>
    </row>
    <row r="666" spans="1:16" ht="15" customHeight="1">
      <c r="A666" s="15"/>
      <c r="B666" s="183" t="s">
        <v>1035</v>
      </c>
      <c r="C666" s="109" t="s">
        <v>622</v>
      </c>
      <c r="D666" s="202" t="s">
        <v>50</v>
      </c>
      <c r="E666" s="203"/>
      <c r="F666" s="204"/>
      <c r="G666" s="204"/>
      <c r="H666" s="171"/>
      <c r="I666" s="88">
        <f t="shared" si="97"/>
        <v>0</v>
      </c>
      <c r="J666" s="163">
        <f t="shared" si="102"/>
        <v>0</v>
      </c>
      <c r="K666" s="155">
        <f t="shared" si="10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104"/>
        <v>0</v>
      </c>
      <c r="O666" s="155">
        <f t="shared" si="10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623</v>
      </c>
      <c r="D667" s="202" t="s">
        <v>49</v>
      </c>
      <c r="E667" s="203" t="s">
        <v>14</v>
      </c>
      <c r="F667" s="204">
        <v>19800</v>
      </c>
      <c r="G667" s="204">
        <v>19800</v>
      </c>
      <c r="H667" s="171"/>
      <c r="I667" s="88">
        <f t="shared" si="97"/>
        <v>19800</v>
      </c>
      <c r="J667" s="163">
        <f t="shared" si="102"/>
        <v>0</v>
      </c>
      <c r="K667" s="155">
        <f t="shared" si="10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104"/>
        <v>0</v>
      </c>
      <c r="O667" s="155">
        <f t="shared" si="10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624</v>
      </c>
      <c r="D668" s="202" t="s">
        <v>49</v>
      </c>
      <c r="E668" s="203" t="s">
        <v>14</v>
      </c>
      <c r="F668" s="204">
        <v>20500</v>
      </c>
      <c r="G668" s="204">
        <v>20500</v>
      </c>
      <c r="H668" s="171"/>
      <c r="I668" s="88">
        <f t="shared" si="97"/>
        <v>20500</v>
      </c>
      <c r="J668" s="163">
        <f t="shared" si="102"/>
        <v>0</v>
      </c>
      <c r="K668" s="155">
        <f t="shared" si="10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104"/>
        <v>0</v>
      </c>
      <c r="O668" s="155">
        <f t="shared" si="10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625</v>
      </c>
      <c r="D669" s="202" t="s">
        <v>49</v>
      </c>
      <c r="E669" s="203" t="s">
        <v>14</v>
      </c>
      <c r="F669" s="204">
        <v>27500</v>
      </c>
      <c r="G669" s="204">
        <v>27500</v>
      </c>
      <c r="H669" s="171"/>
      <c r="I669" s="88">
        <f t="shared" si="97"/>
        <v>27500</v>
      </c>
      <c r="J669" s="163">
        <f t="shared" si="102"/>
        <v>0</v>
      </c>
      <c r="K669" s="155">
        <f t="shared" si="10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104"/>
        <v>0</v>
      </c>
      <c r="O669" s="155">
        <f t="shared" si="10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626</v>
      </c>
      <c r="D670" s="202" t="s">
        <v>49</v>
      </c>
      <c r="E670" s="203" t="s">
        <v>14</v>
      </c>
      <c r="F670" s="204">
        <v>14900</v>
      </c>
      <c r="G670" s="204">
        <v>14900</v>
      </c>
      <c r="H670" s="171"/>
      <c r="I670" s="88">
        <f t="shared" si="97"/>
        <v>14900</v>
      </c>
      <c r="J670" s="163">
        <f t="shared" si="102"/>
        <v>0</v>
      </c>
      <c r="K670" s="155">
        <f t="shared" si="10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104"/>
        <v>0</v>
      </c>
      <c r="O670" s="155">
        <f t="shared" si="10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627</v>
      </c>
      <c r="D671" s="202" t="s">
        <v>49</v>
      </c>
      <c r="E671" s="203" t="s">
        <v>14</v>
      </c>
      <c r="F671" s="204">
        <v>27900</v>
      </c>
      <c r="G671" s="204">
        <v>33200</v>
      </c>
      <c r="H671" s="171"/>
      <c r="I671" s="88">
        <f t="shared" si="97"/>
        <v>33200</v>
      </c>
      <c r="J671" s="163">
        <f t="shared" si="102"/>
        <v>0</v>
      </c>
      <c r="K671" s="155">
        <f t="shared" si="10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104"/>
        <v>0</v>
      </c>
      <c r="O671" s="155">
        <f t="shared" si="10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628</v>
      </c>
      <c r="D672" s="202" t="s">
        <v>49</v>
      </c>
      <c r="E672" s="203" t="s">
        <v>14</v>
      </c>
      <c r="F672" s="204">
        <v>33000</v>
      </c>
      <c r="G672" s="204">
        <v>35700</v>
      </c>
      <c r="H672" s="171"/>
      <c r="I672" s="88">
        <f t="shared" si="97"/>
        <v>35700</v>
      </c>
      <c r="J672" s="163">
        <f t="shared" si="102"/>
        <v>0</v>
      </c>
      <c r="K672" s="155">
        <f t="shared" si="10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104"/>
        <v>0</v>
      </c>
      <c r="O672" s="155">
        <f t="shared" si="10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629</v>
      </c>
      <c r="D673" s="202" t="s">
        <v>49</v>
      </c>
      <c r="E673" s="203" t="s">
        <v>14</v>
      </c>
      <c r="F673" s="204">
        <v>27900</v>
      </c>
      <c r="G673" s="204">
        <v>33200</v>
      </c>
      <c r="H673" s="171"/>
      <c r="I673" s="88">
        <f t="shared" si="97"/>
        <v>33200</v>
      </c>
      <c r="J673" s="163">
        <f t="shared" si="102"/>
        <v>0</v>
      </c>
      <c r="K673" s="155">
        <f t="shared" si="10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104"/>
        <v>0</v>
      </c>
      <c r="O673" s="155">
        <f t="shared" si="10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630</v>
      </c>
      <c r="D674" s="202" t="s">
        <v>49</v>
      </c>
      <c r="E674" s="203" t="s">
        <v>14</v>
      </c>
      <c r="F674" s="204">
        <v>37600</v>
      </c>
      <c r="G674" s="204">
        <v>37600</v>
      </c>
      <c r="H674" s="171"/>
      <c r="I674" s="88">
        <f t="shared" si="97"/>
        <v>37600</v>
      </c>
      <c r="J674" s="163">
        <f t="shared" si="102"/>
        <v>0</v>
      </c>
      <c r="K674" s="155">
        <f t="shared" si="10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104"/>
        <v>0</v>
      </c>
      <c r="O674" s="155">
        <f t="shared" si="10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631</v>
      </c>
      <c r="D675" s="202" t="s">
        <v>49</v>
      </c>
      <c r="E675" s="203" t="s">
        <v>14</v>
      </c>
      <c r="F675" s="204">
        <v>27900</v>
      </c>
      <c r="G675" s="204">
        <v>33200</v>
      </c>
      <c r="H675" s="171"/>
      <c r="I675" s="88">
        <f t="shared" si="97"/>
        <v>33200</v>
      </c>
      <c r="J675" s="163">
        <f t="shared" si="102"/>
        <v>0</v>
      </c>
      <c r="K675" s="155">
        <f t="shared" si="10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104"/>
        <v>0</v>
      </c>
      <c r="O675" s="155">
        <f t="shared" si="10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632</v>
      </c>
      <c r="D676" s="202" t="s">
        <v>49</v>
      </c>
      <c r="E676" s="203" t="s">
        <v>14</v>
      </c>
      <c r="F676" s="204">
        <v>39800</v>
      </c>
      <c r="G676" s="204">
        <v>39800</v>
      </c>
      <c r="H676" s="171"/>
      <c r="I676" s="88">
        <f t="shared" si="97"/>
        <v>39800</v>
      </c>
      <c r="J676" s="163">
        <f t="shared" si="102"/>
        <v>0</v>
      </c>
      <c r="K676" s="155">
        <f t="shared" si="10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104"/>
        <v>0</v>
      </c>
      <c r="O676" s="155">
        <f t="shared" si="10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633</v>
      </c>
      <c r="D677" s="202" t="s">
        <v>49</v>
      </c>
      <c r="E677" s="203" t="s">
        <v>14</v>
      </c>
      <c r="F677" s="204">
        <v>24700</v>
      </c>
      <c r="G677" s="204">
        <v>29400</v>
      </c>
      <c r="H677" s="171"/>
      <c r="I677" s="88">
        <f t="shared" si="97"/>
        <v>29400</v>
      </c>
      <c r="J677" s="163">
        <f t="shared" si="102"/>
        <v>0</v>
      </c>
      <c r="K677" s="155">
        <f t="shared" si="10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104"/>
        <v>0</v>
      </c>
      <c r="O677" s="155">
        <f t="shared" si="10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634</v>
      </c>
      <c r="D678" s="202" t="s">
        <v>49</v>
      </c>
      <c r="E678" s="203" t="s">
        <v>14</v>
      </c>
      <c r="F678" s="204">
        <v>33700</v>
      </c>
      <c r="G678" s="204">
        <v>35700</v>
      </c>
      <c r="H678" s="171"/>
      <c r="I678" s="88">
        <f t="shared" si="97"/>
        <v>35700</v>
      </c>
      <c r="J678" s="163">
        <f t="shared" si="102"/>
        <v>0</v>
      </c>
      <c r="K678" s="155">
        <f t="shared" si="10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104"/>
        <v>0</v>
      </c>
      <c r="O678" s="155">
        <f t="shared" si="10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635</v>
      </c>
      <c r="D679" s="202" t="s">
        <v>49</v>
      </c>
      <c r="E679" s="203" t="s">
        <v>14</v>
      </c>
      <c r="F679" s="204">
        <v>25800</v>
      </c>
      <c r="G679" s="204">
        <v>30700</v>
      </c>
      <c r="H679" s="171"/>
      <c r="I679" s="88">
        <f t="shared" si="97"/>
        <v>30700</v>
      </c>
      <c r="J679" s="163">
        <f t="shared" si="102"/>
        <v>0</v>
      </c>
      <c r="K679" s="155">
        <f t="shared" si="10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104"/>
        <v>0</v>
      </c>
      <c r="O679" s="155">
        <f t="shared" si="10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636</v>
      </c>
      <c r="D680" s="202" t="s">
        <v>49</v>
      </c>
      <c r="E680" s="203" t="s">
        <v>14</v>
      </c>
      <c r="F680" s="204">
        <v>19100</v>
      </c>
      <c r="G680" s="204">
        <v>22700</v>
      </c>
      <c r="H680" s="171"/>
      <c r="I680" s="88">
        <f t="shared" si="97"/>
        <v>22700</v>
      </c>
      <c r="J680" s="163">
        <f t="shared" si="102"/>
        <v>0</v>
      </c>
      <c r="K680" s="155">
        <f t="shared" si="10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104"/>
        <v>0</v>
      </c>
      <c r="O680" s="155">
        <f t="shared" si="10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637</v>
      </c>
      <c r="D681" s="202" t="s">
        <v>49</v>
      </c>
      <c r="E681" s="203" t="s">
        <v>14</v>
      </c>
      <c r="F681" s="204">
        <v>19800</v>
      </c>
      <c r="G681" s="204">
        <v>19800</v>
      </c>
      <c r="H681" s="171"/>
      <c r="I681" s="88">
        <f t="shared" si="97"/>
        <v>19800</v>
      </c>
      <c r="J681" s="163">
        <f t="shared" si="102"/>
        <v>0</v>
      </c>
      <c r="K681" s="155">
        <f t="shared" si="10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104"/>
        <v>0</v>
      </c>
      <c r="O681" s="155">
        <f t="shared" si="10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638</v>
      </c>
      <c r="D682" s="202" t="s">
        <v>49</v>
      </c>
      <c r="E682" s="203" t="s">
        <v>14</v>
      </c>
      <c r="F682" s="204">
        <v>19800</v>
      </c>
      <c r="G682" s="204">
        <v>19800</v>
      </c>
      <c r="H682" s="171"/>
      <c r="I682" s="88">
        <f t="shared" si="97"/>
        <v>19800</v>
      </c>
      <c r="J682" s="163">
        <f t="shared" si="102"/>
        <v>0</v>
      </c>
      <c r="K682" s="155">
        <f t="shared" si="10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104"/>
        <v>0</v>
      </c>
      <c r="O682" s="155">
        <f t="shared" si="10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639</v>
      </c>
      <c r="D683" s="202" t="s">
        <v>49</v>
      </c>
      <c r="E683" s="203" t="s">
        <v>14</v>
      </c>
      <c r="F683" s="204">
        <v>20500</v>
      </c>
      <c r="G683" s="204">
        <v>20500</v>
      </c>
      <c r="H683" s="171"/>
      <c r="I683" s="88">
        <f t="shared" si="97"/>
        <v>20500</v>
      </c>
      <c r="J683" s="163">
        <f t="shared" si="102"/>
        <v>0</v>
      </c>
      <c r="K683" s="155">
        <f t="shared" si="10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104"/>
        <v>0</v>
      </c>
      <c r="O683" s="155">
        <f t="shared" si="10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640</v>
      </c>
      <c r="D684" s="202" t="s">
        <v>49</v>
      </c>
      <c r="E684" s="203" t="s">
        <v>14</v>
      </c>
      <c r="F684" s="204">
        <v>20500</v>
      </c>
      <c r="G684" s="204">
        <v>20500</v>
      </c>
      <c r="H684" s="171"/>
      <c r="I684" s="88">
        <f t="shared" si="97"/>
        <v>20500</v>
      </c>
      <c r="J684" s="163">
        <f t="shared" si="102"/>
        <v>0</v>
      </c>
      <c r="K684" s="155">
        <f t="shared" si="10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104"/>
        <v>0</v>
      </c>
      <c r="O684" s="155">
        <f t="shared" si="10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641</v>
      </c>
      <c r="D685" s="202" t="s">
        <v>49</v>
      </c>
      <c r="E685" s="203" t="s">
        <v>14</v>
      </c>
      <c r="F685" s="204">
        <v>27500</v>
      </c>
      <c r="G685" s="204">
        <v>27500</v>
      </c>
      <c r="H685" s="171"/>
      <c r="I685" s="88">
        <f t="shared" si="97"/>
        <v>27500</v>
      </c>
      <c r="J685" s="163">
        <f t="shared" si="102"/>
        <v>0</v>
      </c>
      <c r="K685" s="155">
        <f t="shared" si="10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104"/>
        <v>0</v>
      </c>
      <c r="O685" s="155">
        <f t="shared" si="10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642</v>
      </c>
      <c r="D686" s="202" t="s">
        <v>49</v>
      </c>
      <c r="E686" s="203" t="s">
        <v>14</v>
      </c>
      <c r="F686" s="204">
        <v>27500</v>
      </c>
      <c r="G686" s="204">
        <v>27500</v>
      </c>
      <c r="H686" s="171"/>
      <c r="I686" s="88">
        <f t="shared" si="97"/>
        <v>27500</v>
      </c>
      <c r="J686" s="163">
        <f t="shared" si="102"/>
        <v>0</v>
      </c>
      <c r="K686" s="155">
        <f t="shared" si="10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104"/>
        <v>0</v>
      </c>
      <c r="O686" s="155">
        <f t="shared" si="10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643</v>
      </c>
      <c r="D687" s="202" t="s">
        <v>49</v>
      </c>
      <c r="E687" s="203" t="s">
        <v>14</v>
      </c>
      <c r="F687" s="204">
        <v>22100</v>
      </c>
      <c r="G687" s="204">
        <v>22100</v>
      </c>
      <c r="H687" s="171"/>
      <c r="I687" s="88">
        <f t="shared" si="97"/>
        <v>22100</v>
      </c>
      <c r="J687" s="163">
        <f t="shared" si="102"/>
        <v>0</v>
      </c>
      <c r="K687" s="155">
        <f t="shared" si="10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104"/>
        <v>0</v>
      </c>
      <c r="O687" s="155">
        <f t="shared" si="105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50</v>
      </c>
      <c r="D688" s="202" t="s">
        <v>50</v>
      </c>
      <c r="E688" s="203"/>
      <c r="F688" s="204"/>
      <c r="G688" s="204"/>
      <c r="H688" s="171"/>
      <c r="I688" s="88">
        <f t="shared" si="97"/>
        <v>0</v>
      </c>
      <c r="J688" s="163">
        <f t="shared" si="102"/>
        <v>0</v>
      </c>
      <c r="K688" s="155">
        <f t="shared" si="10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104"/>
        <v>0</v>
      </c>
      <c r="O688" s="155">
        <f t="shared" si="105"/>
        <v>0</v>
      </c>
      <c r="P688" s="155">
        <f>IF(O688=1,SUM($O$6:O688),0)</f>
        <v>0</v>
      </c>
    </row>
    <row r="689" spans="1:16" ht="15" customHeight="1">
      <c r="A689" s="15"/>
      <c r="B689" s="183" t="s">
        <v>1035</v>
      </c>
      <c r="C689" s="109" t="s">
        <v>644</v>
      </c>
      <c r="D689" s="202" t="s">
        <v>50</v>
      </c>
      <c r="E689" s="203"/>
      <c r="F689" s="204"/>
      <c r="G689" s="204"/>
      <c r="H689" s="171"/>
      <c r="I689" s="88">
        <f t="shared" si="97"/>
        <v>0</v>
      </c>
      <c r="J689" s="163">
        <f t="shared" si="102"/>
        <v>0</v>
      </c>
      <c r="K689" s="155">
        <f t="shared" si="10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104"/>
        <v>0</v>
      </c>
      <c r="O689" s="155">
        <f t="shared" si="10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645</v>
      </c>
      <c r="D690" s="202" t="s">
        <v>49</v>
      </c>
      <c r="E690" s="203" t="s">
        <v>14</v>
      </c>
      <c r="F690" s="204">
        <v>53200</v>
      </c>
      <c r="G690" s="204">
        <v>53200</v>
      </c>
      <c r="H690" s="171"/>
      <c r="I690" s="88">
        <f t="shared" si="97"/>
        <v>53200</v>
      </c>
      <c r="J690" s="163">
        <f t="shared" si="102"/>
        <v>0</v>
      </c>
      <c r="K690" s="155">
        <f t="shared" si="10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104"/>
        <v>0</v>
      </c>
      <c r="O690" s="155">
        <f t="shared" si="10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646</v>
      </c>
      <c r="D691" s="202" t="s">
        <v>49</v>
      </c>
      <c r="E691" s="203" t="s">
        <v>14</v>
      </c>
      <c r="F691" s="204">
        <v>57800</v>
      </c>
      <c r="G691" s="204">
        <v>61300</v>
      </c>
      <c r="H691" s="171"/>
      <c r="I691" s="88">
        <f t="shared" si="97"/>
        <v>61300</v>
      </c>
      <c r="J691" s="163">
        <f t="shared" si="102"/>
        <v>0</v>
      </c>
      <c r="K691" s="155">
        <f t="shared" si="10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104"/>
        <v>0</v>
      </c>
      <c r="O691" s="155">
        <f t="shared" si="10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647</v>
      </c>
      <c r="D692" s="202" t="s">
        <v>49</v>
      </c>
      <c r="E692" s="203" t="s">
        <v>14</v>
      </c>
      <c r="F692" s="204">
        <v>57800</v>
      </c>
      <c r="G692" s="204">
        <v>61300</v>
      </c>
      <c r="H692" s="171"/>
      <c r="I692" s="88">
        <f t="shared" ref="I692:I755" si="106">IF($I$5=$G$4,G692,(IF($I$5=$F$4,F692,0)))</f>
        <v>61300</v>
      </c>
      <c r="J692" s="163">
        <f t="shared" si="102"/>
        <v>0</v>
      </c>
      <c r="K692" s="155">
        <f t="shared" si="10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104"/>
        <v>0</v>
      </c>
      <c r="O692" s="155">
        <f t="shared" si="10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648</v>
      </c>
      <c r="D693" s="202" t="s">
        <v>49</v>
      </c>
      <c r="E693" s="203" t="s">
        <v>14</v>
      </c>
      <c r="F693" s="204">
        <v>80100</v>
      </c>
      <c r="G693" s="204">
        <v>80100</v>
      </c>
      <c r="H693" s="171"/>
      <c r="I693" s="88">
        <f t="shared" si="106"/>
        <v>80100</v>
      </c>
      <c r="J693" s="163">
        <f t="shared" si="102"/>
        <v>0</v>
      </c>
      <c r="K693" s="155">
        <f t="shared" si="10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104"/>
        <v>0</v>
      </c>
      <c r="O693" s="155">
        <f t="shared" si="10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649</v>
      </c>
      <c r="D694" s="202" t="s">
        <v>49</v>
      </c>
      <c r="E694" s="203" t="s">
        <v>14</v>
      </c>
      <c r="F694" s="204">
        <v>30000</v>
      </c>
      <c r="G694" s="204">
        <v>35700</v>
      </c>
      <c r="H694" s="171"/>
      <c r="I694" s="88">
        <f t="shared" si="106"/>
        <v>35700</v>
      </c>
      <c r="J694" s="163">
        <f t="shared" si="102"/>
        <v>0</v>
      </c>
      <c r="K694" s="155">
        <f t="shared" si="10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104"/>
        <v>0</v>
      </c>
      <c r="O694" s="155">
        <f t="shared" si="10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650</v>
      </c>
      <c r="D695" s="202" t="s">
        <v>49</v>
      </c>
      <c r="E695" s="203" t="s">
        <v>14</v>
      </c>
      <c r="F695" s="204">
        <v>80100</v>
      </c>
      <c r="G695" s="204">
        <v>80100</v>
      </c>
      <c r="H695" s="171"/>
      <c r="I695" s="88">
        <f t="shared" si="106"/>
        <v>80100</v>
      </c>
      <c r="J695" s="163">
        <f t="shared" si="102"/>
        <v>0</v>
      </c>
      <c r="K695" s="155">
        <f t="shared" si="10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104"/>
        <v>0</v>
      </c>
      <c r="O695" s="155">
        <f t="shared" si="10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651</v>
      </c>
      <c r="D696" s="202" t="s">
        <v>49</v>
      </c>
      <c r="E696" s="203" t="s">
        <v>14</v>
      </c>
      <c r="F696" s="204">
        <v>84000</v>
      </c>
      <c r="G696" s="204">
        <v>84000</v>
      </c>
      <c r="H696" s="171"/>
      <c r="I696" s="88">
        <f t="shared" si="106"/>
        <v>84000</v>
      </c>
      <c r="J696" s="163">
        <f t="shared" si="102"/>
        <v>0</v>
      </c>
      <c r="K696" s="155">
        <f t="shared" si="10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104"/>
        <v>0</v>
      </c>
      <c r="O696" s="155">
        <f t="shared" si="10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652</v>
      </c>
      <c r="D697" s="202" t="s">
        <v>49</v>
      </c>
      <c r="E697" s="203" t="s">
        <v>14</v>
      </c>
      <c r="F697" s="204">
        <v>44000</v>
      </c>
      <c r="G697" s="204">
        <v>44000</v>
      </c>
      <c r="H697" s="171"/>
      <c r="I697" s="88">
        <f t="shared" si="106"/>
        <v>44000</v>
      </c>
      <c r="J697" s="163">
        <f t="shared" si="102"/>
        <v>0</v>
      </c>
      <c r="K697" s="155">
        <f t="shared" si="10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104"/>
        <v>0</v>
      </c>
      <c r="O697" s="155">
        <f t="shared" si="10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653</v>
      </c>
      <c r="D698" s="202" t="s">
        <v>49</v>
      </c>
      <c r="E698" s="203" t="s">
        <v>14</v>
      </c>
      <c r="F698" s="204">
        <v>70300</v>
      </c>
      <c r="G698" s="204">
        <v>70300</v>
      </c>
      <c r="H698" s="171"/>
      <c r="I698" s="88">
        <f t="shared" si="106"/>
        <v>70300</v>
      </c>
      <c r="J698" s="163">
        <f t="shared" si="102"/>
        <v>0</v>
      </c>
      <c r="K698" s="155">
        <f t="shared" si="10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104"/>
        <v>0</v>
      </c>
      <c r="O698" s="155">
        <f t="shared" si="10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654</v>
      </c>
      <c r="D699" s="202" t="s">
        <v>49</v>
      </c>
      <c r="E699" s="203" t="s">
        <v>14</v>
      </c>
      <c r="F699" s="204">
        <v>70300</v>
      </c>
      <c r="G699" s="204">
        <v>70300</v>
      </c>
      <c r="H699" s="171"/>
      <c r="I699" s="88">
        <f t="shared" si="106"/>
        <v>70300</v>
      </c>
      <c r="J699" s="163">
        <f t="shared" si="102"/>
        <v>0</v>
      </c>
      <c r="K699" s="155">
        <f t="shared" si="10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104"/>
        <v>0</v>
      </c>
      <c r="O699" s="155">
        <f t="shared" si="10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655</v>
      </c>
      <c r="D700" s="202" t="s">
        <v>49</v>
      </c>
      <c r="E700" s="203" t="s">
        <v>14</v>
      </c>
      <c r="F700" s="204">
        <v>45200</v>
      </c>
      <c r="G700" s="204">
        <v>45200</v>
      </c>
      <c r="H700" s="171"/>
      <c r="I700" s="88">
        <f t="shared" si="106"/>
        <v>45200</v>
      </c>
      <c r="J700" s="163">
        <f t="shared" si="102"/>
        <v>0</v>
      </c>
      <c r="K700" s="155">
        <f t="shared" si="10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104"/>
        <v>0</v>
      </c>
      <c r="O700" s="155">
        <f t="shared" si="10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656</v>
      </c>
      <c r="D701" s="202" t="s">
        <v>49</v>
      </c>
      <c r="E701" s="203" t="s">
        <v>14</v>
      </c>
      <c r="F701" s="204">
        <v>80900</v>
      </c>
      <c r="G701" s="204">
        <v>85800</v>
      </c>
      <c r="H701" s="171"/>
      <c r="I701" s="88">
        <f t="shared" si="106"/>
        <v>85800</v>
      </c>
      <c r="J701" s="163">
        <f t="shared" si="102"/>
        <v>0</v>
      </c>
      <c r="K701" s="155">
        <f t="shared" si="10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104"/>
        <v>0</v>
      </c>
      <c r="O701" s="155">
        <f t="shared" si="10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657</v>
      </c>
      <c r="D702" s="202" t="s">
        <v>49</v>
      </c>
      <c r="E702" s="203" t="s">
        <v>14</v>
      </c>
      <c r="F702" s="204">
        <v>80900</v>
      </c>
      <c r="G702" s="204">
        <v>85800</v>
      </c>
      <c r="H702" s="171"/>
      <c r="I702" s="88">
        <f t="shared" si="106"/>
        <v>85800</v>
      </c>
      <c r="J702" s="163">
        <f t="shared" si="102"/>
        <v>0</v>
      </c>
      <c r="K702" s="155">
        <f t="shared" si="10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104"/>
        <v>0</v>
      </c>
      <c r="O702" s="155">
        <f t="shared" si="10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658</v>
      </c>
      <c r="D703" s="202" t="s">
        <v>49</v>
      </c>
      <c r="E703" s="203" t="s">
        <v>14</v>
      </c>
      <c r="F703" s="204">
        <v>82500</v>
      </c>
      <c r="G703" s="204">
        <v>87700</v>
      </c>
      <c r="H703" s="171"/>
      <c r="I703" s="88">
        <f t="shared" si="106"/>
        <v>87700</v>
      </c>
      <c r="J703" s="163">
        <f t="shared" si="102"/>
        <v>0</v>
      </c>
      <c r="K703" s="155">
        <f t="shared" si="10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104"/>
        <v>0</v>
      </c>
      <c r="O703" s="155">
        <f t="shared" si="10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659</v>
      </c>
      <c r="D704" s="202" t="s">
        <v>49</v>
      </c>
      <c r="E704" s="203" t="s">
        <v>14</v>
      </c>
      <c r="F704" s="204">
        <v>42100</v>
      </c>
      <c r="G704" s="204">
        <v>50100</v>
      </c>
      <c r="H704" s="171"/>
      <c r="I704" s="88">
        <f t="shared" si="106"/>
        <v>50100</v>
      </c>
      <c r="J704" s="163">
        <f t="shared" si="102"/>
        <v>0</v>
      </c>
      <c r="K704" s="155">
        <f t="shared" si="10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104"/>
        <v>0</v>
      </c>
      <c r="O704" s="155">
        <f t="shared" si="10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660</v>
      </c>
      <c r="D705" s="202" t="s">
        <v>49</v>
      </c>
      <c r="E705" s="203" t="s">
        <v>14</v>
      </c>
      <c r="F705" s="204">
        <v>42100</v>
      </c>
      <c r="G705" s="204">
        <v>50100</v>
      </c>
      <c r="H705" s="171"/>
      <c r="I705" s="88">
        <f t="shared" si="106"/>
        <v>50100</v>
      </c>
      <c r="J705" s="163">
        <f t="shared" si="102"/>
        <v>0</v>
      </c>
      <c r="K705" s="155">
        <f t="shared" si="10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104"/>
        <v>0</v>
      </c>
      <c r="O705" s="155">
        <f t="shared" si="10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661</v>
      </c>
      <c r="D706" s="202" t="s">
        <v>49</v>
      </c>
      <c r="E706" s="203" t="s">
        <v>14</v>
      </c>
      <c r="F706" s="204">
        <v>45200</v>
      </c>
      <c r="G706" s="204">
        <v>53800</v>
      </c>
      <c r="H706" s="171"/>
      <c r="I706" s="88">
        <f t="shared" si="106"/>
        <v>53800</v>
      </c>
      <c r="J706" s="163">
        <f t="shared" si="102"/>
        <v>0</v>
      </c>
      <c r="K706" s="155">
        <f t="shared" si="10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104"/>
        <v>0</v>
      </c>
      <c r="O706" s="155">
        <f t="shared" si="10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662</v>
      </c>
      <c r="D707" s="202" t="s">
        <v>49</v>
      </c>
      <c r="E707" s="203" t="s">
        <v>14</v>
      </c>
      <c r="F707" s="204">
        <v>45200</v>
      </c>
      <c r="G707" s="204">
        <v>53800</v>
      </c>
      <c r="H707" s="171"/>
      <c r="I707" s="88">
        <f t="shared" si="106"/>
        <v>53800</v>
      </c>
      <c r="J707" s="163">
        <f t="shared" si="102"/>
        <v>0</v>
      </c>
      <c r="K707" s="155">
        <f t="shared" si="10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104"/>
        <v>0</v>
      </c>
      <c r="O707" s="155">
        <f t="shared" si="10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663</v>
      </c>
      <c r="D708" s="202" t="s">
        <v>49</v>
      </c>
      <c r="E708" s="203" t="s">
        <v>14</v>
      </c>
      <c r="F708" s="204">
        <v>45200</v>
      </c>
      <c r="G708" s="204">
        <v>53800</v>
      </c>
      <c r="H708" s="171"/>
      <c r="I708" s="88">
        <f t="shared" si="106"/>
        <v>53800</v>
      </c>
      <c r="J708" s="163">
        <f t="shared" si="102"/>
        <v>0</v>
      </c>
      <c r="K708" s="155">
        <f t="shared" si="10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104"/>
        <v>0</v>
      </c>
      <c r="O708" s="155">
        <f t="shared" si="10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664</v>
      </c>
      <c r="D709" s="202" t="s">
        <v>49</v>
      </c>
      <c r="E709" s="203" t="s">
        <v>14</v>
      </c>
      <c r="F709" s="204">
        <v>45200</v>
      </c>
      <c r="G709" s="204">
        <v>53800</v>
      </c>
      <c r="H709" s="171"/>
      <c r="I709" s="88">
        <f t="shared" si="106"/>
        <v>53800</v>
      </c>
      <c r="J709" s="163">
        <f t="shared" si="102"/>
        <v>0</v>
      </c>
      <c r="K709" s="155">
        <f t="shared" si="10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104"/>
        <v>0</v>
      </c>
      <c r="O709" s="155">
        <f t="shared" si="10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665</v>
      </c>
      <c r="D710" s="202" t="s">
        <v>49</v>
      </c>
      <c r="E710" s="203" t="s">
        <v>14</v>
      </c>
      <c r="F710" s="204">
        <v>40200</v>
      </c>
      <c r="G710" s="204">
        <v>45100</v>
      </c>
      <c r="H710" s="171"/>
      <c r="I710" s="88">
        <f t="shared" si="106"/>
        <v>45100</v>
      </c>
      <c r="J710" s="163">
        <f t="shared" si="102"/>
        <v>0</v>
      </c>
      <c r="K710" s="155">
        <f t="shared" si="10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104"/>
        <v>0</v>
      </c>
      <c r="O710" s="155">
        <f t="shared" si="10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666</v>
      </c>
      <c r="D711" s="202" t="s">
        <v>49</v>
      </c>
      <c r="E711" s="203" t="s">
        <v>14</v>
      </c>
      <c r="F711" s="204">
        <v>37200</v>
      </c>
      <c r="G711" s="204">
        <v>44300</v>
      </c>
      <c r="H711" s="171"/>
      <c r="I711" s="88">
        <f t="shared" si="106"/>
        <v>44300</v>
      </c>
      <c r="J711" s="163">
        <f t="shared" si="102"/>
        <v>0</v>
      </c>
      <c r="K711" s="155">
        <f t="shared" si="10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104"/>
        <v>0</v>
      </c>
      <c r="O711" s="155">
        <f t="shared" si="10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667</v>
      </c>
      <c r="D712" s="202" t="s">
        <v>49</v>
      </c>
      <c r="E712" s="203" t="s">
        <v>14</v>
      </c>
      <c r="F712" s="204">
        <v>37200</v>
      </c>
      <c r="G712" s="204">
        <v>44300</v>
      </c>
      <c r="H712" s="171"/>
      <c r="I712" s="88">
        <f t="shared" si="106"/>
        <v>44300</v>
      </c>
      <c r="J712" s="163">
        <f t="shared" si="102"/>
        <v>0</v>
      </c>
      <c r="K712" s="155">
        <f t="shared" si="10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104"/>
        <v>0</v>
      </c>
      <c r="O712" s="155">
        <f t="shared" si="10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668</v>
      </c>
      <c r="D713" s="202" t="s">
        <v>49</v>
      </c>
      <c r="E713" s="203" t="s">
        <v>14</v>
      </c>
      <c r="F713" s="204">
        <v>37200</v>
      </c>
      <c r="G713" s="204">
        <v>44300</v>
      </c>
      <c r="H713" s="171"/>
      <c r="I713" s="88">
        <f t="shared" si="106"/>
        <v>44300</v>
      </c>
      <c r="J713" s="163">
        <f t="shared" si="102"/>
        <v>0</v>
      </c>
      <c r="K713" s="155">
        <f t="shared" si="10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104"/>
        <v>0</v>
      </c>
      <c r="O713" s="155">
        <f t="shared" si="10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669</v>
      </c>
      <c r="D714" s="202" t="s">
        <v>49</v>
      </c>
      <c r="E714" s="203" t="s">
        <v>14</v>
      </c>
      <c r="F714" s="204">
        <v>326300</v>
      </c>
      <c r="G714" s="204">
        <v>44300</v>
      </c>
      <c r="H714" s="171"/>
      <c r="I714" s="88">
        <f t="shared" si="106"/>
        <v>44300</v>
      </c>
      <c r="J714" s="163">
        <f t="shared" si="102"/>
        <v>0</v>
      </c>
      <c r="K714" s="155">
        <f t="shared" si="10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104"/>
        <v>0</v>
      </c>
      <c r="O714" s="155">
        <f t="shared" si="10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670</v>
      </c>
      <c r="D715" s="202" t="s">
        <v>49</v>
      </c>
      <c r="E715" s="203" t="s">
        <v>14</v>
      </c>
      <c r="F715" s="204">
        <v>78300</v>
      </c>
      <c r="G715" s="204">
        <v>93100</v>
      </c>
      <c r="H715" s="171"/>
      <c r="I715" s="88">
        <f t="shared" si="106"/>
        <v>93100</v>
      </c>
      <c r="J715" s="163">
        <f t="shared" si="102"/>
        <v>0</v>
      </c>
      <c r="K715" s="155">
        <f t="shared" si="10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104"/>
        <v>0</v>
      </c>
      <c r="O715" s="155">
        <f t="shared" si="10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671</v>
      </c>
      <c r="D716" s="202" t="s">
        <v>49</v>
      </c>
      <c r="E716" s="203" t="s">
        <v>14</v>
      </c>
      <c r="F716" s="204">
        <v>78300</v>
      </c>
      <c r="G716" s="204">
        <v>93100</v>
      </c>
      <c r="H716" s="171"/>
      <c r="I716" s="88">
        <f t="shared" si="106"/>
        <v>93100</v>
      </c>
      <c r="J716" s="163">
        <f t="shared" si="102"/>
        <v>0</v>
      </c>
      <c r="K716" s="155">
        <f t="shared" si="10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104"/>
        <v>0</v>
      </c>
      <c r="O716" s="155">
        <f t="shared" si="10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672</v>
      </c>
      <c r="D717" s="202" t="s">
        <v>49</v>
      </c>
      <c r="E717" s="203" t="s">
        <v>14</v>
      </c>
      <c r="F717" s="204">
        <v>74600</v>
      </c>
      <c r="G717" s="204">
        <v>88700</v>
      </c>
      <c r="H717" s="171"/>
      <c r="I717" s="88">
        <f t="shared" si="106"/>
        <v>88700</v>
      </c>
      <c r="J717" s="163">
        <f t="shared" si="102"/>
        <v>0</v>
      </c>
      <c r="K717" s="155">
        <f t="shared" si="10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104"/>
        <v>0</v>
      </c>
      <c r="O717" s="155">
        <f t="shared" si="10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673</v>
      </c>
      <c r="D718" s="202" t="s">
        <v>49</v>
      </c>
      <c r="E718" s="203" t="s">
        <v>14</v>
      </c>
      <c r="F718" s="204">
        <v>51900</v>
      </c>
      <c r="G718" s="204">
        <v>61700</v>
      </c>
      <c r="H718" s="171"/>
      <c r="I718" s="88">
        <f t="shared" si="106"/>
        <v>61700</v>
      </c>
      <c r="J718" s="163">
        <f t="shared" si="102"/>
        <v>0</v>
      </c>
      <c r="K718" s="155">
        <f t="shared" si="10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104"/>
        <v>0</v>
      </c>
      <c r="O718" s="155">
        <f t="shared" si="10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674</v>
      </c>
      <c r="D719" s="202" t="s">
        <v>49</v>
      </c>
      <c r="E719" s="203" t="s">
        <v>14</v>
      </c>
      <c r="F719" s="204">
        <v>51900</v>
      </c>
      <c r="G719" s="204">
        <v>61700</v>
      </c>
      <c r="H719" s="171"/>
      <c r="I719" s="88">
        <f t="shared" si="106"/>
        <v>61700</v>
      </c>
      <c r="J719" s="163">
        <f t="shared" si="102"/>
        <v>0</v>
      </c>
      <c r="K719" s="155">
        <f t="shared" si="10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104"/>
        <v>0</v>
      </c>
      <c r="O719" s="155">
        <f t="shared" si="10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675</v>
      </c>
      <c r="D720" s="202" t="s">
        <v>49</v>
      </c>
      <c r="E720" s="203" t="s">
        <v>14</v>
      </c>
      <c r="F720" s="204">
        <v>75600</v>
      </c>
      <c r="G720" s="204">
        <v>99900</v>
      </c>
      <c r="H720" s="171"/>
      <c r="I720" s="88">
        <f t="shared" si="106"/>
        <v>99900</v>
      </c>
      <c r="J720" s="163">
        <f t="shared" si="102"/>
        <v>0</v>
      </c>
      <c r="K720" s="155">
        <f t="shared" si="10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104"/>
        <v>0</v>
      </c>
      <c r="O720" s="155">
        <f t="shared" si="10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676</v>
      </c>
      <c r="D721" s="202" t="s">
        <v>49</v>
      </c>
      <c r="E721" s="203" t="s">
        <v>14</v>
      </c>
      <c r="F721" s="204">
        <v>75600</v>
      </c>
      <c r="G721" s="204">
        <v>99900</v>
      </c>
      <c r="H721" s="171"/>
      <c r="I721" s="88">
        <f t="shared" si="106"/>
        <v>99900</v>
      </c>
      <c r="J721" s="163">
        <f t="shared" si="102"/>
        <v>0</v>
      </c>
      <c r="K721" s="155">
        <f t="shared" si="10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104"/>
        <v>0</v>
      </c>
      <c r="O721" s="155">
        <f t="shared" si="10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677</v>
      </c>
      <c r="D722" s="202" t="s">
        <v>49</v>
      </c>
      <c r="E722" s="203" t="s">
        <v>14</v>
      </c>
      <c r="F722" s="204">
        <v>66800</v>
      </c>
      <c r="G722" s="204">
        <v>79500</v>
      </c>
      <c r="H722" s="171"/>
      <c r="I722" s="88">
        <f t="shared" si="106"/>
        <v>79500</v>
      </c>
      <c r="J722" s="163">
        <f t="shared" si="102"/>
        <v>0</v>
      </c>
      <c r="K722" s="155">
        <f t="shared" si="10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104"/>
        <v>0</v>
      </c>
      <c r="O722" s="155">
        <f t="shared" si="10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678</v>
      </c>
      <c r="D723" s="202" t="s">
        <v>49</v>
      </c>
      <c r="E723" s="203" t="s">
        <v>14</v>
      </c>
      <c r="F723" s="204">
        <v>62400</v>
      </c>
      <c r="G723" s="204">
        <v>74200</v>
      </c>
      <c r="H723" s="171"/>
      <c r="I723" s="88">
        <f t="shared" si="106"/>
        <v>74200</v>
      </c>
      <c r="J723" s="163">
        <f t="shared" ref="J723:J786" si="107">IF(D723="MDU-KD",1,0)</f>
        <v>0</v>
      </c>
      <c r="K723" s="155">
        <f t="shared" ref="K723:K786" si="10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109">IF(L723=0,M723,L723)</f>
        <v>0</v>
      </c>
      <c r="O723" s="155">
        <f t="shared" ref="O723:O786" si="11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1499</v>
      </c>
      <c r="D724" s="202" t="s">
        <v>49</v>
      </c>
      <c r="E724" s="203" t="s">
        <v>14</v>
      </c>
      <c r="F724" s="204">
        <v>81300</v>
      </c>
      <c r="G724" s="204">
        <v>87700</v>
      </c>
      <c r="H724" s="171"/>
      <c r="I724" s="88">
        <f t="shared" si="106"/>
        <v>87700</v>
      </c>
      <c r="J724" s="163">
        <f t="shared" si="107"/>
        <v>0</v>
      </c>
      <c r="K724" s="155">
        <f t="shared" si="10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109"/>
        <v>0</v>
      </c>
      <c r="O724" s="155">
        <f t="shared" si="11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1500</v>
      </c>
      <c r="D725" s="202" t="s">
        <v>49</v>
      </c>
      <c r="E725" s="203" t="s">
        <v>14</v>
      </c>
      <c r="F725" s="204">
        <v>94400</v>
      </c>
      <c r="G725" s="204">
        <v>112300</v>
      </c>
      <c r="H725" s="171"/>
      <c r="I725" s="88">
        <f t="shared" si="106"/>
        <v>112300</v>
      </c>
      <c r="J725" s="163">
        <f t="shared" si="107"/>
        <v>0</v>
      </c>
      <c r="K725" s="155">
        <f t="shared" si="10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109"/>
        <v>0</v>
      </c>
      <c r="O725" s="155">
        <f t="shared" si="11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1501</v>
      </c>
      <c r="D726" s="202" t="s">
        <v>49</v>
      </c>
      <c r="E726" s="203" t="s">
        <v>14</v>
      </c>
      <c r="F726" s="204">
        <v>82500</v>
      </c>
      <c r="G726" s="204">
        <v>87700</v>
      </c>
      <c r="H726" s="171"/>
      <c r="I726" s="88">
        <f t="shared" si="106"/>
        <v>87700</v>
      </c>
      <c r="J726" s="163">
        <f t="shared" si="107"/>
        <v>0</v>
      </c>
      <c r="K726" s="155">
        <f t="shared" si="10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109"/>
        <v>0</v>
      </c>
      <c r="O726" s="155">
        <f t="shared" si="11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1502</v>
      </c>
      <c r="D727" s="202" t="s">
        <v>49</v>
      </c>
      <c r="E727" s="203" t="s">
        <v>14</v>
      </c>
      <c r="F727" s="204">
        <v>109200</v>
      </c>
      <c r="G727" s="204">
        <v>129900</v>
      </c>
      <c r="H727" s="171"/>
      <c r="I727" s="88">
        <f t="shared" si="106"/>
        <v>129900</v>
      </c>
      <c r="J727" s="163">
        <f t="shared" si="107"/>
        <v>0</v>
      </c>
      <c r="K727" s="155">
        <f t="shared" si="10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109"/>
        <v>0</v>
      </c>
      <c r="O727" s="155">
        <f t="shared" si="11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1503</v>
      </c>
      <c r="D728" s="202" t="s">
        <v>49</v>
      </c>
      <c r="E728" s="203" t="s">
        <v>14</v>
      </c>
      <c r="F728" s="204">
        <v>106900</v>
      </c>
      <c r="G728" s="204">
        <v>127200</v>
      </c>
      <c r="H728" s="171"/>
      <c r="I728" s="88">
        <f t="shared" si="106"/>
        <v>127200</v>
      </c>
      <c r="J728" s="163">
        <f t="shared" si="107"/>
        <v>0</v>
      </c>
      <c r="K728" s="155">
        <f t="shared" si="10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109"/>
        <v>0</v>
      </c>
      <c r="O728" s="155">
        <f t="shared" si="11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1504</v>
      </c>
      <c r="D729" s="202" t="s">
        <v>49</v>
      </c>
      <c r="E729" s="203" t="s">
        <v>14</v>
      </c>
      <c r="F729" s="204">
        <v>104400</v>
      </c>
      <c r="G729" s="204">
        <v>116900</v>
      </c>
      <c r="H729" s="171"/>
      <c r="I729" s="88">
        <f t="shared" si="106"/>
        <v>116900</v>
      </c>
      <c r="J729" s="163">
        <f t="shared" si="107"/>
        <v>0</v>
      </c>
      <c r="K729" s="155">
        <f t="shared" si="10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109"/>
        <v>0</v>
      </c>
      <c r="O729" s="155">
        <f t="shared" si="11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1505</v>
      </c>
      <c r="D730" s="202" t="s">
        <v>49</v>
      </c>
      <c r="E730" s="203" t="s">
        <v>14</v>
      </c>
      <c r="F730" s="204">
        <v>103500</v>
      </c>
      <c r="G730" s="204">
        <v>123100</v>
      </c>
      <c r="H730" s="171"/>
      <c r="I730" s="88">
        <f t="shared" si="106"/>
        <v>123100</v>
      </c>
      <c r="J730" s="163">
        <f t="shared" si="107"/>
        <v>0</v>
      </c>
      <c r="K730" s="155">
        <f t="shared" si="10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109"/>
        <v>0</v>
      </c>
      <c r="O730" s="155">
        <f t="shared" si="11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1506</v>
      </c>
      <c r="D731" s="202" t="s">
        <v>49</v>
      </c>
      <c r="E731" s="203" t="s">
        <v>14</v>
      </c>
      <c r="F731" s="204">
        <v>111100</v>
      </c>
      <c r="G731" s="204">
        <v>111100</v>
      </c>
      <c r="H731" s="171"/>
      <c r="I731" s="88">
        <f t="shared" si="106"/>
        <v>111100</v>
      </c>
      <c r="J731" s="163">
        <f t="shared" si="107"/>
        <v>0</v>
      </c>
      <c r="K731" s="155">
        <f t="shared" si="10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109"/>
        <v>0</v>
      </c>
      <c r="O731" s="155">
        <f t="shared" si="11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1507</v>
      </c>
      <c r="D732" s="202" t="s">
        <v>49</v>
      </c>
      <c r="E732" s="203" t="s">
        <v>14</v>
      </c>
      <c r="F732" s="204">
        <v>108700</v>
      </c>
      <c r="G732" s="204">
        <v>129300</v>
      </c>
      <c r="H732" s="171"/>
      <c r="I732" s="88">
        <f t="shared" si="106"/>
        <v>129300</v>
      </c>
      <c r="J732" s="163">
        <f t="shared" si="107"/>
        <v>0</v>
      </c>
      <c r="K732" s="155">
        <f t="shared" si="10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109"/>
        <v>0</v>
      </c>
      <c r="O732" s="155">
        <f t="shared" si="11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1508</v>
      </c>
      <c r="D733" s="202" t="s">
        <v>49</v>
      </c>
      <c r="E733" s="203" t="s">
        <v>14</v>
      </c>
      <c r="F733" s="204">
        <v>218400</v>
      </c>
      <c r="G733" s="204">
        <v>259800</v>
      </c>
      <c r="H733" s="171"/>
      <c r="I733" s="88">
        <f t="shared" si="106"/>
        <v>259800</v>
      </c>
      <c r="J733" s="163">
        <f t="shared" si="107"/>
        <v>0</v>
      </c>
      <c r="K733" s="155">
        <f t="shared" si="10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109"/>
        <v>0</v>
      </c>
      <c r="O733" s="155">
        <f t="shared" si="11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1509</v>
      </c>
      <c r="D734" s="202" t="s">
        <v>49</v>
      </c>
      <c r="E734" s="203" t="s">
        <v>14</v>
      </c>
      <c r="F734" s="204">
        <v>222500</v>
      </c>
      <c r="G734" s="204">
        <v>264700</v>
      </c>
      <c r="H734" s="171"/>
      <c r="I734" s="88">
        <f t="shared" si="106"/>
        <v>264700</v>
      </c>
      <c r="J734" s="163">
        <f t="shared" si="107"/>
        <v>0</v>
      </c>
      <c r="K734" s="155">
        <f t="shared" si="10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109"/>
        <v>0</v>
      </c>
      <c r="O734" s="155">
        <f t="shared" si="11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1510</v>
      </c>
      <c r="D735" s="202" t="s">
        <v>49</v>
      </c>
      <c r="E735" s="203" t="s">
        <v>14</v>
      </c>
      <c r="F735" s="204">
        <v>173300</v>
      </c>
      <c r="G735" s="204">
        <v>173300</v>
      </c>
      <c r="H735" s="171"/>
      <c r="I735" s="88">
        <f t="shared" si="106"/>
        <v>173300</v>
      </c>
      <c r="J735" s="163">
        <f t="shared" si="107"/>
        <v>0</v>
      </c>
      <c r="K735" s="155">
        <f t="shared" si="10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109"/>
        <v>0</v>
      </c>
      <c r="O735" s="155">
        <f t="shared" si="11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1511</v>
      </c>
      <c r="D736" s="202" t="s">
        <v>49</v>
      </c>
      <c r="E736" s="203" t="s">
        <v>14</v>
      </c>
      <c r="F736" s="204">
        <v>279500</v>
      </c>
      <c r="G736" s="204">
        <v>279500</v>
      </c>
      <c r="H736" s="171"/>
      <c r="I736" s="88">
        <f t="shared" si="106"/>
        <v>279500</v>
      </c>
      <c r="J736" s="163">
        <f t="shared" si="107"/>
        <v>0</v>
      </c>
      <c r="K736" s="155">
        <f t="shared" si="10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109"/>
        <v>0</v>
      </c>
      <c r="O736" s="155">
        <f t="shared" si="11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1512</v>
      </c>
      <c r="D737" s="202" t="s">
        <v>49</v>
      </c>
      <c r="E737" s="203" t="s">
        <v>14</v>
      </c>
      <c r="F737" s="204">
        <v>89800</v>
      </c>
      <c r="G737" s="204">
        <v>106800</v>
      </c>
      <c r="H737" s="171"/>
      <c r="I737" s="88">
        <f t="shared" si="106"/>
        <v>106800</v>
      </c>
      <c r="J737" s="163">
        <f t="shared" si="107"/>
        <v>0</v>
      </c>
      <c r="K737" s="155">
        <f t="shared" si="10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109"/>
        <v>0</v>
      </c>
      <c r="O737" s="155">
        <f t="shared" si="11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1513</v>
      </c>
      <c r="D738" s="202" t="s">
        <v>49</v>
      </c>
      <c r="E738" s="203" t="s">
        <v>14</v>
      </c>
      <c r="F738" s="204">
        <v>102600</v>
      </c>
      <c r="G738" s="204">
        <v>122100</v>
      </c>
      <c r="H738" s="171"/>
      <c r="I738" s="88">
        <f t="shared" si="106"/>
        <v>122100</v>
      </c>
      <c r="J738" s="163">
        <f t="shared" si="107"/>
        <v>0</v>
      </c>
      <c r="K738" s="155">
        <f t="shared" si="10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109"/>
        <v>0</v>
      </c>
      <c r="O738" s="155">
        <f t="shared" si="11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1514</v>
      </c>
      <c r="D739" s="202" t="s">
        <v>49</v>
      </c>
      <c r="E739" s="203" t="s">
        <v>14</v>
      </c>
      <c r="F739" s="204">
        <v>109700</v>
      </c>
      <c r="G739" s="204">
        <v>130500</v>
      </c>
      <c r="H739" s="171"/>
      <c r="I739" s="88">
        <f t="shared" si="106"/>
        <v>130500</v>
      </c>
      <c r="J739" s="163">
        <f t="shared" si="107"/>
        <v>0</v>
      </c>
      <c r="K739" s="155">
        <f t="shared" si="10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109"/>
        <v>0</v>
      </c>
      <c r="O739" s="155">
        <f t="shared" si="110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50</v>
      </c>
      <c r="D740" s="202" t="s">
        <v>50</v>
      </c>
      <c r="E740" s="203"/>
      <c r="F740" s="204"/>
      <c r="G740" s="204"/>
      <c r="H740" s="171"/>
      <c r="I740" s="88">
        <f t="shared" si="106"/>
        <v>0</v>
      </c>
      <c r="J740" s="163">
        <f t="shared" si="107"/>
        <v>0</v>
      </c>
      <c r="K740" s="155">
        <f t="shared" si="10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109"/>
        <v>0</v>
      </c>
      <c r="O740" s="155">
        <f t="shared" si="110"/>
        <v>0</v>
      </c>
      <c r="P740" s="155">
        <f>IF(O740=1,SUM($O$6:O740),0)</f>
        <v>0</v>
      </c>
    </row>
    <row r="741" spans="1:16" ht="15" customHeight="1">
      <c r="A741" s="15"/>
      <c r="B741" s="183" t="s">
        <v>1035</v>
      </c>
      <c r="C741" s="109" t="s">
        <v>679</v>
      </c>
      <c r="D741" s="202" t="s">
        <v>50</v>
      </c>
      <c r="E741" s="203"/>
      <c r="F741" s="204"/>
      <c r="G741" s="204"/>
      <c r="H741" s="171"/>
      <c r="I741" s="88">
        <f t="shared" si="106"/>
        <v>0</v>
      </c>
      <c r="J741" s="163">
        <f t="shared" si="107"/>
        <v>0</v>
      </c>
      <c r="K741" s="155">
        <f t="shared" si="10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109"/>
        <v>0</v>
      </c>
      <c r="O741" s="155">
        <f t="shared" si="11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680</v>
      </c>
      <c r="D742" s="202" t="s">
        <v>49</v>
      </c>
      <c r="E742" s="203" t="s">
        <v>14</v>
      </c>
      <c r="F742" s="204">
        <v>71900</v>
      </c>
      <c r="G742" s="204">
        <v>85500</v>
      </c>
      <c r="H742" s="171"/>
      <c r="I742" s="88">
        <f t="shared" si="106"/>
        <v>85500</v>
      </c>
      <c r="J742" s="163">
        <f t="shared" si="107"/>
        <v>0</v>
      </c>
      <c r="K742" s="155">
        <f t="shared" si="10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109"/>
        <v>0</v>
      </c>
      <c r="O742" s="155">
        <f t="shared" si="11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681</v>
      </c>
      <c r="D743" s="202" t="s">
        <v>49</v>
      </c>
      <c r="E743" s="203" t="s">
        <v>14</v>
      </c>
      <c r="F743" s="204">
        <v>64700</v>
      </c>
      <c r="G743" s="204">
        <v>64700</v>
      </c>
      <c r="H743" s="171"/>
      <c r="I743" s="88">
        <f t="shared" si="106"/>
        <v>64700</v>
      </c>
      <c r="J743" s="163">
        <f t="shared" si="107"/>
        <v>0</v>
      </c>
      <c r="K743" s="155">
        <f t="shared" si="10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109"/>
        <v>0</v>
      </c>
      <c r="O743" s="155">
        <f t="shared" si="11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682</v>
      </c>
      <c r="D744" s="202" t="s">
        <v>49</v>
      </c>
      <c r="E744" s="203" t="s">
        <v>14</v>
      </c>
      <c r="F744" s="204">
        <v>88700</v>
      </c>
      <c r="G744" s="204">
        <v>105500</v>
      </c>
      <c r="H744" s="171"/>
      <c r="I744" s="88">
        <f t="shared" si="106"/>
        <v>105500</v>
      </c>
      <c r="J744" s="163">
        <f t="shared" si="107"/>
        <v>0</v>
      </c>
      <c r="K744" s="155">
        <f t="shared" si="10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109"/>
        <v>0</v>
      </c>
      <c r="O744" s="155">
        <f t="shared" si="11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683</v>
      </c>
      <c r="D745" s="202" t="s">
        <v>49</v>
      </c>
      <c r="E745" s="203" t="s">
        <v>14</v>
      </c>
      <c r="F745" s="204">
        <v>92500</v>
      </c>
      <c r="G745" s="204">
        <v>110000</v>
      </c>
      <c r="H745" s="171"/>
      <c r="I745" s="88">
        <f t="shared" si="106"/>
        <v>110000</v>
      </c>
      <c r="J745" s="163">
        <f t="shared" si="107"/>
        <v>0</v>
      </c>
      <c r="K745" s="155">
        <f t="shared" si="10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109"/>
        <v>0</v>
      </c>
      <c r="O745" s="155">
        <f t="shared" si="11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684</v>
      </c>
      <c r="D746" s="202" t="s">
        <v>49</v>
      </c>
      <c r="E746" s="203" t="s">
        <v>14</v>
      </c>
      <c r="F746" s="204">
        <v>119100</v>
      </c>
      <c r="G746" s="204">
        <v>141700</v>
      </c>
      <c r="H746" s="171"/>
      <c r="I746" s="88">
        <f t="shared" si="106"/>
        <v>141700</v>
      </c>
      <c r="J746" s="163">
        <f t="shared" si="107"/>
        <v>0</v>
      </c>
      <c r="K746" s="155">
        <f t="shared" si="10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109"/>
        <v>0</v>
      </c>
      <c r="O746" s="155">
        <f t="shared" si="11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685</v>
      </c>
      <c r="D747" s="202" t="s">
        <v>49</v>
      </c>
      <c r="E747" s="203" t="s">
        <v>14</v>
      </c>
      <c r="F747" s="204">
        <v>202200</v>
      </c>
      <c r="G747" s="204">
        <v>214400</v>
      </c>
      <c r="H747" s="171"/>
      <c r="I747" s="88">
        <f t="shared" si="106"/>
        <v>214400</v>
      </c>
      <c r="J747" s="163">
        <f t="shared" si="107"/>
        <v>0</v>
      </c>
      <c r="K747" s="155">
        <f t="shared" si="10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109"/>
        <v>0</v>
      </c>
      <c r="O747" s="155">
        <f t="shared" si="110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50</v>
      </c>
      <c r="D748" s="202" t="s">
        <v>50</v>
      </c>
      <c r="E748" s="203"/>
      <c r="F748" s="204"/>
      <c r="G748" s="204"/>
      <c r="H748" s="171"/>
      <c r="I748" s="88">
        <f t="shared" si="106"/>
        <v>0</v>
      </c>
      <c r="J748" s="163">
        <f t="shared" si="107"/>
        <v>0</v>
      </c>
      <c r="K748" s="155">
        <f t="shared" si="10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109"/>
        <v>0</v>
      </c>
      <c r="O748" s="155">
        <f t="shared" si="110"/>
        <v>0</v>
      </c>
      <c r="P748" s="155">
        <f>IF(O748=1,SUM($O$6:O748),0)</f>
        <v>0</v>
      </c>
    </row>
    <row r="749" spans="1:16" ht="15" customHeight="1">
      <c r="A749" s="15"/>
      <c r="B749" s="183" t="s">
        <v>1035</v>
      </c>
      <c r="C749" s="109" t="s">
        <v>686</v>
      </c>
      <c r="D749" s="202" t="s">
        <v>50</v>
      </c>
      <c r="E749" s="203"/>
      <c r="F749" s="204"/>
      <c r="G749" s="204"/>
      <c r="H749" s="171"/>
      <c r="I749" s="88">
        <f t="shared" si="106"/>
        <v>0</v>
      </c>
      <c r="J749" s="163">
        <f t="shared" si="107"/>
        <v>0</v>
      </c>
      <c r="K749" s="155">
        <f t="shared" si="10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109"/>
        <v>0</v>
      </c>
      <c r="O749" s="155">
        <f t="shared" si="11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687</v>
      </c>
      <c r="D750" s="202" t="s">
        <v>49</v>
      </c>
      <c r="E750" s="203" t="s">
        <v>14</v>
      </c>
      <c r="F750" s="204">
        <v>83600</v>
      </c>
      <c r="G750" s="204">
        <v>99400</v>
      </c>
      <c r="H750" s="171"/>
      <c r="I750" s="88">
        <f t="shared" si="106"/>
        <v>99400</v>
      </c>
      <c r="J750" s="163">
        <f t="shared" si="107"/>
        <v>0</v>
      </c>
      <c r="K750" s="155">
        <f t="shared" si="10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109"/>
        <v>0</v>
      </c>
      <c r="O750" s="155">
        <f t="shared" si="11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688</v>
      </c>
      <c r="D751" s="202" t="s">
        <v>49</v>
      </c>
      <c r="E751" s="203" t="s">
        <v>14</v>
      </c>
      <c r="F751" s="204">
        <v>83300</v>
      </c>
      <c r="G751" s="204">
        <v>99400</v>
      </c>
      <c r="H751" s="171"/>
      <c r="I751" s="88">
        <f t="shared" si="106"/>
        <v>99400</v>
      </c>
      <c r="J751" s="163">
        <f t="shared" si="107"/>
        <v>0</v>
      </c>
      <c r="K751" s="155">
        <f t="shared" si="10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109"/>
        <v>0</v>
      </c>
      <c r="O751" s="155">
        <f t="shared" si="11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689</v>
      </c>
      <c r="D752" s="202" t="s">
        <v>49</v>
      </c>
      <c r="E752" s="203" t="s">
        <v>14</v>
      </c>
      <c r="F752" s="204">
        <v>83300</v>
      </c>
      <c r="G752" s="204">
        <v>99100</v>
      </c>
      <c r="H752" s="171"/>
      <c r="I752" s="88">
        <f t="shared" si="106"/>
        <v>99100</v>
      </c>
      <c r="J752" s="163">
        <f t="shared" si="107"/>
        <v>0</v>
      </c>
      <c r="K752" s="155">
        <f t="shared" si="10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109"/>
        <v>0</v>
      </c>
      <c r="O752" s="155">
        <f t="shared" si="11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690</v>
      </c>
      <c r="D753" s="202" t="s">
        <v>49</v>
      </c>
      <c r="E753" s="203" t="s">
        <v>14</v>
      </c>
      <c r="F753" s="204">
        <v>88300</v>
      </c>
      <c r="G753" s="204">
        <v>105000</v>
      </c>
      <c r="H753" s="171"/>
      <c r="I753" s="88">
        <f t="shared" si="106"/>
        <v>105000</v>
      </c>
      <c r="J753" s="163">
        <f t="shared" si="107"/>
        <v>0</v>
      </c>
      <c r="K753" s="155">
        <f t="shared" si="10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109"/>
        <v>0</v>
      </c>
      <c r="O753" s="155">
        <f t="shared" si="11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691</v>
      </c>
      <c r="D754" s="202" t="s">
        <v>49</v>
      </c>
      <c r="E754" s="203" t="s">
        <v>14</v>
      </c>
      <c r="F754" s="204">
        <v>93300</v>
      </c>
      <c r="G754" s="204">
        <v>111000</v>
      </c>
      <c r="H754" s="171"/>
      <c r="I754" s="88">
        <f t="shared" si="106"/>
        <v>111000</v>
      </c>
      <c r="J754" s="163">
        <f t="shared" si="107"/>
        <v>0</v>
      </c>
      <c r="K754" s="155">
        <f t="shared" si="10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109"/>
        <v>0</v>
      </c>
      <c r="O754" s="155">
        <f t="shared" si="11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692</v>
      </c>
      <c r="D755" s="202" t="s">
        <v>49</v>
      </c>
      <c r="E755" s="203" t="s">
        <v>14</v>
      </c>
      <c r="F755" s="204">
        <v>81300</v>
      </c>
      <c r="G755" s="204">
        <v>81300</v>
      </c>
      <c r="H755" s="171"/>
      <c r="I755" s="88">
        <f t="shared" si="106"/>
        <v>81300</v>
      </c>
      <c r="J755" s="163">
        <f t="shared" si="107"/>
        <v>0</v>
      </c>
      <c r="K755" s="155">
        <f t="shared" si="10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109"/>
        <v>0</v>
      </c>
      <c r="O755" s="155">
        <f t="shared" si="11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693</v>
      </c>
      <c r="D756" s="202" t="s">
        <v>49</v>
      </c>
      <c r="E756" s="203" t="s">
        <v>14</v>
      </c>
      <c r="F756" s="204">
        <v>84900</v>
      </c>
      <c r="G756" s="204">
        <v>84900</v>
      </c>
      <c r="H756" s="171"/>
      <c r="I756" s="88">
        <f t="shared" ref="I756:I833" si="111">IF($I$5=$G$4,G756,(IF($I$5=$F$4,F756,0)))</f>
        <v>84900</v>
      </c>
      <c r="J756" s="163">
        <f t="shared" si="107"/>
        <v>0</v>
      </c>
      <c r="K756" s="155">
        <f t="shared" si="10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109"/>
        <v>0</v>
      </c>
      <c r="O756" s="155">
        <f t="shared" si="11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694</v>
      </c>
      <c r="D757" s="202" t="s">
        <v>49</v>
      </c>
      <c r="E757" s="203" t="s">
        <v>14</v>
      </c>
      <c r="F757" s="204">
        <v>94400</v>
      </c>
      <c r="G757" s="204">
        <v>94400</v>
      </c>
      <c r="H757" s="171"/>
      <c r="I757" s="88">
        <f t="shared" si="111"/>
        <v>94400</v>
      </c>
      <c r="J757" s="163">
        <f t="shared" si="107"/>
        <v>0</v>
      </c>
      <c r="K757" s="155">
        <f t="shared" si="10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109"/>
        <v>0</v>
      </c>
      <c r="O757" s="155">
        <f t="shared" si="11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695</v>
      </c>
      <c r="D758" s="202" t="s">
        <v>49</v>
      </c>
      <c r="E758" s="203" t="s">
        <v>14</v>
      </c>
      <c r="F758" s="204">
        <v>89400</v>
      </c>
      <c r="G758" s="204">
        <v>106300</v>
      </c>
      <c r="H758" s="171"/>
      <c r="I758" s="88">
        <f t="shared" si="111"/>
        <v>106300</v>
      </c>
      <c r="J758" s="163">
        <f t="shared" si="107"/>
        <v>0</v>
      </c>
      <c r="K758" s="155">
        <f t="shared" si="10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109"/>
        <v>0</v>
      </c>
      <c r="O758" s="155">
        <f t="shared" si="11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696</v>
      </c>
      <c r="D759" s="202" t="s">
        <v>49</v>
      </c>
      <c r="E759" s="203" t="s">
        <v>14</v>
      </c>
      <c r="F759" s="204">
        <v>87600</v>
      </c>
      <c r="G759" s="204">
        <v>104200</v>
      </c>
      <c r="H759" s="171"/>
      <c r="I759" s="88">
        <f t="shared" si="111"/>
        <v>104200</v>
      </c>
      <c r="J759" s="163">
        <f t="shared" si="107"/>
        <v>0</v>
      </c>
      <c r="K759" s="155">
        <f t="shared" si="10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109"/>
        <v>0</v>
      </c>
      <c r="O759" s="155">
        <f t="shared" si="11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1515</v>
      </c>
      <c r="D760" s="202" t="s">
        <v>49</v>
      </c>
      <c r="E760" s="203" t="s">
        <v>14</v>
      </c>
      <c r="F760" s="204">
        <v>87600</v>
      </c>
      <c r="G760" s="204">
        <v>104200</v>
      </c>
      <c r="H760" s="171"/>
      <c r="I760" s="88">
        <f t="shared" si="111"/>
        <v>104200</v>
      </c>
      <c r="J760" s="163">
        <f t="shared" si="107"/>
        <v>0</v>
      </c>
      <c r="K760" s="155">
        <f t="shared" si="10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109"/>
        <v>0</v>
      </c>
      <c r="O760" s="155">
        <f t="shared" si="11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697</v>
      </c>
      <c r="D761" s="202" t="s">
        <v>49</v>
      </c>
      <c r="E761" s="203" t="s">
        <v>14</v>
      </c>
      <c r="F761" s="204">
        <v>111100</v>
      </c>
      <c r="G761" s="204">
        <v>132200</v>
      </c>
      <c r="H761" s="171"/>
      <c r="I761" s="88">
        <f t="shared" si="111"/>
        <v>132200</v>
      </c>
      <c r="J761" s="163">
        <f t="shared" si="107"/>
        <v>0</v>
      </c>
      <c r="K761" s="155">
        <f t="shared" si="10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109"/>
        <v>0</v>
      </c>
      <c r="O761" s="155">
        <f t="shared" si="11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698</v>
      </c>
      <c r="D762" s="202" t="s">
        <v>49</v>
      </c>
      <c r="E762" s="203" t="s">
        <v>14</v>
      </c>
      <c r="F762" s="204">
        <v>102000</v>
      </c>
      <c r="G762" s="204">
        <v>121300</v>
      </c>
      <c r="H762" s="171"/>
      <c r="I762" s="88">
        <f t="shared" si="111"/>
        <v>121300</v>
      </c>
      <c r="J762" s="163">
        <f t="shared" si="107"/>
        <v>0</v>
      </c>
      <c r="K762" s="155">
        <f t="shared" si="10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109"/>
        <v>0</v>
      </c>
      <c r="O762" s="155">
        <f t="shared" si="11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699</v>
      </c>
      <c r="D763" s="202" t="s">
        <v>49</v>
      </c>
      <c r="E763" s="203" t="s">
        <v>14</v>
      </c>
      <c r="F763" s="204">
        <v>82500</v>
      </c>
      <c r="G763" s="204">
        <v>82500</v>
      </c>
      <c r="H763" s="171"/>
      <c r="I763" s="88">
        <f t="shared" si="111"/>
        <v>82500</v>
      </c>
      <c r="J763" s="163">
        <f t="shared" si="107"/>
        <v>0</v>
      </c>
      <c r="K763" s="155">
        <f t="shared" si="10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109"/>
        <v>0</v>
      </c>
      <c r="O763" s="155">
        <f t="shared" si="11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700</v>
      </c>
      <c r="D764" s="202" t="s">
        <v>49</v>
      </c>
      <c r="E764" s="203" t="s">
        <v>14</v>
      </c>
      <c r="F764" s="204">
        <v>106900</v>
      </c>
      <c r="G764" s="204">
        <v>106900</v>
      </c>
      <c r="H764" s="175"/>
      <c r="I764" s="88">
        <f t="shared" si="111"/>
        <v>106900</v>
      </c>
      <c r="J764" s="163">
        <f t="shared" si="107"/>
        <v>0</v>
      </c>
      <c r="K764" s="155">
        <f t="shared" si="10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109"/>
        <v>0</v>
      </c>
      <c r="O764" s="155">
        <f t="shared" si="11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701</v>
      </c>
      <c r="D765" s="202" t="s">
        <v>49</v>
      </c>
      <c r="E765" s="203" t="s">
        <v>14</v>
      </c>
      <c r="F765" s="204">
        <v>109200</v>
      </c>
      <c r="G765" s="204">
        <v>109200</v>
      </c>
      <c r="H765" s="175"/>
      <c r="I765" s="88">
        <f t="shared" si="111"/>
        <v>109200</v>
      </c>
      <c r="J765" s="163">
        <f t="shared" si="107"/>
        <v>0</v>
      </c>
      <c r="K765" s="155">
        <f t="shared" si="10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109"/>
        <v>0</v>
      </c>
      <c r="O765" s="155">
        <f t="shared" si="11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702</v>
      </c>
      <c r="D766" s="202" t="s">
        <v>49</v>
      </c>
      <c r="E766" s="203" t="s">
        <v>14</v>
      </c>
      <c r="F766" s="204">
        <v>96900</v>
      </c>
      <c r="G766" s="204">
        <v>96900</v>
      </c>
      <c r="H766" s="175"/>
      <c r="I766" s="88">
        <f t="shared" si="111"/>
        <v>96900</v>
      </c>
      <c r="J766" s="163">
        <f t="shared" si="107"/>
        <v>0</v>
      </c>
      <c r="K766" s="155">
        <f t="shared" si="10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109"/>
        <v>0</v>
      </c>
      <c r="O766" s="155">
        <f t="shared" si="11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703</v>
      </c>
      <c r="D767" s="202" t="s">
        <v>49</v>
      </c>
      <c r="E767" s="203" t="s">
        <v>14</v>
      </c>
      <c r="F767" s="204">
        <v>107700</v>
      </c>
      <c r="G767" s="204">
        <v>128100</v>
      </c>
      <c r="H767" s="175"/>
      <c r="I767" s="88">
        <f t="shared" si="111"/>
        <v>128100</v>
      </c>
      <c r="J767" s="163">
        <f t="shared" si="107"/>
        <v>0</v>
      </c>
      <c r="K767" s="155">
        <f t="shared" si="10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109"/>
        <v>0</v>
      </c>
      <c r="O767" s="155">
        <f t="shared" si="11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704</v>
      </c>
      <c r="D768" s="202" t="s">
        <v>49</v>
      </c>
      <c r="E768" s="203" t="s">
        <v>14</v>
      </c>
      <c r="F768" s="204">
        <v>104400</v>
      </c>
      <c r="G768" s="204">
        <v>104400</v>
      </c>
      <c r="H768" s="175"/>
      <c r="I768" s="88">
        <f t="shared" si="111"/>
        <v>104400</v>
      </c>
      <c r="J768" s="163">
        <f t="shared" si="107"/>
        <v>0</v>
      </c>
      <c r="K768" s="155">
        <f t="shared" si="10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109"/>
        <v>0</v>
      </c>
      <c r="O768" s="155">
        <f t="shared" si="11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705</v>
      </c>
      <c r="D769" s="202" t="s">
        <v>49</v>
      </c>
      <c r="E769" s="203" t="s">
        <v>14</v>
      </c>
      <c r="F769" s="204">
        <v>194600</v>
      </c>
      <c r="G769" s="204">
        <v>214400</v>
      </c>
      <c r="H769" s="175"/>
      <c r="I769" s="88">
        <f t="shared" si="111"/>
        <v>214400</v>
      </c>
      <c r="J769" s="163">
        <f t="shared" si="107"/>
        <v>0</v>
      </c>
      <c r="K769" s="155">
        <f t="shared" si="10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109"/>
        <v>0</v>
      </c>
      <c r="O769" s="155">
        <f t="shared" si="11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706</v>
      </c>
      <c r="D770" s="202" t="s">
        <v>49</v>
      </c>
      <c r="E770" s="203" t="s">
        <v>14</v>
      </c>
      <c r="F770" s="204">
        <v>106600</v>
      </c>
      <c r="G770" s="204">
        <v>122500</v>
      </c>
      <c r="H770" s="175"/>
      <c r="I770" s="88">
        <f t="shared" si="111"/>
        <v>122500</v>
      </c>
      <c r="J770" s="163">
        <f t="shared" si="107"/>
        <v>0</v>
      </c>
      <c r="K770" s="155">
        <f t="shared" si="10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109"/>
        <v>0</v>
      </c>
      <c r="O770" s="155">
        <f t="shared" si="11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707</v>
      </c>
      <c r="D771" s="202" t="s">
        <v>49</v>
      </c>
      <c r="E771" s="203" t="s">
        <v>14</v>
      </c>
      <c r="F771" s="204">
        <v>113200</v>
      </c>
      <c r="G771" s="204">
        <v>134700</v>
      </c>
      <c r="H771" s="175"/>
      <c r="I771" s="88">
        <f t="shared" si="111"/>
        <v>134700</v>
      </c>
      <c r="J771" s="163">
        <f t="shared" si="107"/>
        <v>0</v>
      </c>
      <c r="K771" s="155">
        <f t="shared" si="10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109"/>
        <v>0</v>
      </c>
      <c r="O771" s="155">
        <f t="shared" si="11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708</v>
      </c>
      <c r="D772" s="202" t="s">
        <v>49</v>
      </c>
      <c r="E772" s="203" t="s">
        <v>14</v>
      </c>
      <c r="F772" s="204">
        <v>133200</v>
      </c>
      <c r="G772" s="204">
        <v>158500</v>
      </c>
      <c r="H772" s="175"/>
      <c r="I772" s="88">
        <f t="shared" si="111"/>
        <v>158500</v>
      </c>
      <c r="J772" s="163">
        <f t="shared" si="107"/>
        <v>0</v>
      </c>
      <c r="K772" s="155">
        <f t="shared" si="10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109"/>
        <v>0</v>
      </c>
      <c r="O772" s="155">
        <f t="shared" si="11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709</v>
      </c>
      <c r="D773" s="202" t="s">
        <v>49</v>
      </c>
      <c r="E773" s="203" t="s">
        <v>14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107"/>
        <v>0</v>
      </c>
      <c r="K773" s="155">
        <f t="shared" si="10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109"/>
        <v>0</v>
      </c>
      <c r="O773" s="155">
        <f t="shared" si="11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710</v>
      </c>
      <c r="D774" s="202" t="s">
        <v>49</v>
      </c>
      <c r="E774" s="203" t="s">
        <v>14</v>
      </c>
      <c r="F774" s="204">
        <v>103500</v>
      </c>
      <c r="G774" s="204">
        <v>103500</v>
      </c>
      <c r="H774" s="171"/>
      <c r="I774" s="88">
        <f t="shared" si="111"/>
        <v>103500</v>
      </c>
      <c r="J774" s="163">
        <f t="shared" si="107"/>
        <v>0</v>
      </c>
      <c r="K774" s="155">
        <f t="shared" si="10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109"/>
        <v>0</v>
      </c>
      <c r="O774" s="155">
        <f t="shared" si="11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711</v>
      </c>
      <c r="D775" s="202" t="s">
        <v>49</v>
      </c>
      <c r="E775" s="203" t="s">
        <v>14</v>
      </c>
      <c r="F775" s="204">
        <v>108700</v>
      </c>
      <c r="G775" s="204">
        <v>108700</v>
      </c>
      <c r="H775" s="171"/>
      <c r="I775" s="88">
        <f t="shared" si="111"/>
        <v>108700</v>
      </c>
      <c r="J775" s="163">
        <f t="shared" si="107"/>
        <v>0</v>
      </c>
      <c r="K775" s="155">
        <f t="shared" si="10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109"/>
        <v>0</v>
      </c>
      <c r="O775" s="155">
        <f t="shared" si="11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1516</v>
      </c>
      <c r="D776" s="202" t="s">
        <v>49</v>
      </c>
      <c r="E776" s="203" t="s">
        <v>14</v>
      </c>
      <c r="F776" s="204">
        <v>111100</v>
      </c>
      <c r="G776" s="204">
        <v>111100</v>
      </c>
      <c r="H776" s="171"/>
      <c r="I776" s="88">
        <f t="shared" si="111"/>
        <v>111100</v>
      </c>
      <c r="J776" s="163">
        <f t="shared" si="107"/>
        <v>0</v>
      </c>
      <c r="K776" s="155">
        <f t="shared" si="10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109"/>
        <v>0</v>
      </c>
      <c r="O776" s="155">
        <f t="shared" si="11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712</v>
      </c>
      <c r="D777" s="202" t="s">
        <v>49</v>
      </c>
      <c r="E777" s="203" t="s">
        <v>14</v>
      </c>
      <c r="F777" s="204">
        <v>214300</v>
      </c>
      <c r="G777" s="204">
        <v>254900</v>
      </c>
      <c r="H777" s="171"/>
      <c r="I777" s="88">
        <f t="shared" si="111"/>
        <v>254900</v>
      </c>
      <c r="J777" s="163">
        <f t="shared" si="107"/>
        <v>0</v>
      </c>
      <c r="K777" s="155">
        <f t="shared" si="10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109"/>
        <v>0</v>
      </c>
      <c r="O777" s="155">
        <f t="shared" si="11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713</v>
      </c>
      <c r="D778" s="202" t="s">
        <v>49</v>
      </c>
      <c r="E778" s="203" t="s">
        <v>14</v>
      </c>
      <c r="F778" s="204">
        <v>197500</v>
      </c>
      <c r="G778" s="204">
        <v>197500</v>
      </c>
      <c r="H778" s="171"/>
      <c r="I778" s="88">
        <f t="shared" si="111"/>
        <v>197500</v>
      </c>
      <c r="J778" s="163">
        <f t="shared" si="107"/>
        <v>0</v>
      </c>
      <c r="K778" s="155">
        <f t="shared" si="10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109"/>
        <v>0</v>
      </c>
      <c r="O778" s="155">
        <f t="shared" si="11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714</v>
      </c>
      <c r="D779" s="202" t="s">
        <v>49</v>
      </c>
      <c r="E779" s="203" t="s">
        <v>14</v>
      </c>
      <c r="F779" s="204">
        <v>219500</v>
      </c>
      <c r="G779" s="204">
        <v>261100</v>
      </c>
      <c r="H779" s="171"/>
      <c r="I779" s="88">
        <f t="shared" si="111"/>
        <v>261100</v>
      </c>
      <c r="J779" s="163">
        <f t="shared" si="107"/>
        <v>0</v>
      </c>
      <c r="K779" s="155">
        <f t="shared" si="10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109"/>
        <v>0</v>
      </c>
      <c r="O779" s="155">
        <f t="shared" si="11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1517</v>
      </c>
      <c r="D780" s="202" t="s">
        <v>49</v>
      </c>
      <c r="E780" s="203" t="s">
        <v>14</v>
      </c>
      <c r="F780" s="204">
        <v>197500</v>
      </c>
      <c r="G780" s="204">
        <v>197500</v>
      </c>
      <c r="H780" s="171"/>
      <c r="I780" s="88">
        <f t="shared" si="111"/>
        <v>197500</v>
      </c>
      <c r="J780" s="163">
        <f t="shared" si="107"/>
        <v>0</v>
      </c>
      <c r="K780" s="155">
        <f t="shared" si="10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109"/>
        <v>0</v>
      </c>
      <c r="O780" s="155">
        <f t="shared" si="11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715</v>
      </c>
      <c r="D781" s="202" t="s">
        <v>49</v>
      </c>
      <c r="E781" s="203" t="s">
        <v>14</v>
      </c>
      <c r="F781" s="204">
        <v>218400</v>
      </c>
      <c r="G781" s="204">
        <v>218400</v>
      </c>
      <c r="H781" s="171"/>
      <c r="I781" s="88">
        <f t="shared" si="111"/>
        <v>218400</v>
      </c>
      <c r="J781" s="163">
        <f t="shared" si="107"/>
        <v>0</v>
      </c>
      <c r="K781" s="155">
        <f t="shared" si="10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109"/>
        <v>0</v>
      </c>
      <c r="O781" s="155">
        <f t="shared" si="11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716</v>
      </c>
      <c r="D782" s="202" t="s">
        <v>49</v>
      </c>
      <c r="E782" s="203" t="s">
        <v>14</v>
      </c>
      <c r="F782" s="204">
        <v>222500</v>
      </c>
      <c r="G782" s="204">
        <v>222500</v>
      </c>
      <c r="H782" s="171"/>
      <c r="I782" s="88">
        <f t="shared" si="111"/>
        <v>222500</v>
      </c>
      <c r="J782" s="163">
        <f t="shared" si="107"/>
        <v>0</v>
      </c>
      <c r="K782" s="155">
        <f t="shared" si="10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109"/>
        <v>0</v>
      </c>
      <c r="O782" s="155">
        <f t="shared" si="11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1518</v>
      </c>
      <c r="D783" s="202" t="s">
        <v>49</v>
      </c>
      <c r="E783" s="203" t="s">
        <v>14</v>
      </c>
      <c r="F783" s="204">
        <v>173300</v>
      </c>
      <c r="G783" s="204">
        <v>173300</v>
      </c>
      <c r="H783" s="171"/>
      <c r="I783" s="88">
        <f t="shared" si="111"/>
        <v>173300</v>
      </c>
      <c r="J783" s="163">
        <f t="shared" si="107"/>
        <v>0</v>
      </c>
      <c r="K783" s="155">
        <f t="shared" si="10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109"/>
        <v>0</v>
      </c>
      <c r="O783" s="155">
        <f t="shared" si="11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1519</v>
      </c>
      <c r="D784" s="202" t="s">
        <v>49</v>
      </c>
      <c r="E784" s="203" t="s">
        <v>14</v>
      </c>
      <c r="F784" s="204">
        <v>279500</v>
      </c>
      <c r="G784" s="204">
        <v>279500</v>
      </c>
      <c r="H784" s="171"/>
      <c r="I784" s="88">
        <f t="shared" si="111"/>
        <v>279500</v>
      </c>
      <c r="J784" s="163">
        <f t="shared" si="107"/>
        <v>0</v>
      </c>
      <c r="K784" s="155">
        <f t="shared" si="10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109"/>
        <v>0</v>
      </c>
      <c r="O784" s="155">
        <f t="shared" si="11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717</v>
      </c>
      <c r="D785" s="202" t="s">
        <v>49</v>
      </c>
      <c r="E785" s="203" t="s">
        <v>14</v>
      </c>
      <c r="F785" s="204">
        <v>93500</v>
      </c>
      <c r="G785" s="204">
        <v>111200</v>
      </c>
      <c r="H785" s="171"/>
      <c r="I785" s="88">
        <f t="shared" si="111"/>
        <v>111200</v>
      </c>
      <c r="J785" s="163">
        <f t="shared" si="107"/>
        <v>0</v>
      </c>
      <c r="K785" s="155">
        <f t="shared" si="10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109"/>
        <v>0</v>
      </c>
      <c r="O785" s="155">
        <f t="shared" si="11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718</v>
      </c>
      <c r="D786" s="202" t="s">
        <v>49</v>
      </c>
      <c r="E786" s="203" t="s">
        <v>14</v>
      </c>
      <c r="F786" s="204">
        <v>93500</v>
      </c>
      <c r="G786" s="204">
        <v>111200</v>
      </c>
      <c r="H786" s="171"/>
      <c r="I786" s="88">
        <f t="shared" si="111"/>
        <v>111200</v>
      </c>
      <c r="J786" s="163">
        <f t="shared" si="107"/>
        <v>0</v>
      </c>
      <c r="K786" s="155">
        <f t="shared" si="10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9"/>
        <v>0</v>
      </c>
      <c r="O786" s="155">
        <f t="shared" si="11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719</v>
      </c>
      <c r="D787" s="202" t="s">
        <v>49</v>
      </c>
      <c r="E787" s="203" t="s">
        <v>14</v>
      </c>
      <c r="F787" s="204">
        <v>89800</v>
      </c>
      <c r="G787" s="204">
        <v>89800</v>
      </c>
      <c r="H787" s="171"/>
      <c r="I787" s="88">
        <f t="shared" si="111"/>
        <v>89800</v>
      </c>
      <c r="J787" s="163">
        <f t="shared" ref="J787:J850" si="112">IF(D787="MDU-KD",1,0)</f>
        <v>0</v>
      </c>
      <c r="K787" s="155">
        <f t="shared" ref="K787:K850" si="11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114">IF(L787=0,M787,L787)</f>
        <v>0</v>
      </c>
      <c r="O787" s="155">
        <f t="shared" ref="O787:O850" si="11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720</v>
      </c>
      <c r="D788" s="202" t="s">
        <v>49</v>
      </c>
      <c r="E788" s="203" t="s">
        <v>14</v>
      </c>
      <c r="F788" s="204">
        <v>113300</v>
      </c>
      <c r="G788" s="204">
        <v>134800</v>
      </c>
      <c r="H788" s="171"/>
      <c r="I788" s="88">
        <f t="shared" si="111"/>
        <v>134800</v>
      </c>
      <c r="J788" s="163">
        <f t="shared" si="112"/>
        <v>0</v>
      </c>
      <c r="K788" s="155">
        <f t="shared" si="11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14"/>
        <v>0</v>
      </c>
      <c r="O788" s="155">
        <f t="shared" si="11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721</v>
      </c>
      <c r="D789" s="202" t="s">
        <v>49</v>
      </c>
      <c r="E789" s="203" t="s">
        <v>14</v>
      </c>
      <c r="F789" s="204">
        <v>113300</v>
      </c>
      <c r="G789" s="204">
        <v>134800</v>
      </c>
      <c r="H789" s="171"/>
      <c r="I789" s="88">
        <f t="shared" si="111"/>
        <v>134800</v>
      </c>
      <c r="J789" s="163">
        <f t="shared" si="112"/>
        <v>0</v>
      </c>
      <c r="K789" s="155">
        <f t="shared" si="11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14"/>
        <v>0</v>
      </c>
      <c r="O789" s="155">
        <f t="shared" si="11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722</v>
      </c>
      <c r="D790" s="202" t="s">
        <v>49</v>
      </c>
      <c r="E790" s="203" t="s">
        <v>14</v>
      </c>
      <c r="F790" s="204">
        <v>102600</v>
      </c>
      <c r="G790" s="204">
        <v>102600</v>
      </c>
      <c r="H790" s="171"/>
      <c r="I790" s="88">
        <f t="shared" si="111"/>
        <v>102600</v>
      </c>
      <c r="J790" s="163">
        <f t="shared" si="112"/>
        <v>0</v>
      </c>
      <c r="K790" s="155">
        <f t="shared" si="11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14"/>
        <v>0</v>
      </c>
      <c r="O790" s="155">
        <f t="shared" si="11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723</v>
      </c>
      <c r="D791" s="202" t="s">
        <v>49</v>
      </c>
      <c r="E791" s="203" t="s">
        <v>14</v>
      </c>
      <c r="F791" s="204">
        <v>114600</v>
      </c>
      <c r="G791" s="204">
        <v>136300</v>
      </c>
      <c r="H791" s="171"/>
      <c r="I791" s="88">
        <f t="shared" si="111"/>
        <v>136300</v>
      </c>
      <c r="J791" s="163">
        <f t="shared" si="112"/>
        <v>0</v>
      </c>
      <c r="K791" s="155">
        <f t="shared" si="11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14"/>
        <v>0</v>
      </c>
      <c r="O791" s="155">
        <f t="shared" si="11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724</v>
      </c>
      <c r="D792" s="202" t="s">
        <v>49</v>
      </c>
      <c r="E792" s="203" t="s">
        <v>14</v>
      </c>
      <c r="F792" s="204">
        <v>118400</v>
      </c>
      <c r="G792" s="204">
        <v>140800</v>
      </c>
      <c r="H792" s="171"/>
      <c r="I792" s="88">
        <f t="shared" si="111"/>
        <v>140800</v>
      </c>
      <c r="J792" s="163">
        <f t="shared" si="112"/>
        <v>0</v>
      </c>
      <c r="K792" s="155">
        <f t="shared" si="11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14"/>
        <v>0</v>
      </c>
      <c r="O792" s="155">
        <f t="shared" si="11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725</v>
      </c>
      <c r="D793" s="202" t="s">
        <v>49</v>
      </c>
      <c r="E793" s="203" t="s">
        <v>14</v>
      </c>
      <c r="F793" s="204">
        <v>109700</v>
      </c>
      <c r="G793" s="204">
        <v>109700</v>
      </c>
      <c r="H793" s="171"/>
      <c r="I793" s="88">
        <f t="shared" si="111"/>
        <v>109700</v>
      </c>
      <c r="J793" s="163">
        <f t="shared" si="112"/>
        <v>0</v>
      </c>
      <c r="K793" s="155">
        <f t="shared" si="11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14"/>
        <v>0</v>
      </c>
      <c r="O793" s="155">
        <f t="shared" si="115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50</v>
      </c>
      <c r="D794" s="202" t="s">
        <v>50</v>
      </c>
      <c r="E794" s="203"/>
      <c r="F794" s="204"/>
      <c r="G794" s="204"/>
      <c r="H794" s="171"/>
      <c r="I794" s="88">
        <f t="shared" si="111"/>
        <v>0</v>
      </c>
      <c r="J794" s="163">
        <f t="shared" si="112"/>
        <v>0</v>
      </c>
      <c r="K794" s="155">
        <f t="shared" si="11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14"/>
        <v>0</v>
      </c>
      <c r="O794" s="155">
        <f t="shared" si="115"/>
        <v>0</v>
      </c>
      <c r="P794" s="155">
        <f>IF(O794=1,SUM($O$6:O794),0)</f>
        <v>0</v>
      </c>
    </row>
    <row r="795" spans="1:16" ht="15" customHeight="1">
      <c r="A795" s="15"/>
      <c r="B795" s="183" t="s">
        <v>1035</v>
      </c>
      <c r="C795" s="109" t="s">
        <v>726</v>
      </c>
      <c r="D795" s="202" t="s">
        <v>50</v>
      </c>
      <c r="E795" s="203"/>
      <c r="F795" s="204"/>
      <c r="G795" s="204"/>
      <c r="H795" s="171"/>
      <c r="I795" s="88">
        <f t="shared" si="111"/>
        <v>0</v>
      </c>
      <c r="J795" s="163">
        <f t="shared" si="112"/>
        <v>0</v>
      </c>
      <c r="K795" s="155">
        <f t="shared" si="11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14"/>
        <v>0</v>
      </c>
      <c r="O795" s="155">
        <f t="shared" si="11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727</v>
      </c>
      <c r="D796" s="202" t="s">
        <v>49</v>
      </c>
      <c r="E796" s="203" t="s">
        <v>14</v>
      </c>
      <c r="F796" s="204">
        <v>166200</v>
      </c>
      <c r="G796" s="204">
        <v>197700</v>
      </c>
      <c r="H796" s="171"/>
      <c r="I796" s="88">
        <f t="shared" si="111"/>
        <v>197700</v>
      </c>
      <c r="J796" s="163">
        <f t="shared" si="112"/>
        <v>0</v>
      </c>
      <c r="K796" s="155">
        <f t="shared" si="11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14"/>
        <v>0</v>
      </c>
      <c r="O796" s="155">
        <f t="shared" si="11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728</v>
      </c>
      <c r="D797" s="202" t="s">
        <v>49</v>
      </c>
      <c r="E797" s="203" t="s">
        <v>14</v>
      </c>
      <c r="F797" s="204">
        <v>169000</v>
      </c>
      <c r="G797" s="204">
        <v>201000</v>
      </c>
      <c r="H797" s="171"/>
      <c r="I797" s="88">
        <f t="shared" si="111"/>
        <v>201000</v>
      </c>
      <c r="J797" s="163">
        <f t="shared" si="112"/>
        <v>0</v>
      </c>
      <c r="K797" s="155">
        <f t="shared" si="11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14"/>
        <v>0</v>
      </c>
      <c r="O797" s="155">
        <f t="shared" si="11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1520</v>
      </c>
      <c r="D798" s="202" t="s">
        <v>49</v>
      </c>
      <c r="E798" s="203" t="s">
        <v>14</v>
      </c>
      <c r="F798" s="204">
        <v>169000</v>
      </c>
      <c r="G798" s="204">
        <v>201000</v>
      </c>
      <c r="H798" s="171"/>
      <c r="I798" s="88">
        <f t="shared" si="111"/>
        <v>201000</v>
      </c>
      <c r="J798" s="163">
        <f t="shared" si="112"/>
        <v>0</v>
      </c>
      <c r="K798" s="155">
        <f t="shared" si="11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14"/>
        <v>0</v>
      </c>
      <c r="O798" s="155">
        <f t="shared" si="11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729</v>
      </c>
      <c r="D799" s="202" t="s">
        <v>49</v>
      </c>
      <c r="E799" s="203" t="s">
        <v>14</v>
      </c>
      <c r="F799" s="204">
        <v>177200</v>
      </c>
      <c r="G799" s="204">
        <v>210800</v>
      </c>
      <c r="H799" s="171"/>
      <c r="I799" s="88">
        <f t="shared" si="111"/>
        <v>210800</v>
      </c>
      <c r="J799" s="163">
        <f t="shared" si="112"/>
        <v>0</v>
      </c>
      <c r="K799" s="155">
        <f t="shared" si="11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14"/>
        <v>0</v>
      </c>
      <c r="O799" s="155">
        <f t="shared" si="11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730</v>
      </c>
      <c r="D800" s="202" t="s">
        <v>49</v>
      </c>
      <c r="E800" s="203" t="s">
        <v>14</v>
      </c>
      <c r="F800" s="204">
        <v>177200</v>
      </c>
      <c r="G800" s="204">
        <v>210800</v>
      </c>
      <c r="H800" s="171"/>
      <c r="I800" s="88">
        <f t="shared" si="111"/>
        <v>210800</v>
      </c>
      <c r="J800" s="163">
        <f t="shared" si="112"/>
        <v>0</v>
      </c>
      <c r="K800" s="155">
        <f t="shared" si="11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14"/>
        <v>0</v>
      </c>
      <c r="O800" s="155">
        <f t="shared" si="11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731</v>
      </c>
      <c r="D801" s="202" t="s">
        <v>49</v>
      </c>
      <c r="E801" s="203" t="s">
        <v>14</v>
      </c>
      <c r="F801" s="204">
        <v>215500</v>
      </c>
      <c r="G801" s="204">
        <v>256400</v>
      </c>
      <c r="H801" s="171"/>
      <c r="I801" s="88">
        <f t="shared" si="111"/>
        <v>256400</v>
      </c>
      <c r="J801" s="163">
        <f t="shared" si="112"/>
        <v>0</v>
      </c>
      <c r="K801" s="155">
        <f t="shared" si="11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14"/>
        <v>0</v>
      </c>
      <c r="O801" s="155">
        <f t="shared" si="11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732</v>
      </c>
      <c r="D802" s="202" t="s">
        <v>49</v>
      </c>
      <c r="E802" s="203" t="s">
        <v>14</v>
      </c>
      <c r="F802" s="204">
        <v>213100</v>
      </c>
      <c r="G802" s="204">
        <v>253500</v>
      </c>
      <c r="H802" s="171"/>
      <c r="I802" s="88">
        <f t="shared" si="111"/>
        <v>253500</v>
      </c>
      <c r="J802" s="163">
        <f t="shared" si="112"/>
        <v>0</v>
      </c>
      <c r="K802" s="155">
        <f t="shared" si="11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14"/>
        <v>0</v>
      </c>
      <c r="O802" s="155">
        <f t="shared" si="11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733</v>
      </c>
      <c r="D803" s="202" t="s">
        <v>49</v>
      </c>
      <c r="E803" s="203" t="s">
        <v>14</v>
      </c>
      <c r="F803" s="204">
        <v>213100</v>
      </c>
      <c r="G803" s="204">
        <v>253500</v>
      </c>
      <c r="H803" s="171"/>
      <c r="I803" s="88">
        <f t="shared" si="111"/>
        <v>253500</v>
      </c>
      <c r="J803" s="163">
        <f t="shared" si="112"/>
        <v>0</v>
      </c>
      <c r="K803" s="155">
        <f t="shared" si="11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14"/>
        <v>0</v>
      </c>
      <c r="O803" s="155">
        <f t="shared" si="11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1522</v>
      </c>
      <c r="D804" s="202" t="s">
        <v>49</v>
      </c>
      <c r="E804" s="203" t="s">
        <v>14</v>
      </c>
      <c r="F804" s="204">
        <v>213100</v>
      </c>
      <c r="G804" s="204">
        <v>253500</v>
      </c>
      <c r="H804" s="171"/>
      <c r="I804" s="88">
        <f t="shared" si="111"/>
        <v>253500</v>
      </c>
      <c r="J804" s="163">
        <f t="shared" si="112"/>
        <v>0</v>
      </c>
      <c r="K804" s="155">
        <f t="shared" si="11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14"/>
        <v>0</v>
      </c>
      <c r="O804" s="155">
        <f t="shared" si="11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1521</v>
      </c>
      <c r="D805" s="202" t="s">
        <v>49</v>
      </c>
      <c r="E805" s="203" t="s">
        <v>14</v>
      </c>
      <c r="F805" s="204">
        <v>213100</v>
      </c>
      <c r="G805" s="204">
        <v>253500</v>
      </c>
      <c r="H805" s="171"/>
      <c r="I805" s="88">
        <f t="shared" si="111"/>
        <v>253500</v>
      </c>
      <c r="J805" s="163">
        <f t="shared" si="112"/>
        <v>0</v>
      </c>
      <c r="K805" s="155">
        <f t="shared" si="11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14"/>
        <v>0</v>
      </c>
      <c r="O805" s="155">
        <f t="shared" si="11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734</v>
      </c>
      <c r="D806" s="202" t="s">
        <v>49</v>
      </c>
      <c r="E806" s="203" t="s">
        <v>14</v>
      </c>
      <c r="F806" s="204">
        <v>218400</v>
      </c>
      <c r="G806" s="204">
        <v>259800</v>
      </c>
      <c r="H806" s="171"/>
      <c r="I806" s="88">
        <f t="shared" si="111"/>
        <v>259800</v>
      </c>
      <c r="J806" s="163">
        <f t="shared" si="112"/>
        <v>0</v>
      </c>
      <c r="K806" s="155">
        <f t="shared" si="11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14"/>
        <v>0</v>
      </c>
      <c r="O806" s="155">
        <f t="shared" si="11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735</v>
      </c>
      <c r="D807" s="202" t="s">
        <v>49</v>
      </c>
      <c r="E807" s="203" t="s">
        <v>14</v>
      </c>
      <c r="F807" s="204">
        <v>253600</v>
      </c>
      <c r="G807" s="204">
        <v>285900</v>
      </c>
      <c r="H807" s="171"/>
      <c r="I807" s="88">
        <f t="shared" si="111"/>
        <v>285900</v>
      </c>
      <c r="J807" s="163">
        <f t="shared" si="112"/>
        <v>0</v>
      </c>
      <c r="K807" s="155">
        <f t="shared" si="11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14"/>
        <v>0</v>
      </c>
      <c r="O807" s="155">
        <f t="shared" si="11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736</v>
      </c>
      <c r="D808" s="202" t="s">
        <v>49</v>
      </c>
      <c r="E808" s="203" t="s">
        <v>14</v>
      </c>
      <c r="F808" s="204">
        <v>404400</v>
      </c>
      <c r="G808" s="204">
        <v>428800</v>
      </c>
      <c r="H808" s="171"/>
      <c r="I808" s="88">
        <f t="shared" si="111"/>
        <v>428800</v>
      </c>
      <c r="J808" s="163">
        <f t="shared" si="112"/>
        <v>0</v>
      </c>
      <c r="K808" s="155">
        <f t="shared" si="11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14"/>
        <v>0</v>
      </c>
      <c r="O808" s="155">
        <f t="shared" si="11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737</v>
      </c>
      <c r="D809" s="202" t="s">
        <v>49</v>
      </c>
      <c r="E809" s="203" t="s">
        <v>14</v>
      </c>
      <c r="F809" s="204">
        <v>404400</v>
      </c>
      <c r="G809" s="204">
        <v>428800</v>
      </c>
      <c r="H809" s="171"/>
      <c r="I809" s="88">
        <f t="shared" si="111"/>
        <v>428800</v>
      </c>
      <c r="J809" s="163">
        <f t="shared" si="112"/>
        <v>0</v>
      </c>
      <c r="K809" s="155">
        <f t="shared" si="11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14"/>
        <v>0</v>
      </c>
      <c r="O809" s="155">
        <f t="shared" si="11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50</v>
      </c>
      <c r="E810" s="203"/>
      <c r="F810" s="204"/>
      <c r="G810" s="204"/>
      <c r="H810" s="171"/>
      <c r="I810" s="88">
        <f t="shared" si="111"/>
        <v>0</v>
      </c>
      <c r="J810" s="163">
        <f t="shared" si="112"/>
        <v>0</v>
      </c>
      <c r="K810" s="155">
        <f t="shared" si="11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14"/>
        <v>0</v>
      </c>
      <c r="O810" s="155">
        <f t="shared" si="115"/>
        <v>0</v>
      </c>
      <c r="P810" s="155">
        <f>IF(O810=1,SUM($O$6:O810),0)</f>
        <v>0</v>
      </c>
    </row>
    <row r="811" spans="1:16" ht="15" customHeight="1">
      <c r="A811" s="15"/>
      <c r="B811" s="183" t="s">
        <v>1035</v>
      </c>
      <c r="C811" s="109" t="s">
        <v>1063</v>
      </c>
      <c r="D811" s="202" t="s">
        <v>50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112"/>
        <v>0</v>
      </c>
      <c r="K811" s="155">
        <f t="shared" si="11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14"/>
        <v>0</v>
      </c>
      <c r="O811" s="155">
        <f t="shared" si="11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1064</v>
      </c>
      <c r="D812" s="202" t="s">
        <v>49</v>
      </c>
      <c r="E812" s="203" t="s">
        <v>14</v>
      </c>
      <c r="F812" s="204">
        <v>36000</v>
      </c>
      <c r="G812" s="204">
        <v>42800</v>
      </c>
      <c r="H812" s="171"/>
      <c r="I812" s="88">
        <f t="shared" si="111"/>
        <v>42800</v>
      </c>
      <c r="J812" s="163">
        <f t="shared" si="112"/>
        <v>0</v>
      </c>
      <c r="K812" s="155">
        <f t="shared" si="11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14"/>
        <v>0</v>
      </c>
      <c r="O812" s="155">
        <f t="shared" si="11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1065</v>
      </c>
      <c r="D813" s="202" t="s">
        <v>49</v>
      </c>
      <c r="E813" s="203" t="s">
        <v>14</v>
      </c>
      <c r="F813" s="204">
        <v>48100</v>
      </c>
      <c r="G813" s="204">
        <v>48100</v>
      </c>
      <c r="H813" s="171"/>
      <c r="I813" s="88">
        <f t="shared" si="111"/>
        <v>48100</v>
      </c>
      <c r="J813" s="163">
        <f t="shared" si="112"/>
        <v>0</v>
      </c>
      <c r="K813" s="155">
        <f t="shared" si="11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14"/>
        <v>0</v>
      </c>
      <c r="O813" s="155">
        <f t="shared" si="11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1066</v>
      </c>
      <c r="D814" s="202" t="s">
        <v>49</v>
      </c>
      <c r="E814" s="203" t="s">
        <v>14</v>
      </c>
      <c r="F814" s="204">
        <v>55300</v>
      </c>
      <c r="G814" s="204">
        <v>55300</v>
      </c>
      <c r="H814" s="171"/>
      <c r="I814" s="88">
        <f t="shared" si="111"/>
        <v>55300</v>
      </c>
      <c r="J814" s="163">
        <f t="shared" si="112"/>
        <v>0</v>
      </c>
      <c r="K814" s="155">
        <f t="shared" si="11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14"/>
        <v>0</v>
      </c>
      <c r="O814" s="155">
        <f t="shared" si="11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1067</v>
      </c>
      <c r="D815" s="202" t="s">
        <v>49</v>
      </c>
      <c r="E815" s="203" t="s">
        <v>14</v>
      </c>
      <c r="F815" s="204">
        <v>51500</v>
      </c>
      <c r="G815" s="204">
        <v>51500</v>
      </c>
      <c r="H815" s="171"/>
      <c r="I815" s="88">
        <f t="shared" si="111"/>
        <v>51500</v>
      </c>
      <c r="J815" s="163">
        <f t="shared" si="112"/>
        <v>0</v>
      </c>
      <c r="K815" s="155">
        <f t="shared" si="11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14"/>
        <v>0</v>
      </c>
      <c r="O815" s="155">
        <f t="shared" si="11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1068</v>
      </c>
      <c r="D816" s="202" t="s">
        <v>49</v>
      </c>
      <c r="E816" s="203" t="s">
        <v>14</v>
      </c>
      <c r="F816" s="204">
        <v>67900</v>
      </c>
      <c r="G816" s="204">
        <v>67900</v>
      </c>
      <c r="H816" s="171"/>
      <c r="I816" s="88">
        <f t="shared" ref="I816:I821" si="116">IF($I$5=$G$4,G816,(IF($I$5=$F$4,F816,0)))</f>
        <v>67900</v>
      </c>
      <c r="J816" s="163">
        <f t="shared" si="112"/>
        <v>0</v>
      </c>
      <c r="K816" s="155">
        <f t="shared" si="11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14"/>
        <v>0</v>
      </c>
      <c r="O816" s="155">
        <f t="shared" si="11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1069</v>
      </c>
      <c r="D817" s="202" t="s">
        <v>49</v>
      </c>
      <c r="E817" s="203" t="s">
        <v>14</v>
      </c>
      <c r="F817" s="204">
        <v>56700</v>
      </c>
      <c r="G817" s="204">
        <v>56700</v>
      </c>
      <c r="H817" s="171"/>
      <c r="I817" s="88">
        <f t="shared" si="116"/>
        <v>56700</v>
      </c>
      <c r="J817" s="163">
        <f t="shared" si="112"/>
        <v>0</v>
      </c>
      <c r="K817" s="155">
        <f t="shared" si="11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14"/>
        <v>0</v>
      </c>
      <c r="O817" s="155">
        <f t="shared" si="11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1166</v>
      </c>
      <c r="D818" s="202" t="s">
        <v>49</v>
      </c>
      <c r="E818" s="203" t="s">
        <v>14</v>
      </c>
      <c r="F818" s="204">
        <v>596900</v>
      </c>
      <c r="G818" s="204">
        <v>596900</v>
      </c>
      <c r="H818" s="171"/>
      <c r="I818" s="88">
        <f t="shared" si="116"/>
        <v>596900</v>
      </c>
      <c r="J818" s="163">
        <f t="shared" si="112"/>
        <v>0</v>
      </c>
      <c r="K818" s="155">
        <f t="shared" si="11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14"/>
        <v>0</v>
      </c>
      <c r="O818" s="155">
        <f t="shared" si="11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1167</v>
      </c>
      <c r="D819" s="202" t="s">
        <v>49</v>
      </c>
      <c r="E819" s="203" t="s">
        <v>14</v>
      </c>
      <c r="F819" s="204">
        <v>401500</v>
      </c>
      <c r="G819" s="204">
        <v>401500</v>
      </c>
      <c r="H819" s="171"/>
      <c r="I819" s="88">
        <f t="shared" si="116"/>
        <v>401500</v>
      </c>
      <c r="J819" s="163">
        <f t="shared" si="112"/>
        <v>0</v>
      </c>
      <c r="K819" s="155">
        <f t="shared" si="11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14"/>
        <v>0</v>
      </c>
      <c r="O819" s="155">
        <f t="shared" si="115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50</v>
      </c>
      <c r="E820" s="203"/>
      <c r="F820" s="204"/>
      <c r="G820" s="204"/>
      <c r="H820" s="171"/>
      <c r="I820" s="88">
        <f t="shared" si="116"/>
        <v>0</v>
      </c>
      <c r="J820" s="163">
        <f t="shared" si="112"/>
        <v>0</v>
      </c>
      <c r="K820" s="155">
        <f t="shared" si="11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14"/>
        <v>0</v>
      </c>
      <c r="O820" s="155">
        <f t="shared" si="115"/>
        <v>0</v>
      </c>
      <c r="P820" s="155">
        <f>IF(O820=1,SUM($O$6:O820),0)</f>
        <v>0</v>
      </c>
    </row>
    <row r="821" spans="1:16" ht="15" customHeight="1">
      <c r="A821" s="15"/>
      <c r="B821" s="183" t="s">
        <v>1035</v>
      </c>
      <c r="C821" s="109" t="s">
        <v>738</v>
      </c>
      <c r="D821" s="202" t="s">
        <v>50</v>
      </c>
      <c r="E821" s="203"/>
      <c r="F821" s="204"/>
      <c r="G821" s="204"/>
      <c r="H821" s="171"/>
      <c r="I821" s="88">
        <f t="shared" si="116"/>
        <v>0</v>
      </c>
      <c r="J821" s="163">
        <f t="shared" si="112"/>
        <v>0</v>
      </c>
      <c r="K821" s="155">
        <f t="shared" si="11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14"/>
        <v>0</v>
      </c>
      <c r="O821" s="155">
        <f t="shared" si="115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739</v>
      </c>
      <c r="D822" s="202" t="s">
        <v>49</v>
      </c>
      <c r="E822" s="203" t="s">
        <v>14</v>
      </c>
      <c r="F822" s="204">
        <v>56400</v>
      </c>
      <c r="G822" s="204">
        <v>56400</v>
      </c>
      <c r="H822" s="171"/>
      <c r="I822" s="88">
        <f t="shared" si="111"/>
        <v>56400</v>
      </c>
      <c r="J822" s="163">
        <f t="shared" si="112"/>
        <v>0</v>
      </c>
      <c r="K822" s="155">
        <f t="shared" si="11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14"/>
        <v>0</v>
      </c>
      <c r="O822" s="155">
        <f t="shared" si="115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740</v>
      </c>
      <c r="D823" s="202" t="s">
        <v>49</v>
      </c>
      <c r="E823" s="203" t="s">
        <v>14</v>
      </c>
      <c r="F823" s="204">
        <v>65400</v>
      </c>
      <c r="G823" s="204">
        <v>65400</v>
      </c>
      <c r="H823" s="171"/>
      <c r="I823" s="88">
        <f t="shared" si="111"/>
        <v>65400</v>
      </c>
      <c r="J823" s="163">
        <f t="shared" si="112"/>
        <v>0</v>
      </c>
      <c r="K823" s="155">
        <f t="shared" si="11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14"/>
        <v>0</v>
      </c>
      <c r="O823" s="155">
        <f t="shared" si="115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741</v>
      </c>
      <c r="D824" s="202" t="s">
        <v>49</v>
      </c>
      <c r="E824" s="203" t="s">
        <v>14</v>
      </c>
      <c r="F824" s="204">
        <v>13600</v>
      </c>
      <c r="G824" s="204">
        <v>16200</v>
      </c>
      <c r="H824" s="171"/>
      <c r="I824" s="88">
        <f t="shared" si="111"/>
        <v>16200</v>
      </c>
      <c r="J824" s="163">
        <f t="shared" si="112"/>
        <v>0</v>
      </c>
      <c r="K824" s="155">
        <f t="shared" si="11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14"/>
        <v>0</v>
      </c>
      <c r="O824" s="155">
        <f t="shared" si="115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742</v>
      </c>
      <c r="D825" s="202" t="s">
        <v>49</v>
      </c>
      <c r="E825" s="203" t="s">
        <v>14</v>
      </c>
      <c r="F825" s="204">
        <v>17800</v>
      </c>
      <c r="G825" s="204">
        <v>21200</v>
      </c>
      <c r="H825" s="171"/>
      <c r="I825" s="88">
        <f t="shared" si="111"/>
        <v>21200</v>
      </c>
      <c r="J825" s="163">
        <f t="shared" si="112"/>
        <v>0</v>
      </c>
      <c r="K825" s="155">
        <f t="shared" si="11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14"/>
        <v>0</v>
      </c>
      <c r="O825" s="155">
        <f t="shared" si="115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743</v>
      </c>
      <c r="D826" s="202" t="s">
        <v>49</v>
      </c>
      <c r="E826" s="203" t="s">
        <v>14</v>
      </c>
      <c r="F826" s="204">
        <v>173100</v>
      </c>
      <c r="G826" s="204">
        <v>173100</v>
      </c>
      <c r="H826" s="171"/>
      <c r="I826" s="88">
        <f t="shared" si="111"/>
        <v>173100</v>
      </c>
      <c r="J826" s="163">
        <f t="shared" si="112"/>
        <v>0</v>
      </c>
      <c r="K826" s="155">
        <f t="shared" si="11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14"/>
        <v>0</v>
      </c>
      <c r="O826" s="155">
        <f t="shared" si="115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744</v>
      </c>
      <c r="D827" s="202" t="s">
        <v>49</v>
      </c>
      <c r="E827" s="203" t="s">
        <v>14</v>
      </c>
      <c r="F827" s="204">
        <v>1539900</v>
      </c>
      <c r="G827" s="204">
        <v>1539900</v>
      </c>
      <c r="H827" s="171"/>
      <c r="I827" s="88">
        <f t="shared" si="111"/>
        <v>1539900</v>
      </c>
      <c r="J827" s="163">
        <f t="shared" si="112"/>
        <v>0</v>
      </c>
      <c r="K827" s="155">
        <f t="shared" si="11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14"/>
        <v>0</v>
      </c>
      <c r="O827" s="155">
        <f t="shared" si="115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745</v>
      </c>
      <c r="D828" s="202" t="s">
        <v>49</v>
      </c>
      <c r="E828" s="203" t="s">
        <v>14</v>
      </c>
      <c r="F828" s="204">
        <v>26200</v>
      </c>
      <c r="G828" s="204">
        <v>31200</v>
      </c>
      <c r="H828" s="171"/>
      <c r="I828" s="88">
        <f t="shared" si="111"/>
        <v>31200</v>
      </c>
      <c r="J828" s="163">
        <f t="shared" si="112"/>
        <v>0</v>
      </c>
      <c r="K828" s="155">
        <f t="shared" si="11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14"/>
        <v>0</v>
      </c>
      <c r="O828" s="155">
        <f t="shared" si="115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746</v>
      </c>
      <c r="D829" s="202" t="s">
        <v>49</v>
      </c>
      <c r="E829" s="203" t="s">
        <v>14</v>
      </c>
      <c r="F829" s="204">
        <v>22300</v>
      </c>
      <c r="G829" s="204">
        <v>26500</v>
      </c>
      <c r="H829" s="171"/>
      <c r="I829" s="88">
        <f t="shared" si="111"/>
        <v>26500</v>
      </c>
      <c r="J829" s="163">
        <f t="shared" si="112"/>
        <v>0</v>
      </c>
      <c r="K829" s="155">
        <f t="shared" si="11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14"/>
        <v>0</v>
      </c>
      <c r="O829" s="155">
        <f t="shared" si="115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747</v>
      </c>
      <c r="D830" s="202" t="s">
        <v>49</v>
      </c>
      <c r="E830" s="203" t="s">
        <v>14</v>
      </c>
      <c r="F830" s="204">
        <v>26200</v>
      </c>
      <c r="G830" s="204">
        <v>31200</v>
      </c>
      <c r="H830" s="171"/>
      <c r="I830" s="88">
        <f t="shared" si="111"/>
        <v>31200</v>
      </c>
      <c r="J830" s="163">
        <f t="shared" si="112"/>
        <v>0</v>
      </c>
      <c r="K830" s="155">
        <f t="shared" si="11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14"/>
        <v>0</v>
      </c>
      <c r="O830" s="155">
        <f t="shared" si="115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748</v>
      </c>
      <c r="D831" s="202" t="s">
        <v>49</v>
      </c>
      <c r="E831" s="203" t="s">
        <v>14</v>
      </c>
      <c r="F831" s="204">
        <v>26200</v>
      </c>
      <c r="G831" s="204">
        <v>31200</v>
      </c>
      <c r="H831" s="171"/>
      <c r="I831" s="88">
        <f t="shared" si="111"/>
        <v>31200</v>
      </c>
      <c r="J831" s="163">
        <f t="shared" si="112"/>
        <v>0</v>
      </c>
      <c r="K831" s="155">
        <f t="shared" si="11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14"/>
        <v>0</v>
      </c>
      <c r="O831" s="155">
        <f t="shared" si="115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749</v>
      </c>
      <c r="D832" s="202" t="s">
        <v>49</v>
      </c>
      <c r="E832" s="203" t="s">
        <v>14</v>
      </c>
      <c r="F832" s="204">
        <v>58400</v>
      </c>
      <c r="G832" s="204">
        <v>58400</v>
      </c>
      <c r="H832" s="171"/>
      <c r="I832" s="88">
        <f t="shared" si="111"/>
        <v>58400</v>
      </c>
      <c r="J832" s="163">
        <f t="shared" si="112"/>
        <v>0</v>
      </c>
      <c r="K832" s="155">
        <f t="shared" si="11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14"/>
        <v>0</v>
      </c>
      <c r="O832" s="155">
        <f t="shared" si="115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750</v>
      </c>
      <c r="D833" s="202" t="s">
        <v>49</v>
      </c>
      <c r="E833" s="203" t="s">
        <v>14</v>
      </c>
      <c r="F833" s="204">
        <v>45900</v>
      </c>
      <c r="G833" s="204">
        <v>48800</v>
      </c>
      <c r="H833" s="171"/>
      <c r="I833" s="88">
        <f t="shared" si="111"/>
        <v>48800</v>
      </c>
      <c r="J833" s="163">
        <f t="shared" si="112"/>
        <v>0</v>
      </c>
      <c r="K833" s="155">
        <f t="shared" si="11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14"/>
        <v>0</v>
      </c>
      <c r="O833" s="155">
        <f t="shared" si="115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751</v>
      </c>
      <c r="D834" s="202" t="s">
        <v>49</v>
      </c>
      <c r="E834" s="203" t="s">
        <v>14</v>
      </c>
      <c r="F834" s="204">
        <v>58400</v>
      </c>
      <c r="G834" s="204">
        <v>58400</v>
      </c>
      <c r="H834" s="171"/>
      <c r="I834" s="88">
        <f t="shared" ref="I834:I886" si="117">IF($I$5=$G$4,G834,(IF($I$5=$F$4,F834,0)))</f>
        <v>58400</v>
      </c>
      <c r="J834" s="163">
        <f t="shared" si="112"/>
        <v>0</v>
      </c>
      <c r="K834" s="155">
        <f t="shared" si="11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14"/>
        <v>0</v>
      </c>
      <c r="O834" s="155">
        <f t="shared" si="115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752</v>
      </c>
      <c r="D835" s="202" t="s">
        <v>49</v>
      </c>
      <c r="E835" s="203" t="s">
        <v>14</v>
      </c>
      <c r="F835" s="204">
        <v>58400</v>
      </c>
      <c r="G835" s="204">
        <v>58400</v>
      </c>
      <c r="H835" s="171"/>
      <c r="I835" s="88">
        <f t="shared" si="117"/>
        <v>58400</v>
      </c>
      <c r="J835" s="163">
        <f t="shared" si="112"/>
        <v>0</v>
      </c>
      <c r="K835" s="155">
        <f t="shared" si="11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14"/>
        <v>0</v>
      </c>
      <c r="O835" s="155">
        <f t="shared" si="115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753</v>
      </c>
      <c r="D836" s="202" t="s">
        <v>49</v>
      </c>
      <c r="E836" s="203" t="s">
        <v>14</v>
      </c>
      <c r="F836" s="204">
        <v>45900</v>
      </c>
      <c r="G836" s="204">
        <v>45900</v>
      </c>
      <c r="H836" s="171"/>
      <c r="I836" s="88">
        <f t="shared" si="117"/>
        <v>45900</v>
      </c>
      <c r="J836" s="163">
        <f t="shared" si="112"/>
        <v>0</v>
      </c>
      <c r="K836" s="155">
        <f t="shared" si="11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14"/>
        <v>0</v>
      </c>
      <c r="O836" s="155">
        <f t="shared" si="115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754</v>
      </c>
      <c r="D837" s="202" t="s">
        <v>49</v>
      </c>
      <c r="E837" s="203" t="s">
        <v>14</v>
      </c>
      <c r="F837" s="204">
        <v>43100</v>
      </c>
      <c r="G837" s="204">
        <v>43100</v>
      </c>
      <c r="H837" s="171"/>
      <c r="I837" s="88">
        <f t="shared" si="117"/>
        <v>43100</v>
      </c>
      <c r="J837" s="163">
        <f t="shared" si="112"/>
        <v>0</v>
      </c>
      <c r="K837" s="155">
        <f t="shared" si="11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14"/>
        <v>0</v>
      </c>
      <c r="O837" s="155">
        <f t="shared" si="115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755</v>
      </c>
      <c r="D838" s="202" t="s">
        <v>49</v>
      </c>
      <c r="E838" s="203" t="s">
        <v>14</v>
      </c>
      <c r="F838" s="204">
        <v>57400</v>
      </c>
      <c r="G838" s="204">
        <v>68300</v>
      </c>
      <c r="H838" s="171"/>
      <c r="I838" s="88">
        <f t="shared" si="117"/>
        <v>68300</v>
      </c>
      <c r="J838" s="163">
        <f t="shared" si="112"/>
        <v>0</v>
      </c>
      <c r="K838" s="155">
        <f t="shared" si="11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14"/>
        <v>0</v>
      </c>
      <c r="O838" s="155">
        <f t="shared" si="115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756</v>
      </c>
      <c r="D839" s="202" t="s">
        <v>49</v>
      </c>
      <c r="E839" s="203" t="s">
        <v>14</v>
      </c>
      <c r="F839" s="204">
        <v>45900</v>
      </c>
      <c r="G839" s="204">
        <v>48800</v>
      </c>
      <c r="H839" s="171"/>
      <c r="I839" s="88">
        <f t="shared" si="117"/>
        <v>48800</v>
      </c>
      <c r="J839" s="163">
        <f t="shared" si="112"/>
        <v>0</v>
      </c>
      <c r="K839" s="155">
        <f t="shared" si="11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14"/>
        <v>0</v>
      </c>
      <c r="O839" s="155">
        <f t="shared" si="115"/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757</v>
      </c>
      <c r="D840" s="202" t="s">
        <v>49</v>
      </c>
      <c r="E840" s="203" t="s">
        <v>14</v>
      </c>
      <c r="F840" s="204">
        <v>3843100</v>
      </c>
      <c r="G840" s="204">
        <v>3843100</v>
      </c>
      <c r="H840" s="171"/>
      <c r="I840" s="88">
        <f t="shared" si="117"/>
        <v>3843100</v>
      </c>
      <c r="J840" s="163">
        <f t="shared" si="112"/>
        <v>0</v>
      </c>
      <c r="K840" s="155">
        <f t="shared" si="11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14"/>
        <v>0</v>
      </c>
      <c r="O840" s="155">
        <f t="shared" si="115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758</v>
      </c>
      <c r="D841" s="202" t="s">
        <v>49</v>
      </c>
      <c r="E841" s="203" t="s">
        <v>14</v>
      </c>
      <c r="F841" s="204">
        <v>39700</v>
      </c>
      <c r="G841" s="204">
        <v>47200</v>
      </c>
      <c r="H841" s="171"/>
      <c r="I841" s="88">
        <f t="shared" si="117"/>
        <v>47200</v>
      </c>
      <c r="J841" s="163">
        <f t="shared" si="112"/>
        <v>0</v>
      </c>
      <c r="K841" s="155">
        <f t="shared" si="11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14"/>
        <v>0</v>
      </c>
      <c r="O841" s="155">
        <f t="shared" si="115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759</v>
      </c>
      <c r="D842" s="202" t="s">
        <v>49</v>
      </c>
      <c r="E842" s="203" t="s">
        <v>14</v>
      </c>
      <c r="F842" s="204">
        <v>58000</v>
      </c>
      <c r="G842" s="204">
        <v>69000</v>
      </c>
      <c r="H842" s="171"/>
      <c r="I842" s="88">
        <f t="shared" si="117"/>
        <v>69000</v>
      </c>
      <c r="J842" s="163">
        <f t="shared" si="112"/>
        <v>0</v>
      </c>
      <c r="K842" s="155">
        <f t="shared" si="11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14"/>
        <v>0</v>
      </c>
      <c r="O842" s="155">
        <f t="shared" si="115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760</v>
      </c>
      <c r="D843" s="202" t="s">
        <v>49</v>
      </c>
      <c r="E843" s="203" t="s">
        <v>14</v>
      </c>
      <c r="F843" s="204">
        <v>31300</v>
      </c>
      <c r="G843" s="204">
        <v>31300</v>
      </c>
      <c r="H843" s="171"/>
      <c r="I843" s="88">
        <f t="shared" si="117"/>
        <v>31300</v>
      </c>
      <c r="J843" s="163">
        <f t="shared" si="112"/>
        <v>0</v>
      </c>
      <c r="K843" s="155">
        <f t="shared" si="11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14"/>
        <v>0</v>
      </c>
      <c r="O843" s="155">
        <f t="shared" si="115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761</v>
      </c>
      <c r="D844" s="202" t="s">
        <v>49</v>
      </c>
      <c r="E844" s="203" t="s">
        <v>14</v>
      </c>
      <c r="F844" s="204">
        <v>45600</v>
      </c>
      <c r="G844" s="204">
        <v>45600</v>
      </c>
      <c r="H844" s="171"/>
      <c r="I844" s="88">
        <f t="shared" si="117"/>
        <v>45600</v>
      </c>
      <c r="J844" s="163">
        <f t="shared" si="112"/>
        <v>0</v>
      </c>
      <c r="K844" s="155">
        <f t="shared" si="11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14"/>
        <v>0</v>
      </c>
      <c r="O844" s="155">
        <f t="shared" si="115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762</v>
      </c>
      <c r="D845" s="202" t="s">
        <v>49</v>
      </c>
      <c r="E845" s="203" t="s">
        <v>14</v>
      </c>
      <c r="F845" s="204">
        <v>36600</v>
      </c>
      <c r="G845" s="204">
        <v>43500</v>
      </c>
      <c r="H845" s="171"/>
      <c r="I845" s="88">
        <f t="shared" si="117"/>
        <v>43500</v>
      </c>
      <c r="J845" s="163">
        <f t="shared" si="112"/>
        <v>0</v>
      </c>
      <c r="K845" s="155">
        <f t="shared" si="11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14"/>
        <v>0</v>
      </c>
      <c r="O845" s="155">
        <f t="shared" si="115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763</v>
      </c>
      <c r="D846" s="202" t="s">
        <v>49</v>
      </c>
      <c r="E846" s="203" t="s">
        <v>14</v>
      </c>
      <c r="F846" s="204">
        <v>36600</v>
      </c>
      <c r="G846" s="204">
        <v>43500</v>
      </c>
      <c r="H846" s="171"/>
      <c r="I846" s="88">
        <f t="shared" si="117"/>
        <v>43500</v>
      </c>
      <c r="J846" s="163">
        <f t="shared" si="112"/>
        <v>0</v>
      </c>
      <c r="K846" s="155">
        <f t="shared" si="11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14"/>
        <v>0</v>
      </c>
      <c r="O846" s="155">
        <f t="shared" si="115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764</v>
      </c>
      <c r="D847" s="202" t="s">
        <v>49</v>
      </c>
      <c r="E847" s="203" t="s">
        <v>14</v>
      </c>
      <c r="F847" s="204">
        <v>36600</v>
      </c>
      <c r="G847" s="204">
        <v>36600</v>
      </c>
      <c r="H847" s="171"/>
      <c r="I847" s="88">
        <f t="shared" si="117"/>
        <v>36600</v>
      </c>
      <c r="J847" s="163">
        <f t="shared" si="112"/>
        <v>0</v>
      </c>
      <c r="K847" s="155">
        <f t="shared" si="11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14"/>
        <v>0</v>
      </c>
      <c r="O847" s="155">
        <f t="shared" si="115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765</v>
      </c>
      <c r="D848" s="202" t="s">
        <v>49</v>
      </c>
      <c r="E848" s="203" t="s">
        <v>14</v>
      </c>
      <c r="F848" s="204">
        <v>50900</v>
      </c>
      <c r="G848" s="204">
        <v>60500</v>
      </c>
      <c r="H848" s="171"/>
      <c r="I848" s="88">
        <f t="shared" si="117"/>
        <v>60500</v>
      </c>
      <c r="J848" s="163">
        <f t="shared" si="112"/>
        <v>0</v>
      </c>
      <c r="K848" s="155">
        <f t="shared" si="11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14"/>
        <v>0</v>
      </c>
      <c r="O848" s="155">
        <f t="shared" si="115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766</v>
      </c>
      <c r="D849" s="202" t="s">
        <v>49</v>
      </c>
      <c r="E849" s="203" t="s">
        <v>14</v>
      </c>
      <c r="F849" s="204">
        <v>50900</v>
      </c>
      <c r="G849" s="204">
        <v>60500</v>
      </c>
      <c r="H849" s="171"/>
      <c r="I849" s="88">
        <f t="shared" si="117"/>
        <v>60500</v>
      </c>
      <c r="J849" s="163">
        <f t="shared" si="112"/>
        <v>0</v>
      </c>
      <c r="K849" s="155">
        <f t="shared" si="11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114"/>
        <v>0</v>
      </c>
      <c r="O849" s="155">
        <f t="shared" si="115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767</v>
      </c>
      <c r="D850" s="202" t="s">
        <v>49</v>
      </c>
      <c r="E850" s="203" t="s">
        <v>14</v>
      </c>
      <c r="F850" s="204">
        <v>50900</v>
      </c>
      <c r="G850" s="204">
        <v>60500</v>
      </c>
      <c r="H850" s="171"/>
      <c r="I850" s="88">
        <f t="shared" si="117"/>
        <v>60500</v>
      </c>
      <c r="J850" s="163">
        <f t="shared" si="112"/>
        <v>0</v>
      </c>
      <c r="K850" s="155">
        <f t="shared" si="11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4"/>
        <v>0</v>
      </c>
      <c r="O850" s="155">
        <f t="shared" si="115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768</v>
      </c>
      <c r="D851" s="202" t="s">
        <v>49</v>
      </c>
      <c r="E851" s="203" t="s">
        <v>14</v>
      </c>
      <c r="F851" s="204">
        <v>142600</v>
      </c>
      <c r="G851" s="204">
        <v>169600</v>
      </c>
      <c r="H851" s="171"/>
      <c r="I851" s="88">
        <f t="shared" si="117"/>
        <v>169600</v>
      </c>
      <c r="J851" s="163">
        <f t="shared" ref="J851:J914" si="118">IF(D851="MDU-KD",1,0)</f>
        <v>0</v>
      </c>
      <c r="K851" s="155">
        <f t="shared" ref="K851:K914" si="11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120">IF(L851=0,M851,L851)</f>
        <v>0</v>
      </c>
      <c r="O851" s="155">
        <f t="shared" ref="O851:O914" si="12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769</v>
      </c>
      <c r="D852" s="202" t="s">
        <v>49</v>
      </c>
      <c r="E852" s="203" t="s">
        <v>14</v>
      </c>
      <c r="F852" s="204">
        <v>142600</v>
      </c>
      <c r="G852" s="204">
        <v>169600</v>
      </c>
      <c r="H852" s="171"/>
      <c r="I852" s="88">
        <f t="shared" si="117"/>
        <v>169600</v>
      </c>
      <c r="J852" s="163">
        <f t="shared" si="118"/>
        <v>0</v>
      </c>
      <c r="K852" s="155">
        <f t="shared" si="11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20"/>
        <v>0</v>
      </c>
      <c r="O852" s="155">
        <f t="shared" si="121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770</v>
      </c>
      <c r="D853" s="202" t="s">
        <v>49</v>
      </c>
      <c r="E853" s="203" t="s">
        <v>14</v>
      </c>
      <c r="F853" s="204">
        <v>54400</v>
      </c>
      <c r="G853" s="204">
        <v>64700</v>
      </c>
      <c r="H853" s="171"/>
      <c r="I853" s="88">
        <f t="shared" si="117"/>
        <v>64700</v>
      </c>
      <c r="J853" s="163">
        <f t="shared" si="118"/>
        <v>0</v>
      </c>
      <c r="K853" s="155">
        <f t="shared" si="11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20"/>
        <v>0</v>
      </c>
      <c r="O853" s="155">
        <f t="shared" si="121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771</v>
      </c>
      <c r="D854" s="202" t="s">
        <v>49</v>
      </c>
      <c r="E854" s="203" t="s">
        <v>14</v>
      </c>
      <c r="F854" s="204">
        <v>50700</v>
      </c>
      <c r="G854" s="204">
        <v>55500</v>
      </c>
      <c r="H854" s="171"/>
      <c r="I854" s="88">
        <f t="shared" si="117"/>
        <v>55500</v>
      </c>
      <c r="J854" s="163">
        <f t="shared" si="118"/>
        <v>0</v>
      </c>
      <c r="K854" s="155">
        <f t="shared" si="11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20"/>
        <v>0</v>
      </c>
      <c r="O854" s="155">
        <f t="shared" si="121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772</v>
      </c>
      <c r="D855" s="202" t="s">
        <v>49</v>
      </c>
      <c r="E855" s="203" t="s">
        <v>14</v>
      </c>
      <c r="F855" s="204">
        <v>50700</v>
      </c>
      <c r="G855" s="204">
        <v>55500</v>
      </c>
      <c r="H855" s="171"/>
      <c r="I855" s="88">
        <f t="shared" si="117"/>
        <v>55500</v>
      </c>
      <c r="J855" s="163">
        <f t="shared" si="118"/>
        <v>0</v>
      </c>
      <c r="K855" s="155">
        <f t="shared" si="11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20"/>
        <v>0</v>
      </c>
      <c r="O855" s="155">
        <f t="shared" si="121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773</v>
      </c>
      <c r="D856" s="202" t="s">
        <v>49</v>
      </c>
      <c r="E856" s="203" t="s">
        <v>14</v>
      </c>
      <c r="F856" s="204">
        <v>762100</v>
      </c>
      <c r="G856" s="204">
        <v>762100</v>
      </c>
      <c r="H856" s="171"/>
      <c r="I856" s="88">
        <f t="shared" si="117"/>
        <v>762100</v>
      </c>
      <c r="J856" s="163">
        <f t="shared" si="118"/>
        <v>0</v>
      </c>
      <c r="K856" s="155">
        <f t="shared" si="11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20"/>
        <v>0</v>
      </c>
      <c r="O856" s="155">
        <f t="shared" si="121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299</v>
      </c>
      <c r="D857" s="202" t="s">
        <v>49</v>
      </c>
      <c r="E857" s="203" t="s">
        <v>14</v>
      </c>
      <c r="F857" s="204">
        <v>13000</v>
      </c>
      <c r="G857" s="204">
        <v>14900</v>
      </c>
      <c r="H857" s="171"/>
      <c r="I857" s="88">
        <f t="shared" si="117"/>
        <v>14900</v>
      </c>
      <c r="J857" s="163">
        <f t="shared" si="118"/>
        <v>0</v>
      </c>
      <c r="K857" s="155">
        <f t="shared" si="11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20"/>
        <v>0</v>
      </c>
      <c r="O857" s="155">
        <f t="shared" si="121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1169</v>
      </c>
      <c r="D858" s="202" t="s">
        <v>49</v>
      </c>
      <c r="E858" s="203" t="s">
        <v>14</v>
      </c>
      <c r="F858" s="204">
        <v>614700</v>
      </c>
      <c r="G858" s="204">
        <v>614700</v>
      </c>
      <c r="H858" s="171"/>
      <c r="I858" s="88">
        <f t="shared" si="117"/>
        <v>614700</v>
      </c>
      <c r="J858" s="163">
        <f t="shared" si="118"/>
        <v>0</v>
      </c>
      <c r="K858" s="155">
        <f t="shared" si="11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20"/>
        <v>0</v>
      </c>
      <c r="O858" s="155">
        <f t="shared" si="121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1170</v>
      </c>
      <c r="D859" s="202" t="s">
        <v>49</v>
      </c>
      <c r="E859" s="203" t="s">
        <v>14</v>
      </c>
      <c r="F859" s="204">
        <v>829000</v>
      </c>
      <c r="G859" s="204">
        <v>829000</v>
      </c>
      <c r="H859" s="171"/>
      <c r="I859" s="88">
        <f t="shared" si="117"/>
        <v>829000</v>
      </c>
      <c r="J859" s="163">
        <f t="shared" si="118"/>
        <v>0</v>
      </c>
      <c r="K859" s="155">
        <f t="shared" si="11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20"/>
        <v>0</v>
      </c>
      <c r="O859" s="155">
        <f t="shared" si="121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1024</v>
      </c>
      <c r="D860" s="202" t="s">
        <v>49</v>
      </c>
      <c r="E860" s="203" t="s">
        <v>14</v>
      </c>
      <c r="F860" s="204">
        <v>179200</v>
      </c>
      <c r="G860" s="204">
        <v>179200</v>
      </c>
      <c r="H860" s="171"/>
      <c r="I860" s="88">
        <f t="shared" si="117"/>
        <v>179200</v>
      </c>
      <c r="J860" s="163">
        <f t="shared" si="118"/>
        <v>0</v>
      </c>
      <c r="K860" s="155">
        <f t="shared" si="11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20"/>
        <v>0</v>
      </c>
      <c r="O860" s="155">
        <f t="shared" si="121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1025</v>
      </c>
      <c r="D861" s="202" t="s">
        <v>49</v>
      </c>
      <c r="E861" s="203" t="s">
        <v>476</v>
      </c>
      <c r="F861" s="204">
        <v>14370.766666666666</v>
      </c>
      <c r="G861" s="204">
        <v>14370.766666666666</v>
      </c>
      <c r="H861" s="171"/>
      <c r="I861" s="88">
        <f t="shared" si="117"/>
        <v>14370.766666666666</v>
      </c>
      <c r="J861" s="163">
        <f t="shared" si="118"/>
        <v>0</v>
      </c>
      <c r="K861" s="155">
        <f t="shared" si="11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20"/>
        <v>0</v>
      </c>
      <c r="O861" s="155">
        <f t="shared" si="121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50</v>
      </c>
      <c r="E862" s="203"/>
      <c r="F862" s="204"/>
      <c r="G862" s="204"/>
      <c r="H862" s="171"/>
      <c r="I862" s="88">
        <f t="shared" si="117"/>
        <v>0</v>
      </c>
      <c r="J862" s="163">
        <f t="shared" si="118"/>
        <v>0</v>
      </c>
      <c r="K862" s="155">
        <f t="shared" si="11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20"/>
        <v>0</v>
      </c>
      <c r="O862" s="155">
        <f t="shared" si="121"/>
        <v>0</v>
      </c>
      <c r="P862" s="155">
        <f>IF(O862=1,SUM($O$6:O862),0)</f>
        <v>0</v>
      </c>
    </row>
    <row r="863" spans="1:16" ht="15" customHeight="1">
      <c r="A863" s="15"/>
      <c r="B863" s="183" t="s">
        <v>1035</v>
      </c>
      <c r="C863" s="109" t="s">
        <v>1172</v>
      </c>
      <c r="D863" s="202" t="s">
        <v>50</v>
      </c>
      <c r="E863" s="203"/>
      <c r="F863" s="204"/>
      <c r="G863" s="204"/>
      <c r="H863" s="171"/>
      <c r="I863" s="88">
        <f t="shared" si="117"/>
        <v>0</v>
      </c>
      <c r="J863" s="163">
        <f t="shared" si="118"/>
        <v>0</v>
      </c>
      <c r="K863" s="155">
        <f t="shared" si="11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20"/>
        <v>0</v>
      </c>
      <c r="O863" s="155">
        <f t="shared" si="121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1173</v>
      </c>
      <c r="D864" s="202" t="s">
        <v>49</v>
      </c>
      <c r="E864" s="203" t="s">
        <v>14</v>
      </c>
      <c r="F864" s="204">
        <v>1568200</v>
      </c>
      <c r="G864" s="204">
        <v>1568200</v>
      </c>
      <c r="H864" s="171"/>
      <c r="I864" s="88">
        <f t="shared" si="117"/>
        <v>1568200</v>
      </c>
      <c r="J864" s="163">
        <f t="shared" si="118"/>
        <v>0</v>
      </c>
      <c r="K864" s="155">
        <f t="shared" si="11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20"/>
        <v>0</v>
      </c>
      <c r="O864" s="155">
        <f t="shared" si="121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1174</v>
      </c>
      <c r="D865" s="202" t="s">
        <v>49</v>
      </c>
      <c r="E865" s="203" t="s">
        <v>14</v>
      </c>
      <c r="F865" s="204">
        <v>3467100</v>
      </c>
      <c r="G865" s="204">
        <v>3467100</v>
      </c>
      <c r="H865" s="171"/>
      <c r="I865" s="88">
        <f t="shared" si="117"/>
        <v>3467100</v>
      </c>
      <c r="J865" s="163">
        <f t="shared" si="118"/>
        <v>0</v>
      </c>
      <c r="K865" s="155">
        <f t="shared" si="11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20"/>
        <v>0</v>
      </c>
      <c r="O865" s="155">
        <f t="shared" si="121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1175</v>
      </c>
      <c r="D866" s="202" t="s">
        <v>49</v>
      </c>
      <c r="E866" s="203" t="s">
        <v>14</v>
      </c>
      <c r="F866" s="204">
        <v>3467100</v>
      </c>
      <c r="G866" s="204">
        <v>3467100</v>
      </c>
      <c r="H866" s="171"/>
      <c r="I866" s="88">
        <f t="shared" si="117"/>
        <v>3467100</v>
      </c>
      <c r="J866" s="163">
        <f t="shared" si="118"/>
        <v>0</v>
      </c>
      <c r="K866" s="155">
        <f t="shared" si="11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20"/>
        <v>0</v>
      </c>
      <c r="O866" s="155">
        <f t="shared" si="121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1176</v>
      </c>
      <c r="D867" s="202" t="s">
        <v>49</v>
      </c>
      <c r="E867" s="203" t="s">
        <v>14</v>
      </c>
      <c r="F867" s="204">
        <v>1515700</v>
      </c>
      <c r="G867" s="204">
        <v>1515700</v>
      </c>
      <c r="H867" s="171"/>
      <c r="I867" s="88">
        <f t="shared" si="117"/>
        <v>1515700</v>
      </c>
      <c r="J867" s="163">
        <f t="shared" si="118"/>
        <v>0</v>
      </c>
      <c r="K867" s="155">
        <f t="shared" si="11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20"/>
        <v>0</v>
      </c>
      <c r="O867" s="155">
        <f t="shared" si="121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117"/>
        <v>0</v>
      </c>
      <c r="J868" s="163">
        <f t="shared" si="118"/>
        <v>0</v>
      </c>
      <c r="K868" s="155">
        <f t="shared" si="11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20"/>
        <v>0</v>
      </c>
      <c r="O868" s="155">
        <f t="shared" si="121"/>
        <v>0</v>
      </c>
      <c r="P868" s="155">
        <f>IF(O868=1,SUM($O$6:O868),0)</f>
        <v>0</v>
      </c>
    </row>
    <row r="869" spans="1:16" ht="15" customHeight="1">
      <c r="A869" s="15"/>
      <c r="B869" s="183" t="s">
        <v>1035</v>
      </c>
      <c r="C869" s="109" t="s">
        <v>774</v>
      </c>
      <c r="D869" s="202" t="s">
        <v>50</v>
      </c>
      <c r="E869" s="203"/>
      <c r="F869" s="204"/>
      <c r="G869" s="204"/>
      <c r="H869" s="171"/>
      <c r="I869" s="88">
        <f t="shared" si="117"/>
        <v>0</v>
      </c>
      <c r="J869" s="163">
        <f t="shared" si="118"/>
        <v>0</v>
      </c>
      <c r="K869" s="155">
        <f t="shared" si="11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20"/>
        <v>0</v>
      </c>
      <c r="O869" s="155">
        <f t="shared" si="121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775</v>
      </c>
      <c r="D870" s="202" t="s">
        <v>49</v>
      </c>
      <c r="E870" s="203" t="s">
        <v>300</v>
      </c>
      <c r="F870" s="204">
        <v>475700</v>
      </c>
      <c r="G870" s="204">
        <v>475700</v>
      </c>
      <c r="H870" s="171"/>
      <c r="I870" s="88">
        <f t="shared" si="117"/>
        <v>475700</v>
      </c>
      <c r="J870" s="163">
        <f t="shared" si="118"/>
        <v>0</v>
      </c>
      <c r="K870" s="155">
        <f t="shared" si="11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20"/>
        <v>0</v>
      </c>
      <c r="O870" s="155">
        <f t="shared" si="121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301</v>
      </c>
      <c r="D871" s="202" t="s">
        <v>49</v>
      </c>
      <c r="E871" s="203" t="s">
        <v>300</v>
      </c>
      <c r="F871" s="204">
        <v>475700</v>
      </c>
      <c r="G871" s="204">
        <v>475700</v>
      </c>
      <c r="H871" s="171"/>
      <c r="I871" s="88">
        <f t="shared" si="117"/>
        <v>475700</v>
      </c>
      <c r="J871" s="163">
        <f t="shared" si="118"/>
        <v>0</v>
      </c>
      <c r="K871" s="155">
        <f t="shared" si="11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20"/>
        <v>0</v>
      </c>
      <c r="O871" s="155">
        <f t="shared" si="121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302</v>
      </c>
      <c r="D872" s="202" t="s">
        <v>49</v>
      </c>
      <c r="E872" s="203" t="s">
        <v>300</v>
      </c>
      <c r="F872" s="204">
        <v>371300</v>
      </c>
      <c r="G872" s="204">
        <v>371300</v>
      </c>
      <c r="H872" s="171"/>
      <c r="I872" s="88">
        <f t="shared" si="117"/>
        <v>371300</v>
      </c>
      <c r="J872" s="163">
        <f t="shared" si="118"/>
        <v>0</v>
      </c>
      <c r="K872" s="155">
        <f t="shared" si="11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20"/>
        <v>0</v>
      </c>
      <c r="O872" s="155">
        <f t="shared" si="121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303</v>
      </c>
      <c r="D873" s="202" t="s">
        <v>49</v>
      </c>
      <c r="E873" s="203" t="s">
        <v>300</v>
      </c>
      <c r="F873" s="204">
        <v>351700</v>
      </c>
      <c r="G873" s="204">
        <v>351700</v>
      </c>
      <c r="H873" s="171"/>
      <c r="I873" s="88">
        <f t="shared" si="117"/>
        <v>351700</v>
      </c>
      <c r="J873" s="163">
        <f t="shared" si="118"/>
        <v>0</v>
      </c>
      <c r="K873" s="155">
        <f t="shared" si="11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20"/>
        <v>0</v>
      </c>
      <c r="O873" s="155">
        <f t="shared" si="121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304</v>
      </c>
      <c r="D874" s="202" t="s">
        <v>49</v>
      </c>
      <c r="E874" s="203" t="s">
        <v>300</v>
      </c>
      <c r="F874" s="204">
        <v>300100</v>
      </c>
      <c r="G874" s="204">
        <v>300100</v>
      </c>
      <c r="H874" s="171"/>
      <c r="I874" s="88">
        <f t="shared" si="117"/>
        <v>300100</v>
      </c>
      <c r="J874" s="163">
        <f t="shared" si="118"/>
        <v>0</v>
      </c>
      <c r="K874" s="155">
        <f t="shared" si="11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20"/>
        <v>0</v>
      </c>
      <c r="O874" s="155">
        <f t="shared" si="121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305</v>
      </c>
      <c r="D875" s="202" t="s">
        <v>49</v>
      </c>
      <c r="E875" s="203" t="s">
        <v>300</v>
      </c>
      <c r="F875" s="204">
        <v>290900</v>
      </c>
      <c r="G875" s="204">
        <v>290900</v>
      </c>
      <c r="H875" s="171"/>
      <c r="I875" s="88">
        <f t="shared" si="117"/>
        <v>290900</v>
      </c>
      <c r="J875" s="163">
        <f t="shared" si="118"/>
        <v>0</v>
      </c>
      <c r="K875" s="155">
        <f t="shared" si="11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20"/>
        <v>0</v>
      </c>
      <c r="O875" s="155">
        <f t="shared" si="121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306</v>
      </c>
      <c r="D876" s="202" t="s">
        <v>49</v>
      </c>
      <c r="E876" s="203" t="s">
        <v>300</v>
      </c>
      <c r="F876" s="204">
        <v>290600</v>
      </c>
      <c r="G876" s="204">
        <v>290600</v>
      </c>
      <c r="H876" s="171"/>
      <c r="I876" s="88">
        <f t="shared" si="117"/>
        <v>290600</v>
      </c>
      <c r="J876" s="163">
        <f t="shared" si="118"/>
        <v>0</v>
      </c>
      <c r="K876" s="155">
        <f t="shared" si="11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20"/>
        <v>0</v>
      </c>
      <c r="O876" s="155">
        <f t="shared" si="121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307</v>
      </c>
      <c r="D877" s="202" t="s">
        <v>49</v>
      </c>
      <c r="E877" s="203" t="s">
        <v>300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118"/>
        <v>0</v>
      </c>
      <c r="K877" s="155">
        <f t="shared" si="11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20"/>
        <v>0</v>
      </c>
      <c r="O877" s="155">
        <f t="shared" si="121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308</v>
      </c>
      <c r="D878" s="202" t="s">
        <v>49</v>
      </c>
      <c r="E878" s="203" t="s">
        <v>300</v>
      </c>
      <c r="F878" s="204">
        <v>276000</v>
      </c>
      <c r="G878" s="204">
        <v>276000</v>
      </c>
      <c r="H878" s="171"/>
      <c r="I878" s="88">
        <f t="shared" si="117"/>
        <v>276000</v>
      </c>
      <c r="J878" s="163">
        <f t="shared" si="118"/>
        <v>0</v>
      </c>
      <c r="K878" s="155">
        <f t="shared" si="11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20"/>
        <v>0</v>
      </c>
      <c r="O878" s="155">
        <f t="shared" si="121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309</v>
      </c>
      <c r="D879" s="202" t="s">
        <v>49</v>
      </c>
      <c r="E879" s="203" t="s">
        <v>300</v>
      </c>
      <c r="F879" s="204">
        <v>268100</v>
      </c>
      <c r="G879" s="204">
        <v>268100</v>
      </c>
      <c r="H879" s="171"/>
      <c r="I879" s="88">
        <f t="shared" si="117"/>
        <v>268100</v>
      </c>
      <c r="J879" s="163">
        <f t="shared" si="118"/>
        <v>0</v>
      </c>
      <c r="K879" s="155">
        <f t="shared" si="11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20"/>
        <v>0</v>
      </c>
      <c r="O879" s="155">
        <f t="shared" si="121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310</v>
      </c>
      <c r="D880" s="202" t="s">
        <v>49</v>
      </c>
      <c r="E880" s="203" t="s">
        <v>300</v>
      </c>
      <c r="F880" s="204">
        <v>222400</v>
      </c>
      <c r="G880" s="204">
        <v>222400</v>
      </c>
      <c r="H880" s="171"/>
      <c r="I880" s="88">
        <f t="shared" si="117"/>
        <v>222400</v>
      </c>
      <c r="J880" s="163">
        <f t="shared" si="118"/>
        <v>0</v>
      </c>
      <c r="K880" s="155">
        <f t="shared" si="11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20"/>
        <v>0</v>
      </c>
      <c r="O880" s="155">
        <f t="shared" si="121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311</v>
      </c>
      <c r="D881" s="202" t="s">
        <v>49</v>
      </c>
      <c r="E881" s="203" t="s">
        <v>300</v>
      </c>
      <c r="F881" s="204">
        <v>222400</v>
      </c>
      <c r="G881" s="204">
        <v>222400</v>
      </c>
      <c r="H881" s="171"/>
      <c r="I881" s="88">
        <f t="shared" si="117"/>
        <v>222400</v>
      </c>
      <c r="J881" s="163">
        <f t="shared" si="118"/>
        <v>0</v>
      </c>
      <c r="K881" s="155">
        <f t="shared" si="11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20"/>
        <v>0</v>
      </c>
      <c r="O881" s="155">
        <f t="shared" si="121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312</v>
      </c>
      <c r="D882" s="202" t="s">
        <v>49</v>
      </c>
      <c r="E882" s="203" t="s">
        <v>300</v>
      </c>
      <c r="F882" s="204">
        <v>197300</v>
      </c>
      <c r="G882" s="204">
        <v>197300</v>
      </c>
      <c r="H882" s="171"/>
      <c r="I882" s="88">
        <f t="shared" si="117"/>
        <v>197300</v>
      </c>
      <c r="J882" s="163">
        <f t="shared" si="118"/>
        <v>0</v>
      </c>
      <c r="K882" s="155">
        <f t="shared" si="11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20"/>
        <v>0</v>
      </c>
      <c r="O882" s="155">
        <f t="shared" si="121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313</v>
      </c>
      <c r="D883" s="202" t="s">
        <v>49</v>
      </c>
      <c r="E883" s="203" t="s">
        <v>300</v>
      </c>
      <c r="F883" s="204">
        <v>149200</v>
      </c>
      <c r="G883" s="204">
        <v>149200</v>
      </c>
      <c r="H883" s="171"/>
      <c r="I883" s="88">
        <f t="shared" si="117"/>
        <v>149200</v>
      </c>
      <c r="J883" s="163">
        <f t="shared" si="118"/>
        <v>0</v>
      </c>
      <c r="K883" s="155">
        <f t="shared" si="11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20"/>
        <v>0</v>
      </c>
      <c r="O883" s="155">
        <f t="shared" si="121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314</v>
      </c>
      <c r="D884" s="202" t="s">
        <v>49</v>
      </c>
      <c r="E884" s="203" t="s">
        <v>300</v>
      </c>
      <c r="F884" s="204">
        <v>390200</v>
      </c>
      <c r="G884" s="204">
        <v>390200</v>
      </c>
      <c r="H884" s="171"/>
      <c r="I884" s="88">
        <f t="shared" si="117"/>
        <v>390200</v>
      </c>
      <c r="J884" s="163">
        <f t="shared" si="118"/>
        <v>0</v>
      </c>
      <c r="K884" s="155">
        <f t="shared" si="11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20"/>
        <v>0</v>
      </c>
      <c r="O884" s="155">
        <f t="shared" si="121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316</v>
      </c>
      <c r="D885" s="202" t="s">
        <v>49</v>
      </c>
      <c r="E885" s="203" t="s">
        <v>300</v>
      </c>
      <c r="F885" s="204">
        <v>307600</v>
      </c>
      <c r="G885" s="204">
        <v>307600</v>
      </c>
      <c r="H885" s="171"/>
      <c r="I885" s="88">
        <f t="shared" si="117"/>
        <v>307600</v>
      </c>
      <c r="J885" s="163">
        <f t="shared" si="118"/>
        <v>0</v>
      </c>
      <c r="K885" s="155">
        <f t="shared" si="11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20"/>
        <v>0</v>
      </c>
      <c r="O885" s="155">
        <f t="shared" si="121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318</v>
      </c>
      <c r="D886" s="202" t="s">
        <v>49</v>
      </c>
      <c r="E886" s="203" t="s">
        <v>300</v>
      </c>
      <c r="F886" s="204">
        <v>261600</v>
      </c>
      <c r="G886" s="204">
        <v>261600</v>
      </c>
      <c r="H886" s="171"/>
      <c r="I886" s="88">
        <f t="shared" si="117"/>
        <v>261600</v>
      </c>
      <c r="J886" s="163">
        <f t="shared" si="118"/>
        <v>0</v>
      </c>
      <c r="K886" s="155">
        <f t="shared" si="11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20"/>
        <v>0</v>
      </c>
      <c r="O886" s="155">
        <f t="shared" si="121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320</v>
      </c>
      <c r="D887" s="202" t="s">
        <v>49</v>
      </c>
      <c r="E887" s="203" t="s">
        <v>300</v>
      </c>
      <c r="F887" s="204">
        <v>198700</v>
      </c>
      <c r="G887" s="204">
        <v>198700</v>
      </c>
      <c r="H887" s="171"/>
      <c r="I887" s="88">
        <f t="shared" ref="I887:I951" si="122">IF($I$5=$G$4,G887,(IF($I$5=$F$4,F887,0)))</f>
        <v>198700</v>
      </c>
      <c r="J887" s="163">
        <f t="shared" si="118"/>
        <v>0</v>
      </c>
      <c r="K887" s="155">
        <f t="shared" si="11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20"/>
        <v>0</v>
      </c>
      <c r="O887" s="155">
        <f t="shared" si="121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315</v>
      </c>
      <c r="D888" s="202" t="s">
        <v>49</v>
      </c>
      <c r="E888" s="203" t="s">
        <v>300</v>
      </c>
      <c r="F888" s="204">
        <v>272600</v>
      </c>
      <c r="G888" s="204">
        <v>272600</v>
      </c>
      <c r="H888" s="171"/>
      <c r="I888" s="88">
        <f t="shared" si="122"/>
        <v>272600</v>
      </c>
      <c r="J888" s="163">
        <f t="shared" si="118"/>
        <v>0</v>
      </c>
      <c r="K888" s="155">
        <f t="shared" si="11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20"/>
        <v>0</v>
      </c>
      <c r="O888" s="155">
        <f t="shared" si="121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317</v>
      </c>
      <c r="D889" s="202" t="s">
        <v>49</v>
      </c>
      <c r="E889" s="203" t="s">
        <v>300</v>
      </c>
      <c r="F889" s="204">
        <v>243400</v>
      </c>
      <c r="G889" s="204">
        <v>243400</v>
      </c>
      <c r="H889" s="171"/>
      <c r="I889" s="88">
        <f t="shared" si="122"/>
        <v>243400</v>
      </c>
      <c r="J889" s="163">
        <f t="shared" si="118"/>
        <v>0</v>
      </c>
      <c r="K889" s="155">
        <f t="shared" si="11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20"/>
        <v>0</v>
      </c>
      <c r="O889" s="155">
        <f t="shared" si="121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319</v>
      </c>
      <c r="D890" s="202" t="s">
        <v>49</v>
      </c>
      <c r="E890" s="203" t="s">
        <v>300</v>
      </c>
      <c r="F890" s="204">
        <v>179300</v>
      </c>
      <c r="G890" s="204">
        <v>179300</v>
      </c>
      <c r="H890" s="171"/>
      <c r="I890" s="88">
        <f t="shared" si="122"/>
        <v>179300</v>
      </c>
      <c r="J890" s="163">
        <f t="shared" si="118"/>
        <v>0</v>
      </c>
      <c r="K890" s="155">
        <f t="shared" si="11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20"/>
        <v>0</v>
      </c>
      <c r="O890" s="155">
        <f t="shared" si="121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321</v>
      </c>
      <c r="D891" s="202" t="s">
        <v>49</v>
      </c>
      <c r="E891" s="203" t="s">
        <v>300</v>
      </c>
      <c r="F891" s="204">
        <v>151900</v>
      </c>
      <c r="G891" s="204">
        <v>151900</v>
      </c>
      <c r="H891" s="171"/>
      <c r="I891" s="88">
        <f t="shared" si="122"/>
        <v>151900</v>
      </c>
      <c r="J891" s="163">
        <f t="shared" si="118"/>
        <v>0</v>
      </c>
      <c r="K891" s="155">
        <f t="shared" si="11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20"/>
        <v>0</v>
      </c>
      <c r="O891" s="155">
        <f t="shared" si="121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776</v>
      </c>
      <c r="D892" s="202" t="s">
        <v>49</v>
      </c>
      <c r="E892" s="203" t="s">
        <v>300</v>
      </c>
      <c r="F892" s="204">
        <v>136485.10978061482</v>
      </c>
      <c r="G892" s="204">
        <v>136485.10978061482</v>
      </c>
      <c r="H892" s="171"/>
      <c r="I892" s="88">
        <f t="shared" si="122"/>
        <v>136485.10978061482</v>
      </c>
      <c r="J892" s="163">
        <f t="shared" si="118"/>
        <v>0</v>
      </c>
      <c r="K892" s="155">
        <f t="shared" si="11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20"/>
        <v>0</v>
      </c>
      <c r="O892" s="155">
        <f t="shared" si="121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777</v>
      </c>
      <c r="D893" s="202" t="s">
        <v>49</v>
      </c>
      <c r="E893" s="203" t="s">
        <v>300</v>
      </c>
      <c r="F893" s="204">
        <v>125481.16630030893</v>
      </c>
      <c r="G893" s="204">
        <v>125481.16630030893</v>
      </c>
      <c r="H893" s="171"/>
      <c r="I893" s="88">
        <f t="shared" si="122"/>
        <v>125481.16630030893</v>
      </c>
      <c r="J893" s="163">
        <f t="shared" si="118"/>
        <v>0</v>
      </c>
      <c r="K893" s="155">
        <f t="shared" si="11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20"/>
        <v>0</v>
      </c>
      <c r="O893" s="155">
        <f t="shared" si="121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479</v>
      </c>
      <c r="D894" s="202" t="s">
        <v>49</v>
      </c>
      <c r="E894" s="203" t="s">
        <v>300</v>
      </c>
      <c r="F894" s="204">
        <v>115200</v>
      </c>
      <c r="G894" s="204">
        <v>115200</v>
      </c>
      <c r="H894" s="171"/>
      <c r="I894" s="88">
        <f t="shared" si="122"/>
        <v>115200</v>
      </c>
      <c r="J894" s="163">
        <f t="shared" si="118"/>
        <v>0</v>
      </c>
      <c r="K894" s="155">
        <f t="shared" si="11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20"/>
        <v>0</v>
      </c>
      <c r="O894" s="155">
        <f t="shared" si="121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480</v>
      </c>
      <c r="D895" s="202" t="s">
        <v>49</v>
      </c>
      <c r="E895" s="203" t="s">
        <v>300</v>
      </c>
      <c r="F895" s="204">
        <v>115000</v>
      </c>
      <c r="G895" s="204">
        <v>115000</v>
      </c>
      <c r="H895" s="171"/>
      <c r="I895" s="88">
        <f t="shared" si="122"/>
        <v>115000</v>
      </c>
      <c r="J895" s="163">
        <f t="shared" si="118"/>
        <v>0</v>
      </c>
      <c r="K895" s="155">
        <f t="shared" si="11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20"/>
        <v>0</v>
      </c>
      <c r="O895" s="155">
        <f t="shared" si="121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481</v>
      </c>
      <c r="D896" s="202" t="s">
        <v>49</v>
      </c>
      <c r="E896" s="203" t="s">
        <v>300</v>
      </c>
      <c r="F896" s="204">
        <v>101800</v>
      </c>
      <c r="G896" s="204">
        <v>101800</v>
      </c>
      <c r="H896" s="171"/>
      <c r="I896" s="88">
        <f t="shared" si="122"/>
        <v>101800</v>
      </c>
      <c r="J896" s="163">
        <f t="shared" si="118"/>
        <v>0</v>
      </c>
      <c r="K896" s="155">
        <f t="shared" si="11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20"/>
        <v>0</v>
      </c>
      <c r="O896" s="155">
        <f t="shared" si="121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322</v>
      </c>
      <c r="D897" s="202" t="s">
        <v>49</v>
      </c>
      <c r="E897" s="203" t="s">
        <v>300</v>
      </c>
      <c r="F897" s="204">
        <v>523270.00000000006</v>
      </c>
      <c r="G897" s="204">
        <v>523270.00000000006</v>
      </c>
      <c r="H897" s="171"/>
      <c r="I897" s="88">
        <f t="shared" si="122"/>
        <v>523270.00000000006</v>
      </c>
      <c r="J897" s="163">
        <f t="shared" si="118"/>
        <v>0</v>
      </c>
      <c r="K897" s="155">
        <f t="shared" si="11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20"/>
        <v>0</v>
      </c>
      <c r="O897" s="155">
        <f t="shared" si="121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323</v>
      </c>
      <c r="D898" s="202" t="s">
        <v>49</v>
      </c>
      <c r="E898" s="203" t="s">
        <v>300</v>
      </c>
      <c r="F898" s="204">
        <v>523270.00000000006</v>
      </c>
      <c r="G898" s="204">
        <v>523270.00000000006</v>
      </c>
      <c r="H898" s="171"/>
      <c r="I898" s="88">
        <f t="shared" si="122"/>
        <v>523270.00000000006</v>
      </c>
      <c r="J898" s="163">
        <f t="shared" si="118"/>
        <v>0</v>
      </c>
      <c r="K898" s="155">
        <f t="shared" si="11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20"/>
        <v>0</v>
      </c>
      <c r="O898" s="155">
        <f t="shared" si="121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324</v>
      </c>
      <c r="D899" s="202" t="s">
        <v>49</v>
      </c>
      <c r="E899" s="203" t="s">
        <v>300</v>
      </c>
      <c r="F899" s="204">
        <v>408430.00000000006</v>
      </c>
      <c r="G899" s="204">
        <v>408430.00000000006</v>
      </c>
      <c r="H899" s="171"/>
      <c r="I899" s="88">
        <f t="shared" si="122"/>
        <v>408430.00000000006</v>
      </c>
      <c r="J899" s="163">
        <f t="shared" si="118"/>
        <v>0</v>
      </c>
      <c r="K899" s="155">
        <f t="shared" si="11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20"/>
        <v>0</v>
      </c>
      <c r="O899" s="155">
        <f t="shared" si="121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325</v>
      </c>
      <c r="D900" s="202" t="s">
        <v>49</v>
      </c>
      <c r="E900" s="203" t="s">
        <v>300</v>
      </c>
      <c r="F900" s="204">
        <v>386870.00000000006</v>
      </c>
      <c r="G900" s="204">
        <v>386870.00000000006</v>
      </c>
      <c r="H900" s="171"/>
      <c r="I900" s="88">
        <f t="shared" si="122"/>
        <v>386870.00000000006</v>
      </c>
      <c r="J900" s="163">
        <f t="shared" si="118"/>
        <v>0</v>
      </c>
      <c r="K900" s="155">
        <f t="shared" si="11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20"/>
        <v>0</v>
      </c>
      <c r="O900" s="155">
        <f t="shared" si="121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326</v>
      </c>
      <c r="D901" s="202" t="s">
        <v>49</v>
      </c>
      <c r="E901" s="203" t="s">
        <v>300</v>
      </c>
      <c r="F901" s="204">
        <v>330110</v>
      </c>
      <c r="G901" s="204">
        <v>330110</v>
      </c>
      <c r="H901" s="171"/>
      <c r="I901" s="88">
        <f t="shared" si="122"/>
        <v>330110</v>
      </c>
      <c r="J901" s="163">
        <f t="shared" si="118"/>
        <v>0</v>
      </c>
      <c r="K901" s="155">
        <f t="shared" si="11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20"/>
        <v>0</v>
      </c>
      <c r="O901" s="155">
        <f t="shared" si="121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327</v>
      </c>
      <c r="D902" s="202" t="s">
        <v>49</v>
      </c>
      <c r="E902" s="203" t="s">
        <v>300</v>
      </c>
      <c r="F902" s="204">
        <v>319990</v>
      </c>
      <c r="G902" s="204">
        <v>319990</v>
      </c>
      <c r="H902" s="171"/>
      <c r="I902" s="88">
        <f t="shared" si="122"/>
        <v>319990</v>
      </c>
      <c r="J902" s="163">
        <f t="shared" si="118"/>
        <v>0</v>
      </c>
      <c r="K902" s="155">
        <f t="shared" si="11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20"/>
        <v>0</v>
      </c>
      <c r="O902" s="155">
        <f t="shared" si="121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328</v>
      </c>
      <c r="D903" s="202" t="s">
        <v>49</v>
      </c>
      <c r="E903" s="203" t="s">
        <v>300</v>
      </c>
      <c r="F903" s="204">
        <v>319660</v>
      </c>
      <c r="G903" s="204">
        <v>319660</v>
      </c>
      <c r="H903" s="171"/>
      <c r="I903" s="88">
        <f t="shared" si="122"/>
        <v>319660</v>
      </c>
      <c r="J903" s="163">
        <f t="shared" si="118"/>
        <v>0</v>
      </c>
      <c r="K903" s="155">
        <f t="shared" si="11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20"/>
        <v>0</v>
      </c>
      <c r="O903" s="155">
        <f t="shared" si="121"/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329</v>
      </c>
      <c r="D904" s="202" t="s">
        <v>49</v>
      </c>
      <c r="E904" s="203" t="s">
        <v>300</v>
      </c>
      <c r="F904" s="204">
        <v>271700</v>
      </c>
      <c r="G904" s="204">
        <v>271700</v>
      </c>
      <c r="H904" s="171"/>
      <c r="I904" s="88">
        <f t="shared" si="122"/>
        <v>271700</v>
      </c>
      <c r="J904" s="163">
        <f t="shared" si="118"/>
        <v>0</v>
      </c>
      <c r="K904" s="155">
        <f t="shared" si="11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20"/>
        <v>0</v>
      </c>
      <c r="O904" s="155">
        <f t="shared" si="121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330</v>
      </c>
      <c r="D905" s="202" t="s">
        <v>49</v>
      </c>
      <c r="E905" s="203" t="s">
        <v>300</v>
      </c>
      <c r="F905" s="204">
        <v>303600</v>
      </c>
      <c r="G905" s="204">
        <v>303600</v>
      </c>
      <c r="H905" s="171"/>
      <c r="I905" s="88">
        <f t="shared" si="122"/>
        <v>303600</v>
      </c>
      <c r="J905" s="163">
        <f t="shared" si="118"/>
        <v>0</v>
      </c>
      <c r="K905" s="155">
        <f t="shared" si="11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20"/>
        <v>0</v>
      </c>
      <c r="O905" s="155">
        <f t="shared" si="121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331</v>
      </c>
      <c r="D906" s="202" t="s">
        <v>49</v>
      </c>
      <c r="E906" s="203" t="s">
        <v>300</v>
      </c>
      <c r="F906" s="204">
        <v>294910</v>
      </c>
      <c r="G906" s="204">
        <v>294910</v>
      </c>
      <c r="H906" s="171"/>
      <c r="I906" s="88">
        <f t="shared" si="122"/>
        <v>294910</v>
      </c>
      <c r="J906" s="163">
        <f t="shared" si="118"/>
        <v>0</v>
      </c>
      <c r="K906" s="155">
        <f t="shared" si="11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20"/>
        <v>0</v>
      </c>
      <c r="O906" s="155">
        <f t="shared" si="121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332</v>
      </c>
      <c r="D907" s="202" t="s">
        <v>49</v>
      </c>
      <c r="E907" s="203" t="s">
        <v>300</v>
      </c>
      <c r="F907" s="204">
        <v>244640.00000000003</v>
      </c>
      <c r="G907" s="204">
        <v>244640.00000000003</v>
      </c>
      <c r="H907" s="171"/>
      <c r="I907" s="88">
        <f t="shared" si="122"/>
        <v>244640.00000000003</v>
      </c>
      <c r="J907" s="163">
        <f t="shared" si="118"/>
        <v>0</v>
      </c>
      <c r="K907" s="155">
        <f t="shared" si="11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20"/>
        <v>0</v>
      </c>
      <c r="O907" s="155">
        <f t="shared" si="121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333</v>
      </c>
      <c r="D908" s="202" t="s">
        <v>49</v>
      </c>
      <c r="E908" s="203" t="s">
        <v>300</v>
      </c>
      <c r="F908" s="204">
        <v>244640.00000000003</v>
      </c>
      <c r="G908" s="204">
        <v>244640.00000000003</v>
      </c>
      <c r="H908" s="171"/>
      <c r="I908" s="88">
        <f t="shared" si="122"/>
        <v>244640.00000000003</v>
      </c>
      <c r="J908" s="163">
        <f t="shared" si="118"/>
        <v>0</v>
      </c>
      <c r="K908" s="155">
        <f t="shared" si="11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20"/>
        <v>0</v>
      </c>
      <c r="O908" s="155">
        <f t="shared" si="121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334</v>
      </c>
      <c r="D909" s="202" t="s">
        <v>49</v>
      </c>
      <c r="E909" s="203" t="s">
        <v>300</v>
      </c>
      <c r="F909" s="204">
        <v>217030.00000000003</v>
      </c>
      <c r="G909" s="204">
        <v>217030.00000000003</v>
      </c>
      <c r="H909" s="171"/>
      <c r="I909" s="88">
        <f t="shared" si="122"/>
        <v>217030.00000000003</v>
      </c>
      <c r="J909" s="163">
        <f t="shared" si="118"/>
        <v>0</v>
      </c>
      <c r="K909" s="155">
        <f t="shared" si="11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20"/>
        <v>0</v>
      </c>
      <c r="O909" s="155">
        <f t="shared" si="121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335</v>
      </c>
      <c r="D910" s="202" t="s">
        <v>49</v>
      </c>
      <c r="E910" s="203" t="s">
        <v>300</v>
      </c>
      <c r="F910" s="204">
        <v>164120</v>
      </c>
      <c r="G910" s="204">
        <v>164120</v>
      </c>
      <c r="H910" s="171"/>
      <c r="I910" s="88">
        <f t="shared" si="122"/>
        <v>164120</v>
      </c>
      <c r="J910" s="163">
        <f t="shared" si="118"/>
        <v>0</v>
      </c>
      <c r="K910" s="155">
        <f t="shared" si="11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20"/>
        <v>0</v>
      </c>
      <c r="O910" s="155">
        <f t="shared" si="121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336</v>
      </c>
      <c r="D911" s="202" t="s">
        <v>49</v>
      </c>
      <c r="E911" s="203" t="s">
        <v>300</v>
      </c>
      <c r="F911" s="204">
        <v>429220.00000000006</v>
      </c>
      <c r="G911" s="204">
        <v>429220.00000000006</v>
      </c>
      <c r="H911" s="171"/>
      <c r="I911" s="88">
        <f t="shared" si="122"/>
        <v>429220.00000000006</v>
      </c>
      <c r="J911" s="163">
        <f t="shared" si="118"/>
        <v>0</v>
      </c>
      <c r="K911" s="155">
        <f t="shared" si="11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20"/>
        <v>0</v>
      </c>
      <c r="O911" s="155">
        <f t="shared" si="121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338</v>
      </c>
      <c r="D912" s="202" t="s">
        <v>49</v>
      </c>
      <c r="E912" s="203" t="s">
        <v>300</v>
      </c>
      <c r="F912" s="204">
        <v>338360</v>
      </c>
      <c r="G912" s="204">
        <v>338360</v>
      </c>
      <c r="H912" s="171"/>
      <c r="I912" s="88">
        <f t="shared" si="122"/>
        <v>338360</v>
      </c>
      <c r="J912" s="163">
        <f t="shared" si="118"/>
        <v>0</v>
      </c>
      <c r="K912" s="155">
        <f t="shared" si="11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20"/>
        <v>0</v>
      </c>
      <c r="O912" s="155">
        <f t="shared" si="121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340</v>
      </c>
      <c r="D913" s="202" t="s">
        <v>49</v>
      </c>
      <c r="E913" s="203" t="s">
        <v>300</v>
      </c>
      <c r="F913" s="204">
        <v>287760</v>
      </c>
      <c r="G913" s="204">
        <v>287760</v>
      </c>
      <c r="H913" s="171"/>
      <c r="I913" s="88">
        <f t="shared" si="122"/>
        <v>287760</v>
      </c>
      <c r="J913" s="163">
        <f t="shared" si="118"/>
        <v>0</v>
      </c>
      <c r="K913" s="155">
        <f t="shared" si="11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20"/>
        <v>0</v>
      </c>
      <c r="O913" s="155">
        <f t="shared" si="121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342</v>
      </c>
      <c r="D914" s="202" t="s">
        <v>49</v>
      </c>
      <c r="E914" s="203" t="s">
        <v>300</v>
      </c>
      <c r="F914" s="204">
        <v>218570.00000000003</v>
      </c>
      <c r="G914" s="204">
        <v>218570.00000000003</v>
      </c>
      <c r="H914" s="171"/>
      <c r="I914" s="88">
        <f t="shared" si="122"/>
        <v>218570.00000000003</v>
      </c>
      <c r="J914" s="163">
        <f t="shared" si="118"/>
        <v>0</v>
      </c>
      <c r="K914" s="155">
        <f t="shared" si="11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20"/>
        <v>0</v>
      </c>
      <c r="O914" s="155">
        <f t="shared" si="121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337</v>
      </c>
      <c r="D915" s="202" t="s">
        <v>49</v>
      </c>
      <c r="E915" s="203" t="s">
        <v>300</v>
      </c>
      <c r="F915" s="204">
        <v>299860</v>
      </c>
      <c r="G915" s="204">
        <v>299860</v>
      </c>
      <c r="H915" s="171"/>
      <c r="I915" s="88">
        <f t="shared" si="122"/>
        <v>299860</v>
      </c>
      <c r="J915" s="163">
        <f t="shared" ref="J915:J978" si="123">IF(D915="MDU-KD",1,0)</f>
        <v>0</v>
      </c>
      <c r="K915" s="155">
        <f t="shared" ref="K915:K978" si="12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125">IF(L915=0,M915,L915)</f>
        <v>0</v>
      </c>
      <c r="O915" s="155">
        <f t="shared" ref="O915:O978" si="12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339</v>
      </c>
      <c r="D916" s="202" t="s">
        <v>49</v>
      </c>
      <c r="E916" s="203" t="s">
        <v>300</v>
      </c>
      <c r="F916" s="204">
        <v>267740</v>
      </c>
      <c r="G916" s="204">
        <v>267740</v>
      </c>
      <c r="H916" s="171"/>
      <c r="I916" s="88">
        <f t="shared" si="122"/>
        <v>267740</v>
      </c>
      <c r="J916" s="163">
        <f t="shared" si="123"/>
        <v>0</v>
      </c>
      <c r="K916" s="155">
        <f t="shared" si="12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25"/>
        <v>0</v>
      </c>
      <c r="O916" s="155">
        <f t="shared" si="126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341</v>
      </c>
      <c r="D917" s="202" t="s">
        <v>49</v>
      </c>
      <c r="E917" s="203" t="s">
        <v>300</v>
      </c>
      <c r="F917" s="204">
        <v>197230.00000000003</v>
      </c>
      <c r="G917" s="204">
        <v>197230.00000000003</v>
      </c>
      <c r="H917" s="171"/>
      <c r="I917" s="88">
        <f t="shared" si="122"/>
        <v>197230.00000000003</v>
      </c>
      <c r="J917" s="163">
        <f t="shared" si="123"/>
        <v>0</v>
      </c>
      <c r="K917" s="155">
        <f t="shared" si="12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25"/>
        <v>0</v>
      </c>
      <c r="O917" s="155">
        <f t="shared" si="126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343</v>
      </c>
      <c r="D918" s="202" t="s">
        <v>49</v>
      </c>
      <c r="E918" s="203" t="s">
        <v>300</v>
      </c>
      <c r="F918" s="204">
        <v>167090</v>
      </c>
      <c r="G918" s="204">
        <v>167090</v>
      </c>
      <c r="H918" s="171"/>
      <c r="I918" s="88">
        <f t="shared" si="122"/>
        <v>167090</v>
      </c>
      <c r="J918" s="163">
        <f t="shared" si="123"/>
        <v>0</v>
      </c>
      <c r="K918" s="155">
        <f t="shared" si="12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25"/>
        <v>0</v>
      </c>
      <c r="O918" s="155">
        <f t="shared" si="126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778</v>
      </c>
      <c r="D919" s="202" t="s">
        <v>49</v>
      </c>
      <c r="E919" s="203" t="s">
        <v>300</v>
      </c>
      <c r="F919" s="204">
        <v>150133.62075867632</v>
      </c>
      <c r="G919" s="204">
        <v>150133.62075867632</v>
      </c>
      <c r="H919" s="171"/>
      <c r="I919" s="88">
        <f t="shared" si="122"/>
        <v>150133.62075867632</v>
      </c>
      <c r="J919" s="163">
        <f t="shared" si="123"/>
        <v>0</v>
      </c>
      <c r="K919" s="155">
        <f t="shared" si="12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25"/>
        <v>0</v>
      </c>
      <c r="O919" s="155">
        <f t="shared" si="126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779</v>
      </c>
      <c r="D920" s="202" t="s">
        <v>49</v>
      </c>
      <c r="E920" s="203" t="s">
        <v>300</v>
      </c>
      <c r="F920" s="204">
        <v>138029.28293033983</v>
      </c>
      <c r="G920" s="204">
        <v>138029.28293033983</v>
      </c>
      <c r="H920" s="171"/>
      <c r="I920" s="88">
        <f t="shared" si="122"/>
        <v>138029.28293033983</v>
      </c>
      <c r="J920" s="163">
        <f t="shared" si="123"/>
        <v>0</v>
      </c>
      <c r="K920" s="155">
        <f t="shared" si="12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25"/>
        <v>0</v>
      </c>
      <c r="O920" s="155">
        <f t="shared" si="126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780</v>
      </c>
      <c r="D921" s="202" t="s">
        <v>49</v>
      </c>
      <c r="E921" s="203" t="s">
        <v>300</v>
      </c>
      <c r="F921" s="204">
        <v>126720.00000000001</v>
      </c>
      <c r="G921" s="204">
        <v>126720.00000000001</v>
      </c>
      <c r="H921" s="171"/>
      <c r="I921" s="88">
        <f t="shared" si="122"/>
        <v>126720.00000000001</v>
      </c>
      <c r="J921" s="163">
        <f t="shared" si="123"/>
        <v>0</v>
      </c>
      <c r="K921" s="155">
        <f t="shared" si="12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25"/>
        <v>0</v>
      </c>
      <c r="O921" s="155">
        <f t="shared" si="126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781</v>
      </c>
      <c r="D922" s="202" t="s">
        <v>49</v>
      </c>
      <c r="E922" s="203" t="s">
        <v>300</v>
      </c>
      <c r="F922" s="204">
        <v>126500.00000000001</v>
      </c>
      <c r="G922" s="204">
        <v>126500.00000000001</v>
      </c>
      <c r="H922" s="171"/>
      <c r="I922" s="88">
        <f t="shared" si="122"/>
        <v>126500.00000000001</v>
      </c>
      <c r="J922" s="163">
        <f t="shared" si="123"/>
        <v>0</v>
      </c>
      <c r="K922" s="155">
        <f t="shared" si="12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25"/>
        <v>0</v>
      </c>
      <c r="O922" s="155">
        <f t="shared" si="126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782</v>
      </c>
      <c r="D923" s="202" t="s">
        <v>49</v>
      </c>
      <c r="E923" s="203" t="s">
        <v>300</v>
      </c>
      <c r="F923" s="204">
        <v>111980.00000000001</v>
      </c>
      <c r="G923" s="204">
        <v>111980.00000000001</v>
      </c>
      <c r="H923" s="171"/>
      <c r="I923" s="88">
        <f t="shared" si="122"/>
        <v>111980.00000000001</v>
      </c>
      <c r="J923" s="163">
        <f t="shared" si="123"/>
        <v>0</v>
      </c>
      <c r="K923" s="155">
        <f t="shared" si="12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25"/>
        <v>0</v>
      </c>
      <c r="O923" s="155">
        <f t="shared" si="126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1605</v>
      </c>
      <c r="D924" s="202" t="s">
        <v>49</v>
      </c>
      <c r="E924" s="203" t="s">
        <v>300</v>
      </c>
      <c r="F924" s="204">
        <v>382439</v>
      </c>
      <c r="G924" s="204">
        <v>382400</v>
      </c>
      <c r="H924" s="171"/>
      <c r="I924" s="88">
        <f t="shared" si="122"/>
        <v>382400</v>
      </c>
      <c r="J924" s="163">
        <f t="shared" si="123"/>
        <v>0</v>
      </c>
      <c r="K924" s="155">
        <f t="shared" si="12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25"/>
        <v>0</v>
      </c>
      <c r="O924" s="155">
        <f t="shared" si="126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1129</v>
      </c>
      <c r="D925" s="202" t="s">
        <v>49</v>
      </c>
      <c r="E925" s="203" t="s">
        <v>300</v>
      </c>
      <c r="F925" s="204">
        <v>662141.63144094404</v>
      </c>
      <c r="G925" s="204">
        <v>662100</v>
      </c>
      <c r="H925" s="171"/>
      <c r="I925" s="88">
        <f t="shared" si="122"/>
        <v>662100</v>
      </c>
      <c r="J925" s="163">
        <f t="shared" si="123"/>
        <v>0</v>
      </c>
      <c r="K925" s="155">
        <f t="shared" si="12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25"/>
        <v>0</v>
      </c>
      <c r="O925" s="155">
        <f t="shared" si="126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50</v>
      </c>
      <c r="E926" s="203"/>
      <c r="F926" s="204"/>
      <c r="G926" s="204"/>
      <c r="H926" s="171"/>
      <c r="I926" s="88">
        <f t="shared" si="122"/>
        <v>0</v>
      </c>
      <c r="J926" s="163">
        <f t="shared" si="123"/>
        <v>0</v>
      </c>
      <c r="K926" s="155">
        <f t="shared" si="12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25"/>
        <v>0</v>
      </c>
      <c r="O926" s="155">
        <f t="shared" si="126"/>
        <v>0</v>
      </c>
      <c r="P926" s="155">
        <f>IF(O926=1,SUM($O$6:O926),0)</f>
        <v>0</v>
      </c>
    </row>
    <row r="927" spans="1:16" ht="15" customHeight="1">
      <c r="A927" s="15"/>
      <c r="B927" s="183" t="s">
        <v>1035</v>
      </c>
      <c r="C927" s="109" t="s">
        <v>783</v>
      </c>
      <c r="D927" s="202" t="s">
        <v>50</v>
      </c>
      <c r="E927" s="203"/>
      <c r="F927" s="204"/>
      <c r="G927" s="204"/>
      <c r="H927" s="171"/>
      <c r="I927" s="88">
        <f t="shared" si="122"/>
        <v>0</v>
      </c>
      <c r="J927" s="163">
        <f t="shared" si="123"/>
        <v>0</v>
      </c>
      <c r="K927" s="155">
        <f t="shared" si="12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25"/>
        <v>0</v>
      </c>
      <c r="O927" s="155">
        <f t="shared" si="126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344</v>
      </c>
      <c r="D928" s="202" t="s">
        <v>49</v>
      </c>
      <c r="E928" s="203" t="s">
        <v>300</v>
      </c>
      <c r="F928" s="204">
        <v>285500</v>
      </c>
      <c r="G928" s="204">
        <v>285500</v>
      </c>
      <c r="H928" s="171"/>
      <c r="I928" s="88">
        <f t="shared" si="122"/>
        <v>285500</v>
      </c>
      <c r="J928" s="163">
        <f t="shared" si="123"/>
        <v>0</v>
      </c>
      <c r="K928" s="155">
        <f t="shared" si="12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25"/>
        <v>0</v>
      </c>
      <c r="O928" s="155">
        <f t="shared" si="126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345</v>
      </c>
      <c r="D929" s="202" t="s">
        <v>49</v>
      </c>
      <c r="E929" s="203" t="s">
        <v>300</v>
      </c>
      <c r="F929" s="204">
        <v>240000</v>
      </c>
      <c r="G929" s="204">
        <v>240000</v>
      </c>
      <c r="H929" s="171"/>
      <c r="I929" s="88">
        <f t="shared" si="122"/>
        <v>240000</v>
      </c>
      <c r="J929" s="163">
        <f t="shared" si="123"/>
        <v>0</v>
      </c>
      <c r="K929" s="155">
        <f t="shared" si="12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25"/>
        <v>0</v>
      </c>
      <c r="O929" s="155">
        <f t="shared" si="126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346</v>
      </c>
      <c r="D930" s="202" t="s">
        <v>49</v>
      </c>
      <c r="E930" s="203" t="s">
        <v>300</v>
      </c>
      <c r="F930" s="204">
        <v>220800</v>
      </c>
      <c r="G930" s="204">
        <v>220800</v>
      </c>
      <c r="H930" s="171"/>
      <c r="I930" s="88">
        <f t="shared" si="122"/>
        <v>220800</v>
      </c>
      <c r="J930" s="163">
        <f t="shared" si="123"/>
        <v>0</v>
      </c>
      <c r="K930" s="155">
        <f t="shared" si="12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25"/>
        <v>0</v>
      </c>
      <c r="O930" s="155">
        <f t="shared" si="126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347</v>
      </c>
      <c r="D931" s="202" t="s">
        <v>49</v>
      </c>
      <c r="E931" s="203" t="s">
        <v>300</v>
      </c>
      <c r="F931" s="204">
        <v>164300</v>
      </c>
      <c r="G931" s="204">
        <v>164300</v>
      </c>
      <c r="H931" s="171"/>
      <c r="I931" s="88">
        <f t="shared" si="122"/>
        <v>164300</v>
      </c>
      <c r="J931" s="163">
        <f t="shared" si="123"/>
        <v>0</v>
      </c>
      <c r="K931" s="155">
        <f t="shared" si="12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25"/>
        <v>0</v>
      </c>
      <c r="O931" s="155">
        <f t="shared" si="126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348</v>
      </c>
      <c r="D932" s="202" t="s">
        <v>49</v>
      </c>
      <c r="E932" s="203" t="s">
        <v>300</v>
      </c>
      <c r="F932" s="204">
        <v>111700</v>
      </c>
      <c r="G932" s="204">
        <v>111700</v>
      </c>
      <c r="H932" s="171"/>
      <c r="I932" s="88">
        <f t="shared" si="122"/>
        <v>111700</v>
      </c>
      <c r="J932" s="163">
        <f t="shared" si="123"/>
        <v>0</v>
      </c>
      <c r="K932" s="155">
        <f t="shared" si="12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25"/>
        <v>0</v>
      </c>
      <c r="O932" s="155">
        <f t="shared" si="126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349</v>
      </c>
      <c r="D933" s="202" t="s">
        <v>49</v>
      </c>
      <c r="E933" s="203" t="s">
        <v>300</v>
      </c>
      <c r="F933" s="204">
        <v>223500</v>
      </c>
      <c r="G933" s="204">
        <v>223500</v>
      </c>
      <c r="H933" s="171"/>
      <c r="I933" s="88">
        <f t="shared" si="122"/>
        <v>223500</v>
      </c>
      <c r="J933" s="163">
        <f t="shared" si="123"/>
        <v>0</v>
      </c>
      <c r="K933" s="155">
        <f t="shared" si="12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25"/>
        <v>0</v>
      </c>
      <c r="O933" s="155">
        <f t="shared" si="126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350</v>
      </c>
      <c r="D934" s="202" t="s">
        <v>49</v>
      </c>
      <c r="E934" s="203" t="s">
        <v>300</v>
      </c>
      <c r="F934" s="204">
        <v>179000</v>
      </c>
      <c r="G934" s="204">
        <v>179000</v>
      </c>
      <c r="H934" s="171"/>
      <c r="I934" s="88">
        <f t="shared" si="122"/>
        <v>179000</v>
      </c>
      <c r="J934" s="163">
        <f t="shared" si="123"/>
        <v>0</v>
      </c>
      <c r="K934" s="155">
        <f t="shared" si="12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25"/>
        <v>0</v>
      </c>
      <c r="O934" s="155">
        <f t="shared" si="126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50</v>
      </c>
      <c r="E935" s="203"/>
      <c r="F935" s="204"/>
      <c r="G935" s="204"/>
      <c r="H935" s="171"/>
      <c r="I935" s="88">
        <f t="shared" si="122"/>
        <v>0</v>
      </c>
      <c r="J935" s="163">
        <f t="shared" si="123"/>
        <v>0</v>
      </c>
      <c r="K935" s="155">
        <f t="shared" si="12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25"/>
        <v>0</v>
      </c>
      <c r="O935" s="155">
        <f t="shared" si="126"/>
        <v>0</v>
      </c>
      <c r="P935" s="155">
        <f>IF(O935=1,SUM($O$6:O935),0)</f>
        <v>0</v>
      </c>
    </row>
    <row r="936" spans="1:16" ht="15" customHeight="1">
      <c r="A936" s="15"/>
      <c r="B936" s="183" t="s">
        <v>1035</v>
      </c>
      <c r="C936" s="109" t="s">
        <v>774</v>
      </c>
      <c r="D936" s="202" t="s">
        <v>50</v>
      </c>
      <c r="E936" s="203"/>
      <c r="F936" s="204"/>
      <c r="G936" s="204"/>
      <c r="H936" s="171"/>
      <c r="I936" s="88">
        <f t="shared" si="122"/>
        <v>0</v>
      </c>
      <c r="J936" s="163">
        <f t="shared" si="123"/>
        <v>0</v>
      </c>
      <c r="K936" s="155">
        <f t="shared" si="12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25"/>
        <v>0</v>
      </c>
      <c r="O936" s="155">
        <f t="shared" si="126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1203</v>
      </c>
      <c r="D937" s="202" t="s">
        <v>49</v>
      </c>
      <c r="E937" s="203" t="s">
        <v>1106</v>
      </c>
      <c r="F937" s="204">
        <v>9514000</v>
      </c>
      <c r="G937" s="204">
        <v>9514000</v>
      </c>
      <c r="H937" s="171"/>
      <c r="I937" s="88">
        <f t="shared" si="122"/>
        <v>9514000</v>
      </c>
      <c r="J937" s="163">
        <f t="shared" si="123"/>
        <v>0</v>
      </c>
      <c r="K937" s="155">
        <f t="shared" si="12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25"/>
        <v>0</v>
      </c>
      <c r="O937" s="155">
        <f t="shared" si="126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1204</v>
      </c>
      <c r="D938" s="202" t="s">
        <v>49</v>
      </c>
      <c r="E938" s="203" t="s">
        <v>1106</v>
      </c>
      <c r="F938" s="204">
        <v>9514000</v>
      </c>
      <c r="G938" s="204">
        <v>9514000</v>
      </c>
      <c r="H938" s="171"/>
      <c r="I938" s="88">
        <f t="shared" si="122"/>
        <v>9514000</v>
      </c>
      <c r="J938" s="163">
        <f t="shared" si="123"/>
        <v>0</v>
      </c>
      <c r="K938" s="155">
        <f t="shared" si="12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25"/>
        <v>0</v>
      </c>
      <c r="O938" s="155">
        <f t="shared" si="126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1205</v>
      </c>
      <c r="D939" s="202" t="s">
        <v>49</v>
      </c>
      <c r="E939" s="203" t="s">
        <v>1106</v>
      </c>
      <c r="F939" s="204">
        <v>7426000</v>
      </c>
      <c r="G939" s="204">
        <v>7426000</v>
      </c>
      <c r="H939" s="171"/>
      <c r="I939" s="88">
        <f t="shared" si="122"/>
        <v>7426000</v>
      </c>
      <c r="J939" s="163">
        <f t="shared" si="123"/>
        <v>0</v>
      </c>
      <c r="K939" s="155">
        <f t="shared" si="12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25"/>
        <v>0</v>
      </c>
      <c r="O939" s="155">
        <f t="shared" si="126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1206</v>
      </c>
      <c r="D940" s="202" t="s">
        <v>49</v>
      </c>
      <c r="E940" s="203" t="s">
        <v>1106</v>
      </c>
      <c r="F940" s="204">
        <v>7034000</v>
      </c>
      <c r="G940" s="204">
        <v>7034000</v>
      </c>
      <c r="H940" s="171"/>
      <c r="I940" s="88">
        <f t="shared" si="122"/>
        <v>7034000</v>
      </c>
      <c r="J940" s="163">
        <f t="shared" si="123"/>
        <v>0</v>
      </c>
      <c r="K940" s="155">
        <f t="shared" si="12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25"/>
        <v>0</v>
      </c>
      <c r="O940" s="155">
        <f t="shared" si="126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1207</v>
      </c>
      <c r="D941" s="202" t="s">
        <v>49</v>
      </c>
      <c r="E941" s="203" t="s">
        <v>1106</v>
      </c>
      <c r="F941" s="204">
        <v>6002000</v>
      </c>
      <c r="G941" s="204">
        <v>6002000</v>
      </c>
      <c r="H941" s="171"/>
      <c r="I941" s="88">
        <f t="shared" si="122"/>
        <v>6002000</v>
      </c>
      <c r="J941" s="163">
        <f t="shared" si="123"/>
        <v>0</v>
      </c>
      <c r="K941" s="155">
        <f t="shared" si="12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25"/>
        <v>0</v>
      </c>
      <c r="O941" s="155">
        <f t="shared" si="126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1208</v>
      </c>
      <c r="D942" s="202" t="s">
        <v>49</v>
      </c>
      <c r="E942" s="203" t="s">
        <v>1106</v>
      </c>
      <c r="F942" s="204">
        <v>5818000</v>
      </c>
      <c r="G942" s="204">
        <v>5818000</v>
      </c>
      <c r="H942" s="171"/>
      <c r="I942" s="88">
        <f t="shared" si="122"/>
        <v>5818000</v>
      </c>
      <c r="J942" s="163">
        <f t="shared" si="123"/>
        <v>0</v>
      </c>
      <c r="K942" s="155">
        <f t="shared" si="12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25"/>
        <v>0</v>
      </c>
      <c r="O942" s="155">
        <f t="shared" si="126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1209</v>
      </c>
      <c r="D943" s="202" t="s">
        <v>49</v>
      </c>
      <c r="E943" s="203" t="s">
        <v>1106</v>
      </c>
      <c r="F943" s="204">
        <v>5812000</v>
      </c>
      <c r="G943" s="204">
        <v>5812000</v>
      </c>
      <c r="H943" s="171"/>
      <c r="I943" s="88">
        <f t="shared" si="122"/>
        <v>5812000</v>
      </c>
      <c r="J943" s="163">
        <f t="shared" si="123"/>
        <v>0</v>
      </c>
      <c r="K943" s="155">
        <f t="shared" si="12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25"/>
        <v>0</v>
      </c>
      <c r="O943" s="155">
        <f t="shared" si="126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1210</v>
      </c>
      <c r="D944" s="202" t="s">
        <v>49</v>
      </c>
      <c r="E944" s="203" t="s">
        <v>1106</v>
      </c>
      <c r="F944" s="204">
        <v>4940000</v>
      </c>
      <c r="G944" s="204">
        <v>4940000</v>
      </c>
      <c r="H944" s="171"/>
      <c r="I944" s="88">
        <f t="shared" si="122"/>
        <v>4940000</v>
      </c>
      <c r="J944" s="163">
        <f t="shared" si="123"/>
        <v>0</v>
      </c>
      <c r="K944" s="155">
        <f t="shared" si="12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25"/>
        <v>0</v>
      </c>
      <c r="O944" s="155">
        <f t="shared" si="126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1211</v>
      </c>
      <c r="D945" s="202" t="s">
        <v>49</v>
      </c>
      <c r="E945" s="203" t="s">
        <v>1106</v>
      </c>
      <c r="F945" s="204">
        <v>5520000</v>
      </c>
      <c r="G945" s="204">
        <v>5520000</v>
      </c>
      <c r="H945" s="171"/>
      <c r="I945" s="88">
        <f t="shared" si="122"/>
        <v>5520000</v>
      </c>
      <c r="J945" s="163">
        <f t="shared" si="123"/>
        <v>0</v>
      </c>
      <c r="K945" s="155">
        <f t="shared" si="12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25"/>
        <v>0</v>
      </c>
      <c r="O945" s="155">
        <f t="shared" si="126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1212</v>
      </c>
      <c r="D946" s="202" t="s">
        <v>49</v>
      </c>
      <c r="E946" s="203" t="s">
        <v>1106</v>
      </c>
      <c r="F946" s="204">
        <v>5362000</v>
      </c>
      <c r="G946" s="204">
        <v>5362000</v>
      </c>
      <c r="H946" s="171"/>
      <c r="I946" s="88">
        <f t="shared" si="122"/>
        <v>5362000</v>
      </c>
      <c r="J946" s="163">
        <f t="shared" si="123"/>
        <v>0</v>
      </c>
      <c r="K946" s="155">
        <f t="shared" si="12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25"/>
        <v>0</v>
      </c>
      <c r="O946" s="155">
        <f t="shared" si="126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1213</v>
      </c>
      <c r="D947" s="202" t="s">
        <v>49</v>
      </c>
      <c r="E947" s="203" t="s">
        <v>1106</v>
      </c>
      <c r="F947" s="204">
        <v>4448000</v>
      </c>
      <c r="G947" s="204">
        <v>4448000</v>
      </c>
      <c r="H947" s="171"/>
      <c r="I947" s="88">
        <f t="shared" si="122"/>
        <v>4448000</v>
      </c>
      <c r="J947" s="163">
        <f t="shared" si="123"/>
        <v>0</v>
      </c>
      <c r="K947" s="155">
        <f t="shared" si="12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25"/>
        <v>0</v>
      </c>
      <c r="O947" s="155">
        <f t="shared" si="126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1214</v>
      </c>
      <c r="D948" s="202" t="s">
        <v>49</v>
      </c>
      <c r="E948" s="203" t="s">
        <v>1106</v>
      </c>
      <c r="F948" s="204">
        <v>4448000</v>
      </c>
      <c r="G948" s="204">
        <v>4448000</v>
      </c>
      <c r="H948" s="171"/>
      <c r="I948" s="88">
        <f t="shared" si="122"/>
        <v>4448000</v>
      </c>
      <c r="J948" s="163">
        <f t="shared" si="123"/>
        <v>0</v>
      </c>
      <c r="K948" s="155">
        <f t="shared" si="12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25"/>
        <v>0</v>
      </c>
      <c r="O948" s="155">
        <f t="shared" si="126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1215</v>
      </c>
      <c r="D949" s="202" t="s">
        <v>49</v>
      </c>
      <c r="E949" s="203" t="s">
        <v>1106</v>
      </c>
      <c r="F949" s="204">
        <v>3946000</v>
      </c>
      <c r="G949" s="204">
        <v>3946000</v>
      </c>
      <c r="H949" s="171"/>
      <c r="I949" s="88">
        <f t="shared" si="122"/>
        <v>3946000</v>
      </c>
      <c r="J949" s="163">
        <f t="shared" si="123"/>
        <v>0</v>
      </c>
      <c r="K949" s="155">
        <f t="shared" si="12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25"/>
        <v>0</v>
      </c>
      <c r="O949" s="155">
        <f t="shared" si="126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1216</v>
      </c>
      <c r="D950" s="202" t="s">
        <v>49</v>
      </c>
      <c r="E950" s="203" t="s">
        <v>1106</v>
      </c>
      <c r="F950" s="204">
        <v>2984000</v>
      </c>
      <c r="G950" s="204">
        <v>2984000</v>
      </c>
      <c r="H950" s="171"/>
      <c r="I950" s="88">
        <f t="shared" si="122"/>
        <v>2984000</v>
      </c>
      <c r="J950" s="163">
        <f t="shared" si="123"/>
        <v>0</v>
      </c>
      <c r="K950" s="155">
        <f t="shared" si="12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25"/>
        <v>0</v>
      </c>
      <c r="O950" s="155">
        <f t="shared" si="126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1217</v>
      </c>
      <c r="D951" s="202" t="s">
        <v>49</v>
      </c>
      <c r="E951" s="203" t="s">
        <v>1106</v>
      </c>
      <c r="F951" s="204">
        <v>7804000</v>
      </c>
      <c r="G951" s="204">
        <v>7804000</v>
      </c>
      <c r="H951" s="171"/>
      <c r="I951" s="88">
        <f t="shared" si="122"/>
        <v>7804000</v>
      </c>
      <c r="J951" s="163">
        <f t="shared" si="123"/>
        <v>0</v>
      </c>
      <c r="K951" s="155">
        <f t="shared" si="12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25"/>
        <v>0</v>
      </c>
      <c r="O951" s="155">
        <f t="shared" si="126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1218</v>
      </c>
      <c r="D952" s="202" t="s">
        <v>49</v>
      </c>
      <c r="E952" s="203" t="s">
        <v>1106</v>
      </c>
      <c r="F952" s="204">
        <v>6152000</v>
      </c>
      <c r="G952" s="204">
        <v>6152000</v>
      </c>
      <c r="H952" s="171"/>
      <c r="I952" s="88">
        <f t="shared" ref="I952:I1005" si="127">IF($I$5=$G$4,G952,(IF($I$5=$F$4,F952,0)))</f>
        <v>6152000</v>
      </c>
      <c r="J952" s="163">
        <f t="shared" si="123"/>
        <v>0</v>
      </c>
      <c r="K952" s="155">
        <f t="shared" si="12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25"/>
        <v>0</v>
      </c>
      <c r="O952" s="155">
        <f t="shared" si="126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1219</v>
      </c>
      <c r="D953" s="202" t="s">
        <v>49</v>
      </c>
      <c r="E953" s="203" t="s">
        <v>1106</v>
      </c>
      <c r="F953" s="204">
        <v>5232000</v>
      </c>
      <c r="G953" s="204">
        <v>5232000</v>
      </c>
      <c r="H953" s="171"/>
      <c r="I953" s="88">
        <f t="shared" si="127"/>
        <v>5232000</v>
      </c>
      <c r="J953" s="163">
        <f t="shared" si="123"/>
        <v>0</v>
      </c>
      <c r="K953" s="155">
        <f t="shared" si="12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25"/>
        <v>0</v>
      </c>
      <c r="O953" s="155">
        <f t="shared" si="126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1220</v>
      </c>
      <c r="D954" s="202" t="s">
        <v>49</v>
      </c>
      <c r="E954" s="203" t="s">
        <v>1106</v>
      </c>
      <c r="F954" s="204">
        <v>3974000</v>
      </c>
      <c r="G954" s="204">
        <v>3974000</v>
      </c>
      <c r="H954" s="171"/>
      <c r="I954" s="88">
        <f t="shared" si="127"/>
        <v>3974000</v>
      </c>
      <c r="J954" s="163">
        <f t="shared" si="123"/>
        <v>0</v>
      </c>
      <c r="K954" s="155">
        <f t="shared" si="12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25"/>
        <v>0</v>
      </c>
      <c r="O954" s="155">
        <f t="shared" si="126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1221</v>
      </c>
      <c r="D955" s="202" t="s">
        <v>49</v>
      </c>
      <c r="E955" s="203" t="s">
        <v>1106</v>
      </c>
      <c r="F955" s="204">
        <v>5452000</v>
      </c>
      <c r="G955" s="204">
        <v>5452000</v>
      </c>
      <c r="H955" s="171"/>
      <c r="I955" s="88">
        <f t="shared" si="127"/>
        <v>5452000</v>
      </c>
      <c r="J955" s="163">
        <f t="shared" si="123"/>
        <v>0</v>
      </c>
      <c r="K955" s="155">
        <f t="shared" si="12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25"/>
        <v>0</v>
      </c>
      <c r="O955" s="155">
        <f t="shared" si="126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1222</v>
      </c>
      <c r="D956" s="202" t="s">
        <v>49</v>
      </c>
      <c r="E956" s="203" t="s">
        <v>1106</v>
      </c>
      <c r="F956" s="204">
        <v>4868000</v>
      </c>
      <c r="G956" s="204">
        <v>4868000</v>
      </c>
      <c r="H956" s="171"/>
      <c r="I956" s="88">
        <f t="shared" si="127"/>
        <v>4868000</v>
      </c>
      <c r="J956" s="163">
        <f t="shared" si="123"/>
        <v>0</v>
      </c>
      <c r="K956" s="155">
        <f t="shared" si="12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25"/>
        <v>0</v>
      </c>
      <c r="O956" s="155">
        <f t="shared" si="126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1223</v>
      </c>
      <c r="D957" s="202" t="s">
        <v>49</v>
      </c>
      <c r="E957" s="203" t="s">
        <v>1106</v>
      </c>
      <c r="F957" s="204">
        <v>3586000</v>
      </c>
      <c r="G957" s="204">
        <v>3586000</v>
      </c>
      <c r="H957" s="171"/>
      <c r="I957" s="88">
        <f t="shared" si="127"/>
        <v>3586000</v>
      </c>
      <c r="J957" s="163">
        <f t="shared" si="123"/>
        <v>0</v>
      </c>
      <c r="K957" s="155">
        <f t="shared" si="12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25"/>
        <v>0</v>
      </c>
      <c r="O957" s="155">
        <f t="shared" si="126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1224</v>
      </c>
      <c r="D958" s="202" t="s">
        <v>49</v>
      </c>
      <c r="E958" s="203" t="s">
        <v>1106</v>
      </c>
      <c r="F958" s="204">
        <v>3038000</v>
      </c>
      <c r="G958" s="204">
        <v>3038000</v>
      </c>
      <c r="H958" s="171"/>
      <c r="I958" s="88">
        <f t="shared" si="127"/>
        <v>3038000</v>
      </c>
      <c r="J958" s="163">
        <f t="shared" si="123"/>
        <v>0</v>
      </c>
      <c r="K958" s="155">
        <f t="shared" si="12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25"/>
        <v>0</v>
      </c>
      <c r="O958" s="155">
        <f t="shared" si="126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1225</v>
      </c>
      <c r="D959" s="202" t="s">
        <v>49</v>
      </c>
      <c r="E959" s="203" t="s">
        <v>1106</v>
      </c>
      <c r="F959" s="204">
        <v>2729702.1956122965</v>
      </c>
      <c r="G959" s="204">
        <v>2729702.1956122965</v>
      </c>
      <c r="H959" s="171"/>
      <c r="I959" s="88">
        <f t="shared" si="127"/>
        <v>2729702.1956122965</v>
      </c>
      <c r="J959" s="163">
        <f t="shared" si="123"/>
        <v>0</v>
      </c>
      <c r="K959" s="155">
        <f t="shared" si="12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25"/>
        <v>0</v>
      </c>
      <c r="O959" s="155">
        <f t="shared" si="126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1226</v>
      </c>
      <c r="D960" s="202" t="s">
        <v>49</v>
      </c>
      <c r="E960" s="203" t="s">
        <v>1106</v>
      </c>
      <c r="F960" s="204">
        <v>2509623.3260061787</v>
      </c>
      <c r="G960" s="204">
        <v>2509623.3260061787</v>
      </c>
      <c r="H960" s="171"/>
      <c r="I960" s="88">
        <f t="shared" si="127"/>
        <v>2509623.3260061787</v>
      </c>
      <c r="J960" s="163">
        <f t="shared" si="123"/>
        <v>0</v>
      </c>
      <c r="K960" s="155">
        <f t="shared" si="12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25"/>
        <v>0</v>
      </c>
      <c r="O960" s="155">
        <f t="shared" si="126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1227</v>
      </c>
      <c r="D961" s="202" t="s">
        <v>49</v>
      </c>
      <c r="E961" s="203" t="s">
        <v>1106</v>
      </c>
      <c r="F961" s="204">
        <v>2304000</v>
      </c>
      <c r="G961" s="204">
        <v>2304000</v>
      </c>
      <c r="H961" s="171"/>
      <c r="I961" s="88">
        <f t="shared" si="127"/>
        <v>2304000</v>
      </c>
      <c r="J961" s="163">
        <f t="shared" si="123"/>
        <v>0</v>
      </c>
      <c r="K961" s="155">
        <f t="shared" si="12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25"/>
        <v>0</v>
      </c>
      <c r="O961" s="155">
        <f t="shared" si="126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1228</v>
      </c>
      <c r="D962" s="202" t="s">
        <v>49</v>
      </c>
      <c r="E962" s="203" t="s">
        <v>1106</v>
      </c>
      <c r="F962" s="204">
        <v>2300000</v>
      </c>
      <c r="G962" s="204">
        <v>2300000</v>
      </c>
      <c r="H962" s="171"/>
      <c r="I962" s="88">
        <f t="shared" si="127"/>
        <v>2300000</v>
      </c>
      <c r="J962" s="163">
        <f t="shared" si="123"/>
        <v>0</v>
      </c>
      <c r="K962" s="155">
        <f t="shared" si="12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25"/>
        <v>0</v>
      </c>
      <c r="O962" s="155">
        <f t="shared" si="126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1229</v>
      </c>
      <c r="D963" s="202" t="s">
        <v>49</v>
      </c>
      <c r="E963" s="203" t="s">
        <v>1106</v>
      </c>
      <c r="F963" s="204">
        <v>2036000</v>
      </c>
      <c r="G963" s="204">
        <v>2036000</v>
      </c>
      <c r="H963" s="171"/>
      <c r="I963" s="88">
        <f t="shared" si="127"/>
        <v>2036000</v>
      </c>
      <c r="J963" s="163">
        <f t="shared" si="123"/>
        <v>0</v>
      </c>
      <c r="K963" s="155">
        <f t="shared" si="12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25"/>
        <v>0</v>
      </c>
      <c r="O963" s="155">
        <f t="shared" si="126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1230</v>
      </c>
      <c r="D964" s="202" t="s">
        <v>49</v>
      </c>
      <c r="E964" s="203" t="s">
        <v>1106</v>
      </c>
      <c r="F964" s="204">
        <v>10465400.000000002</v>
      </c>
      <c r="G964" s="204">
        <v>10465400.000000002</v>
      </c>
      <c r="H964" s="171"/>
      <c r="I964" s="88">
        <f t="shared" si="127"/>
        <v>10465400.000000002</v>
      </c>
      <c r="J964" s="163">
        <f t="shared" si="123"/>
        <v>0</v>
      </c>
      <c r="K964" s="155">
        <f t="shared" si="12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25"/>
        <v>0</v>
      </c>
      <c r="O964" s="155">
        <f t="shared" si="126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1231</v>
      </c>
      <c r="D965" s="202" t="s">
        <v>49</v>
      </c>
      <c r="E965" s="203" t="s">
        <v>1106</v>
      </c>
      <c r="F965" s="204">
        <v>10465400.000000002</v>
      </c>
      <c r="G965" s="204">
        <v>10465400.000000002</v>
      </c>
      <c r="H965" s="171"/>
      <c r="I965" s="88">
        <f t="shared" si="127"/>
        <v>10465400.000000002</v>
      </c>
      <c r="J965" s="163">
        <f t="shared" si="123"/>
        <v>0</v>
      </c>
      <c r="K965" s="155">
        <f t="shared" si="12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25"/>
        <v>0</v>
      </c>
      <c r="O965" s="155">
        <f t="shared" si="126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1232</v>
      </c>
      <c r="D966" s="202" t="s">
        <v>49</v>
      </c>
      <c r="E966" s="203" t="s">
        <v>1106</v>
      </c>
      <c r="F966" s="204">
        <v>8168600.0000000009</v>
      </c>
      <c r="G966" s="204">
        <v>8168600.0000000009</v>
      </c>
      <c r="H966" s="171"/>
      <c r="I966" s="88">
        <f t="shared" si="127"/>
        <v>8168600.0000000009</v>
      </c>
      <c r="J966" s="163">
        <f t="shared" si="123"/>
        <v>0</v>
      </c>
      <c r="K966" s="155">
        <f t="shared" si="12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25"/>
        <v>0</v>
      </c>
      <c r="O966" s="155">
        <f t="shared" si="126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1233</v>
      </c>
      <c r="D967" s="202" t="s">
        <v>49</v>
      </c>
      <c r="E967" s="203" t="s">
        <v>1106</v>
      </c>
      <c r="F967" s="204">
        <v>7737400.0000000009</v>
      </c>
      <c r="G967" s="204">
        <v>7737400.0000000009</v>
      </c>
      <c r="H967" s="171"/>
      <c r="I967" s="88">
        <f t="shared" si="127"/>
        <v>7737400.0000000009</v>
      </c>
      <c r="J967" s="163">
        <f t="shared" si="123"/>
        <v>0</v>
      </c>
      <c r="K967" s="155">
        <f t="shared" si="12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25"/>
        <v>0</v>
      </c>
      <c r="O967" s="155">
        <f t="shared" si="126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1234</v>
      </c>
      <c r="D968" s="202" t="s">
        <v>49</v>
      </c>
      <c r="E968" s="203" t="s">
        <v>1106</v>
      </c>
      <c r="F968" s="204">
        <v>6602200</v>
      </c>
      <c r="G968" s="204">
        <v>6602200</v>
      </c>
      <c r="H968" s="171"/>
      <c r="I968" s="88">
        <f t="shared" si="127"/>
        <v>6602200</v>
      </c>
      <c r="J968" s="163">
        <f t="shared" si="123"/>
        <v>0</v>
      </c>
      <c r="K968" s="155">
        <f t="shared" si="12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25"/>
        <v>0</v>
      </c>
      <c r="O968" s="155">
        <f t="shared" si="126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1235</v>
      </c>
      <c r="D969" s="202" t="s">
        <v>49</v>
      </c>
      <c r="E969" s="203" t="s">
        <v>1106</v>
      </c>
      <c r="F969" s="204">
        <v>6399800</v>
      </c>
      <c r="G969" s="204">
        <v>6399800</v>
      </c>
      <c r="H969" s="171"/>
      <c r="I969" s="88">
        <f t="shared" si="127"/>
        <v>6399800</v>
      </c>
      <c r="J969" s="163">
        <f t="shared" si="123"/>
        <v>0</v>
      </c>
      <c r="K969" s="155">
        <f t="shared" si="12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25"/>
        <v>0</v>
      </c>
      <c r="O969" s="155">
        <f t="shared" si="126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1236</v>
      </c>
      <c r="D970" s="202" t="s">
        <v>49</v>
      </c>
      <c r="E970" s="203" t="s">
        <v>1106</v>
      </c>
      <c r="F970" s="204">
        <v>6393200</v>
      </c>
      <c r="G970" s="204">
        <v>6393200</v>
      </c>
      <c r="H970" s="171"/>
      <c r="I970" s="88">
        <f t="shared" si="127"/>
        <v>6393200</v>
      </c>
      <c r="J970" s="163">
        <f t="shared" si="123"/>
        <v>0</v>
      </c>
      <c r="K970" s="155">
        <f t="shared" si="12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25"/>
        <v>0</v>
      </c>
      <c r="O970" s="155">
        <f t="shared" si="126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1237</v>
      </c>
      <c r="D971" s="202" t="s">
        <v>49</v>
      </c>
      <c r="E971" s="203" t="s">
        <v>1106</v>
      </c>
      <c r="F971" s="204">
        <v>5434000</v>
      </c>
      <c r="G971" s="204">
        <v>5434000</v>
      </c>
      <c r="H971" s="171"/>
      <c r="I971" s="88">
        <f t="shared" si="127"/>
        <v>5434000</v>
      </c>
      <c r="J971" s="163">
        <f t="shared" si="123"/>
        <v>0</v>
      </c>
      <c r="K971" s="155">
        <f t="shared" si="12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25"/>
        <v>0</v>
      </c>
      <c r="O971" s="155">
        <f t="shared" si="126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1238</v>
      </c>
      <c r="D972" s="202" t="s">
        <v>49</v>
      </c>
      <c r="E972" s="203" t="s">
        <v>1106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123"/>
        <v>0</v>
      </c>
      <c r="K972" s="155">
        <f t="shared" si="12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25"/>
        <v>0</v>
      </c>
      <c r="O972" s="155">
        <f t="shared" si="126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1239</v>
      </c>
      <c r="D973" s="202" t="s">
        <v>49</v>
      </c>
      <c r="E973" s="203" t="s">
        <v>1106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123"/>
        <v>0</v>
      </c>
      <c r="K973" s="155">
        <f t="shared" si="12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25"/>
        <v>0</v>
      </c>
      <c r="O973" s="155">
        <f t="shared" si="126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1240</v>
      </c>
      <c r="D974" s="202" t="s">
        <v>49</v>
      </c>
      <c r="E974" s="203" t="s">
        <v>1106</v>
      </c>
      <c r="F974" s="204">
        <v>4892800.0000000009</v>
      </c>
      <c r="G974" s="204">
        <v>4892800.0000000009</v>
      </c>
      <c r="H974" s="171"/>
      <c r="I974" s="88">
        <f t="shared" si="127"/>
        <v>4892800.0000000009</v>
      </c>
      <c r="J974" s="163">
        <f t="shared" si="123"/>
        <v>0</v>
      </c>
      <c r="K974" s="155">
        <f t="shared" si="12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25"/>
        <v>0</v>
      </c>
      <c r="O974" s="155">
        <f t="shared" si="126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1241</v>
      </c>
      <c r="D975" s="202" t="s">
        <v>49</v>
      </c>
      <c r="E975" s="203" t="s">
        <v>1106</v>
      </c>
      <c r="F975" s="204">
        <v>4892800.0000000009</v>
      </c>
      <c r="G975" s="204">
        <v>4892800.0000000009</v>
      </c>
      <c r="H975" s="171"/>
      <c r="I975" s="88">
        <f t="shared" si="127"/>
        <v>4892800.0000000009</v>
      </c>
      <c r="J975" s="163">
        <f t="shared" si="123"/>
        <v>0</v>
      </c>
      <c r="K975" s="155">
        <f t="shared" si="12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25"/>
        <v>0</v>
      </c>
      <c r="O975" s="155">
        <f t="shared" si="126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1242</v>
      </c>
      <c r="D976" s="202" t="s">
        <v>49</v>
      </c>
      <c r="E976" s="203" t="s">
        <v>1106</v>
      </c>
      <c r="F976" s="204">
        <v>4340600.0000000009</v>
      </c>
      <c r="G976" s="204">
        <v>4340600.0000000009</v>
      </c>
      <c r="H976" s="171"/>
      <c r="I976" s="88">
        <f t="shared" si="127"/>
        <v>4340600.0000000009</v>
      </c>
      <c r="J976" s="163">
        <f t="shared" si="123"/>
        <v>0</v>
      </c>
      <c r="K976" s="155">
        <f t="shared" si="12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25"/>
        <v>0</v>
      </c>
      <c r="O976" s="155">
        <f t="shared" si="126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1243</v>
      </c>
      <c r="D977" s="202" t="s">
        <v>49</v>
      </c>
      <c r="E977" s="203" t="s">
        <v>1106</v>
      </c>
      <c r="F977" s="204">
        <v>3282400</v>
      </c>
      <c r="G977" s="204">
        <v>3282400</v>
      </c>
      <c r="H977" s="171"/>
      <c r="I977" s="88">
        <f t="shared" si="127"/>
        <v>3282400</v>
      </c>
      <c r="J977" s="163">
        <f t="shared" si="123"/>
        <v>0</v>
      </c>
      <c r="K977" s="155">
        <f t="shared" si="12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25"/>
        <v>0</v>
      </c>
      <c r="O977" s="155">
        <f t="shared" si="126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1244</v>
      </c>
      <c r="D978" s="202" t="s">
        <v>49</v>
      </c>
      <c r="E978" s="203" t="s">
        <v>1106</v>
      </c>
      <c r="F978" s="204">
        <v>8584400.0000000019</v>
      </c>
      <c r="G978" s="204">
        <v>8584400.0000000019</v>
      </c>
      <c r="H978" s="171"/>
      <c r="I978" s="88">
        <f t="shared" si="127"/>
        <v>8584400.0000000019</v>
      </c>
      <c r="J978" s="163">
        <f t="shared" si="123"/>
        <v>0</v>
      </c>
      <c r="K978" s="155">
        <f t="shared" si="12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5"/>
        <v>0</v>
      </c>
      <c r="O978" s="155">
        <f t="shared" si="126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1245</v>
      </c>
      <c r="D979" s="202" t="s">
        <v>49</v>
      </c>
      <c r="E979" s="203" t="s">
        <v>1106</v>
      </c>
      <c r="F979" s="204">
        <v>6767200</v>
      </c>
      <c r="G979" s="204">
        <v>6767200</v>
      </c>
      <c r="H979" s="171"/>
      <c r="I979" s="88">
        <f t="shared" si="127"/>
        <v>6767200</v>
      </c>
      <c r="J979" s="163">
        <f t="shared" ref="J979:J1042" si="128">IF(D979="MDU-KD",1,0)</f>
        <v>0</v>
      </c>
      <c r="K979" s="155">
        <f t="shared" ref="K979:K1042" si="12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130">IF(L979=0,M979,L979)</f>
        <v>0</v>
      </c>
      <c r="O979" s="155">
        <f t="shared" ref="O979:O1042" si="13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1246</v>
      </c>
      <c r="D980" s="202" t="s">
        <v>49</v>
      </c>
      <c r="E980" s="203" t="s">
        <v>1106</v>
      </c>
      <c r="F980" s="204">
        <v>5755200</v>
      </c>
      <c r="G980" s="204">
        <v>5755200</v>
      </c>
      <c r="H980" s="171"/>
      <c r="I980" s="88">
        <f t="shared" si="127"/>
        <v>5755200</v>
      </c>
      <c r="J980" s="163">
        <f t="shared" si="128"/>
        <v>0</v>
      </c>
      <c r="K980" s="155">
        <f t="shared" si="12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30"/>
        <v>0</v>
      </c>
      <c r="O980" s="155">
        <f t="shared" si="131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1247</v>
      </c>
      <c r="D981" s="202" t="s">
        <v>49</v>
      </c>
      <c r="E981" s="203" t="s">
        <v>1106</v>
      </c>
      <c r="F981" s="204">
        <v>4371400.0000000009</v>
      </c>
      <c r="G981" s="204">
        <v>4371400.0000000009</v>
      </c>
      <c r="H981" s="171"/>
      <c r="I981" s="88">
        <f t="shared" si="127"/>
        <v>4371400.0000000009</v>
      </c>
      <c r="J981" s="163">
        <f t="shared" si="128"/>
        <v>0</v>
      </c>
      <c r="K981" s="155">
        <f t="shared" si="12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30"/>
        <v>0</v>
      </c>
      <c r="O981" s="155">
        <f t="shared" si="131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1248</v>
      </c>
      <c r="D982" s="202" t="s">
        <v>49</v>
      </c>
      <c r="E982" s="203" t="s">
        <v>1106</v>
      </c>
      <c r="F982" s="204">
        <v>5997200</v>
      </c>
      <c r="G982" s="204">
        <v>5997200</v>
      </c>
      <c r="H982" s="171"/>
      <c r="I982" s="88">
        <f t="shared" si="127"/>
        <v>5997200</v>
      </c>
      <c r="J982" s="163">
        <f t="shared" si="128"/>
        <v>0</v>
      </c>
      <c r="K982" s="155">
        <f t="shared" si="12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30"/>
        <v>0</v>
      </c>
      <c r="O982" s="155">
        <f t="shared" si="131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1249</v>
      </c>
      <c r="D983" s="202" t="s">
        <v>49</v>
      </c>
      <c r="E983" s="203" t="s">
        <v>1106</v>
      </c>
      <c r="F983" s="204">
        <v>5354800</v>
      </c>
      <c r="G983" s="204">
        <v>5354800</v>
      </c>
      <c r="H983" s="171"/>
      <c r="I983" s="88">
        <f t="shared" si="127"/>
        <v>5354800</v>
      </c>
      <c r="J983" s="163">
        <f t="shared" si="128"/>
        <v>0</v>
      </c>
      <c r="K983" s="155">
        <f t="shared" si="12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30"/>
        <v>0</v>
      </c>
      <c r="O983" s="155">
        <f t="shared" si="131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1250</v>
      </c>
      <c r="D984" s="202" t="s">
        <v>49</v>
      </c>
      <c r="E984" s="203" t="s">
        <v>1106</v>
      </c>
      <c r="F984" s="204">
        <v>3944600.0000000005</v>
      </c>
      <c r="G984" s="204">
        <v>3944600.0000000005</v>
      </c>
      <c r="H984" s="171"/>
      <c r="I984" s="88">
        <f t="shared" si="127"/>
        <v>3944600.0000000005</v>
      </c>
      <c r="J984" s="163">
        <f t="shared" si="128"/>
        <v>0</v>
      </c>
      <c r="K984" s="155">
        <f t="shared" si="12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30"/>
        <v>0</v>
      </c>
      <c r="O984" s="155">
        <f t="shared" si="131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1251</v>
      </c>
      <c r="D985" s="202" t="s">
        <v>49</v>
      </c>
      <c r="E985" s="203" t="s">
        <v>1106</v>
      </c>
      <c r="F985" s="204">
        <v>3341800</v>
      </c>
      <c r="G985" s="204">
        <v>3341800</v>
      </c>
      <c r="H985" s="171"/>
      <c r="I985" s="88">
        <f t="shared" si="127"/>
        <v>3341800</v>
      </c>
      <c r="J985" s="163">
        <f t="shared" si="128"/>
        <v>0</v>
      </c>
      <c r="K985" s="155">
        <f t="shared" si="12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30"/>
        <v>0</v>
      </c>
      <c r="O985" s="155">
        <f t="shared" si="131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1252</v>
      </c>
      <c r="D986" s="202" t="s">
        <v>49</v>
      </c>
      <c r="E986" s="203" t="s">
        <v>1106</v>
      </c>
      <c r="F986" s="204">
        <v>3002672.4151735264</v>
      </c>
      <c r="G986" s="204">
        <v>3002672.4151735264</v>
      </c>
      <c r="H986" s="171"/>
      <c r="I986" s="88">
        <f t="shared" si="127"/>
        <v>3002672.4151735264</v>
      </c>
      <c r="J986" s="163">
        <f t="shared" si="128"/>
        <v>0</v>
      </c>
      <c r="K986" s="155">
        <f t="shared" si="12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30"/>
        <v>0</v>
      </c>
      <c r="O986" s="155">
        <f t="shared" si="131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1253</v>
      </c>
      <c r="D987" s="202" t="s">
        <v>49</v>
      </c>
      <c r="E987" s="203" t="s">
        <v>1106</v>
      </c>
      <c r="F987" s="204">
        <v>2760585.6586067965</v>
      </c>
      <c r="G987" s="204">
        <v>2760585.6586067965</v>
      </c>
      <c r="H987" s="171"/>
      <c r="I987" s="88">
        <f t="shared" si="127"/>
        <v>2760585.6586067965</v>
      </c>
      <c r="J987" s="163">
        <f t="shared" si="128"/>
        <v>0</v>
      </c>
      <c r="K987" s="155">
        <f t="shared" si="12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30"/>
        <v>0</v>
      </c>
      <c r="O987" s="155">
        <f t="shared" si="131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1254</v>
      </c>
      <c r="D988" s="202" t="s">
        <v>49</v>
      </c>
      <c r="E988" s="203" t="s">
        <v>1106</v>
      </c>
      <c r="F988" s="204">
        <v>2534400.0000000005</v>
      </c>
      <c r="G988" s="204">
        <v>2534400.0000000005</v>
      </c>
      <c r="H988" s="171"/>
      <c r="I988" s="88">
        <f t="shared" si="127"/>
        <v>2534400.0000000005</v>
      </c>
      <c r="J988" s="163">
        <f t="shared" si="128"/>
        <v>0</v>
      </c>
      <c r="K988" s="155">
        <f t="shared" si="12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30"/>
        <v>0</v>
      </c>
      <c r="O988" s="155">
        <f t="shared" si="131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1255</v>
      </c>
      <c r="D989" s="202" t="s">
        <v>49</v>
      </c>
      <c r="E989" s="203" t="s">
        <v>1106</v>
      </c>
      <c r="F989" s="204">
        <v>2530000.0000000005</v>
      </c>
      <c r="G989" s="204">
        <v>2530000.0000000005</v>
      </c>
      <c r="H989" s="171"/>
      <c r="I989" s="88">
        <f t="shared" si="127"/>
        <v>2530000.0000000005</v>
      </c>
      <c r="J989" s="163">
        <f t="shared" si="128"/>
        <v>0</v>
      </c>
      <c r="K989" s="155">
        <f t="shared" si="12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30"/>
        <v>0</v>
      </c>
      <c r="O989" s="155">
        <f t="shared" si="131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1256</v>
      </c>
      <c r="D990" s="202" t="s">
        <v>49</v>
      </c>
      <c r="E990" s="203" t="s">
        <v>1106</v>
      </c>
      <c r="F990" s="204">
        <v>2239600.0000000005</v>
      </c>
      <c r="G990" s="204">
        <v>2239600.0000000005</v>
      </c>
      <c r="H990" s="171"/>
      <c r="I990" s="88">
        <f t="shared" si="127"/>
        <v>2239600.0000000005</v>
      </c>
      <c r="J990" s="163">
        <f t="shared" si="128"/>
        <v>0</v>
      </c>
      <c r="K990" s="155">
        <f t="shared" si="12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30"/>
        <v>0</v>
      </c>
      <c r="O990" s="155">
        <f t="shared" si="131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1257</v>
      </c>
      <c r="D991" s="202" t="s">
        <v>49</v>
      </c>
      <c r="E991" s="203" t="s">
        <v>1106</v>
      </c>
      <c r="F991" s="204">
        <v>13242832.628818881</v>
      </c>
      <c r="G991" s="204">
        <v>13242832.628818881</v>
      </c>
      <c r="H991" s="171"/>
      <c r="I991" s="88">
        <f t="shared" si="127"/>
        <v>13242832.628818881</v>
      </c>
      <c r="J991" s="163">
        <f t="shared" si="128"/>
        <v>0</v>
      </c>
      <c r="K991" s="155">
        <f t="shared" si="12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30"/>
        <v>0</v>
      </c>
      <c r="O991" s="155">
        <f t="shared" si="131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50</v>
      </c>
      <c r="E992" s="203"/>
      <c r="F992" s="204">
        <v>0</v>
      </c>
      <c r="G992" s="204">
        <v>0</v>
      </c>
      <c r="H992" s="171"/>
      <c r="I992" s="88">
        <f t="shared" si="127"/>
        <v>0</v>
      </c>
      <c r="J992" s="163">
        <f t="shared" si="128"/>
        <v>0</v>
      </c>
      <c r="K992" s="155">
        <f t="shared" si="12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30"/>
        <v>0</v>
      </c>
      <c r="O992" s="155">
        <f t="shared" si="131"/>
        <v>0</v>
      </c>
      <c r="P992" s="155">
        <f>IF(O992=1,SUM($O$6:O992),0)</f>
        <v>0</v>
      </c>
    </row>
    <row r="993" spans="1:16" ht="15" customHeight="1">
      <c r="A993" s="15"/>
      <c r="B993" s="183" t="s">
        <v>1035</v>
      </c>
      <c r="C993" s="109" t="s">
        <v>783</v>
      </c>
      <c r="D993" s="202" t="s">
        <v>50</v>
      </c>
      <c r="E993" s="203"/>
      <c r="F993" s="204">
        <v>0</v>
      </c>
      <c r="G993" s="204">
        <v>0</v>
      </c>
      <c r="H993" s="171"/>
      <c r="I993" s="88">
        <f t="shared" si="127"/>
        <v>0</v>
      </c>
      <c r="J993" s="163">
        <f t="shared" si="128"/>
        <v>0</v>
      </c>
      <c r="K993" s="155">
        <f t="shared" si="12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30"/>
        <v>0</v>
      </c>
      <c r="O993" s="155">
        <f t="shared" si="131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1258</v>
      </c>
      <c r="D994" s="202" t="s">
        <v>49</v>
      </c>
      <c r="E994" s="203" t="s">
        <v>1106</v>
      </c>
      <c r="F994" s="204">
        <v>5710000</v>
      </c>
      <c r="G994" s="204">
        <v>5710000</v>
      </c>
      <c r="H994" s="171"/>
      <c r="I994" s="88">
        <f t="shared" si="127"/>
        <v>5710000</v>
      </c>
      <c r="J994" s="163">
        <f t="shared" si="128"/>
        <v>0</v>
      </c>
      <c r="K994" s="155">
        <f t="shared" si="12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30"/>
        <v>0</v>
      </c>
      <c r="O994" s="155">
        <f t="shared" si="131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1259</v>
      </c>
      <c r="D995" s="202" t="s">
        <v>49</v>
      </c>
      <c r="E995" s="203" t="s">
        <v>1106</v>
      </c>
      <c r="F995" s="204">
        <v>4800000</v>
      </c>
      <c r="G995" s="204">
        <v>4800000</v>
      </c>
      <c r="H995" s="171"/>
      <c r="I995" s="88">
        <f t="shared" si="127"/>
        <v>4800000</v>
      </c>
      <c r="J995" s="163">
        <f t="shared" si="128"/>
        <v>0</v>
      </c>
      <c r="K995" s="155">
        <f t="shared" si="12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30"/>
        <v>0</v>
      </c>
      <c r="O995" s="155">
        <f t="shared" si="131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1260</v>
      </c>
      <c r="D996" s="202" t="s">
        <v>49</v>
      </c>
      <c r="E996" s="203" t="s">
        <v>1106</v>
      </c>
      <c r="F996" s="204">
        <v>4416000</v>
      </c>
      <c r="G996" s="204">
        <v>4416000</v>
      </c>
      <c r="H996" s="171"/>
      <c r="I996" s="88">
        <f t="shared" si="127"/>
        <v>4416000</v>
      </c>
      <c r="J996" s="163">
        <f t="shared" si="128"/>
        <v>0</v>
      </c>
      <c r="K996" s="155">
        <f t="shared" si="12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30"/>
        <v>0</v>
      </c>
      <c r="O996" s="155">
        <f t="shared" si="131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1261</v>
      </c>
      <c r="D997" s="202" t="s">
        <v>49</v>
      </c>
      <c r="E997" s="203" t="s">
        <v>1106</v>
      </c>
      <c r="F997" s="204">
        <v>3286000</v>
      </c>
      <c r="G997" s="204">
        <v>3286000</v>
      </c>
      <c r="H997" s="171"/>
      <c r="I997" s="88">
        <f t="shared" si="127"/>
        <v>3286000</v>
      </c>
      <c r="J997" s="163">
        <f t="shared" si="128"/>
        <v>0</v>
      </c>
      <c r="K997" s="155">
        <f t="shared" si="12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30"/>
        <v>0</v>
      </c>
      <c r="O997" s="155">
        <f t="shared" si="131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1262</v>
      </c>
      <c r="D998" s="202" t="s">
        <v>49</v>
      </c>
      <c r="E998" s="203" t="s">
        <v>1106</v>
      </c>
      <c r="F998" s="204">
        <v>2234000</v>
      </c>
      <c r="G998" s="204">
        <v>2234000</v>
      </c>
      <c r="H998" s="171"/>
      <c r="I998" s="88">
        <f t="shared" si="127"/>
        <v>2234000</v>
      </c>
      <c r="J998" s="163">
        <f t="shared" si="128"/>
        <v>0</v>
      </c>
      <c r="K998" s="155">
        <f t="shared" si="12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30"/>
        <v>0</v>
      </c>
      <c r="O998" s="155">
        <f t="shared" si="131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1263</v>
      </c>
      <c r="D999" s="202" t="s">
        <v>49</v>
      </c>
      <c r="E999" s="203" t="s">
        <v>1106</v>
      </c>
      <c r="F999" s="204">
        <v>4470000</v>
      </c>
      <c r="G999" s="204">
        <v>4470000</v>
      </c>
      <c r="H999" s="171"/>
      <c r="I999" s="88">
        <f t="shared" si="127"/>
        <v>4470000</v>
      </c>
      <c r="J999" s="163">
        <f t="shared" si="128"/>
        <v>0</v>
      </c>
      <c r="K999" s="155">
        <f t="shared" si="12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30"/>
        <v>0</v>
      </c>
      <c r="O999" s="155">
        <f t="shared" si="131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1264</v>
      </c>
      <c r="D1000" s="202" t="s">
        <v>49</v>
      </c>
      <c r="E1000" s="203" t="s">
        <v>1106</v>
      </c>
      <c r="F1000" s="204">
        <v>3580000</v>
      </c>
      <c r="G1000" s="204">
        <v>3580000</v>
      </c>
      <c r="H1000" s="171"/>
      <c r="I1000" s="88">
        <f t="shared" si="127"/>
        <v>3580000</v>
      </c>
      <c r="J1000" s="163">
        <f t="shared" si="128"/>
        <v>0</v>
      </c>
      <c r="K1000" s="155">
        <f t="shared" si="12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30"/>
        <v>0</v>
      </c>
      <c r="O1000" s="155">
        <f t="shared" si="131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50</v>
      </c>
      <c r="E1001" s="203"/>
      <c r="F1001" s="204"/>
      <c r="G1001" s="204"/>
      <c r="H1001" s="171"/>
      <c r="I1001" s="88">
        <f t="shared" si="127"/>
        <v>0</v>
      </c>
      <c r="J1001" s="163">
        <f t="shared" si="128"/>
        <v>0</v>
      </c>
      <c r="K1001" s="155">
        <f t="shared" si="12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30"/>
        <v>0</v>
      </c>
      <c r="O1001" s="155">
        <f t="shared" si="131"/>
        <v>0</v>
      </c>
      <c r="P1001" s="155">
        <f>IF(O1001=1,SUM($O$6:O1001),0)</f>
        <v>0</v>
      </c>
    </row>
    <row r="1002" spans="1:16" ht="15" customHeight="1">
      <c r="A1002" s="15"/>
      <c r="B1002" s="183" t="s">
        <v>1035</v>
      </c>
      <c r="C1002" s="109" t="s">
        <v>534</v>
      </c>
      <c r="D1002" s="202" t="s">
        <v>50</v>
      </c>
      <c r="E1002" s="203"/>
      <c r="F1002" s="204"/>
      <c r="G1002" s="204"/>
      <c r="H1002" s="171"/>
      <c r="I1002" s="88">
        <f t="shared" si="127"/>
        <v>0</v>
      </c>
      <c r="J1002" s="163">
        <f t="shared" si="128"/>
        <v>0</v>
      </c>
      <c r="K1002" s="155">
        <f t="shared" si="12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30"/>
        <v>0</v>
      </c>
      <c r="O1002" s="155">
        <f t="shared" si="131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784</v>
      </c>
      <c r="D1003" s="202" t="s">
        <v>49</v>
      </c>
      <c r="E1003" s="203" t="s">
        <v>14</v>
      </c>
      <c r="F1003" s="204">
        <v>355700</v>
      </c>
      <c r="G1003" s="204">
        <v>355700</v>
      </c>
      <c r="H1003" s="171"/>
      <c r="I1003" s="88">
        <f t="shared" si="127"/>
        <v>355700</v>
      </c>
      <c r="J1003" s="163">
        <f t="shared" si="128"/>
        <v>0</v>
      </c>
      <c r="K1003" s="155">
        <f t="shared" si="12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30"/>
        <v>0</v>
      </c>
      <c r="O1003" s="155">
        <f t="shared" si="131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785</v>
      </c>
      <c r="D1004" s="202" t="s">
        <v>49</v>
      </c>
      <c r="E1004" s="203" t="s">
        <v>14</v>
      </c>
      <c r="F1004" s="204">
        <v>346400</v>
      </c>
      <c r="G1004" s="204">
        <v>346400</v>
      </c>
      <c r="H1004" s="171"/>
      <c r="I1004" s="88">
        <f t="shared" si="127"/>
        <v>346400</v>
      </c>
      <c r="J1004" s="163">
        <f t="shared" si="128"/>
        <v>0</v>
      </c>
      <c r="K1004" s="155">
        <f t="shared" si="12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30"/>
        <v>0</v>
      </c>
      <c r="O1004" s="155">
        <f t="shared" si="131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786</v>
      </c>
      <c r="D1005" s="202" t="s">
        <v>49</v>
      </c>
      <c r="E1005" s="203" t="s">
        <v>14</v>
      </c>
      <c r="F1005" s="204">
        <v>571650</v>
      </c>
      <c r="G1005" s="204">
        <v>571650</v>
      </c>
      <c r="H1005" s="171"/>
      <c r="I1005" s="88">
        <f t="shared" si="127"/>
        <v>571650</v>
      </c>
      <c r="J1005" s="163">
        <f t="shared" si="128"/>
        <v>0</v>
      </c>
      <c r="K1005" s="155">
        <f t="shared" si="12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30"/>
        <v>0</v>
      </c>
      <c r="O1005" s="155">
        <f t="shared" si="131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787</v>
      </c>
      <c r="D1006" s="202" t="s">
        <v>49</v>
      </c>
      <c r="E1006" s="203" t="s">
        <v>14</v>
      </c>
      <c r="F1006" s="204">
        <v>1182800</v>
      </c>
      <c r="G1006" s="204">
        <v>1182800</v>
      </c>
      <c r="H1006" s="171"/>
      <c r="I1006" s="88">
        <f t="shared" ref="I1006:I1071" si="132">IF($I$5=$G$4,G1006,(IF($I$5=$F$4,F1006,0)))</f>
        <v>1182800</v>
      </c>
      <c r="J1006" s="163">
        <f t="shared" si="128"/>
        <v>0</v>
      </c>
      <c r="K1006" s="155">
        <f t="shared" si="12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30"/>
        <v>0</v>
      </c>
      <c r="O1006" s="155">
        <f t="shared" si="131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788</v>
      </c>
      <c r="D1007" s="202" t="s">
        <v>49</v>
      </c>
      <c r="E1007" s="203" t="s">
        <v>14</v>
      </c>
      <c r="F1007" s="204">
        <v>2953300</v>
      </c>
      <c r="G1007" s="204">
        <v>2953300</v>
      </c>
      <c r="H1007" s="171"/>
      <c r="I1007" s="88">
        <f t="shared" si="132"/>
        <v>2953300</v>
      </c>
      <c r="J1007" s="163">
        <f t="shared" si="128"/>
        <v>0</v>
      </c>
      <c r="K1007" s="155">
        <f t="shared" si="12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30"/>
        <v>0</v>
      </c>
      <c r="O1007" s="155">
        <f t="shared" si="131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789</v>
      </c>
      <c r="D1008" s="202" t="s">
        <v>49</v>
      </c>
      <c r="E1008" s="203" t="s">
        <v>14</v>
      </c>
      <c r="F1008" s="204">
        <v>1627400</v>
      </c>
      <c r="G1008" s="204">
        <v>1627400</v>
      </c>
      <c r="H1008" s="171"/>
      <c r="I1008" s="88">
        <f t="shared" si="132"/>
        <v>1627400</v>
      </c>
      <c r="J1008" s="163">
        <f t="shared" si="128"/>
        <v>0</v>
      </c>
      <c r="K1008" s="155">
        <f t="shared" si="12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30"/>
        <v>0</v>
      </c>
      <c r="O1008" s="155">
        <f t="shared" si="131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790</v>
      </c>
      <c r="D1009" s="202" t="s">
        <v>49</v>
      </c>
      <c r="E1009" s="203" t="s">
        <v>14</v>
      </c>
      <c r="F1009" s="204">
        <v>3686500</v>
      </c>
      <c r="G1009" s="204">
        <v>3686500</v>
      </c>
      <c r="H1009" s="171"/>
      <c r="I1009" s="88">
        <f t="shared" si="132"/>
        <v>3686500</v>
      </c>
      <c r="J1009" s="163">
        <f t="shared" si="128"/>
        <v>0</v>
      </c>
      <c r="K1009" s="155">
        <f t="shared" si="12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30"/>
        <v>0</v>
      </c>
      <c r="O1009" s="155">
        <f t="shared" si="131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791</v>
      </c>
      <c r="D1010" s="202" t="s">
        <v>49</v>
      </c>
      <c r="E1010" s="203" t="s">
        <v>14</v>
      </c>
      <c r="F1010" s="204">
        <v>3784400</v>
      </c>
      <c r="G1010" s="204">
        <v>3784400</v>
      </c>
      <c r="H1010" s="171"/>
      <c r="I1010" s="88">
        <f t="shared" si="132"/>
        <v>3784400</v>
      </c>
      <c r="J1010" s="163">
        <f t="shared" si="128"/>
        <v>0</v>
      </c>
      <c r="K1010" s="155">
        <f t="shared" si="12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30"/>
        <v>0</v>
      </c>
      <c r="O1010" s="155">
        <f t="shared" si="131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1606</v>
      </c>
      <c r="D1011" s="202" t="s">
        <v>49</v>
      </c>
      <c r="E1011" s="203" t="s">
        <v>14</v>
      </c>
      <c r="F1011" s="204">
        <v>4127900</v>
      </c>
      <c r="G1011" s="204">
        <v>4127900</v>
      </c>
      <c r="H1011" s="171"/>
      <c r="I1011" s="88">
        <f t="shared" si="132"/>
        <v>4127900</v>
      </c>
      <c r="J1011" s="163">
        <f t="shared" si="128"/>
        <v>0</v>
      </c>
      <c r="K1011" s="155">
        <f t="shared" si="12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30"/>
        <v>0</v>
      </c>
      <c r="O1011" s="155">
        <f t="shared" si="131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1607</v>
      </c>
      <c r="D1012" s="202" t="s">
        <v>49</v>
      </c>
      <c r="E1012" s="203" t="s">
        <v>14</v>
      </c>
      <c r="F1012" s="204">
        <v>4540690</v>
      </c>
      <c r="G1012" s="204">
        <v>4540700</v>
      </c>
      <c r="H1012" s="171"/>
      <c r="I1012" s="88">
        <f t="shared" si="132"/>
        <v>4540700</v>
      </c>
      <c r="J1012" s="163">
        <f t="shared" si="128"/>
        <v>0</v>
      </c>
      <c r="K1012" s="155">
        <f t="shared" si="12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30"/>
        <v>0</v>
      </c>
      <c r="O1012" s="155">
        <f t="shared" si="131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1523</v>
      </c>
      <c r="D1013" s="202" t="s">
        <v>49</v>
      </c>
      <c r="E1013" s="203" t="s">
        <v>14</v>
      </c>
      <c r="F1013" s="204">
        <v>614700</v>
      </c>
      <c r="G1013" s="204">
        <v>614700</v>
      </c>
      <c r="H1013" s="171"/>
      <c r="I1013" s="88">
        <f t="shared" si="132"/>
        <v>614700</v>
      </c>
      <c r="J1013" s="163">
        <f t="shared" si="128"/>
        <v>0</v>
      </c>
      <c r="K1013" s="155">
        <f t="shared" si="12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30"/>
        <v>0</v>
      </c>
      <c r="O1013" s="155">
        <f t="shared" si="131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1524</v>
      </c>
      <c r="D1014" s="202" t="s">
        <v>49</v>
      </c>
      <c r="E1014" s="203" t="s">
        <v>14</v>
      </c>
      <c r="F1014" s="204">
        <v>829000</v>
      </c>
      <c r="G1014" s="204">
        <v>829000</v>
      </c>
      <c r="H1014" s="171"/>
      <c r="I1014" s="88">
        <f t="shared" si="132"/>
        <v>829000</v>
      </c>
      <c r="J1014" s="163">
        <f t="shared" si="128"/>
        <v>0</v>
      </c>
      <c r="K1014" s="155">
        <f t="shared" si="12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30"/>
        <v>0</v>
      </c>
      <c r="O1014" s="155">
        <f t="shared" si="131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50</v>
      </c>
      <c r="D1015" s="202" t="s">
        <v>50</v>
      </c>
      <c r="E1015" s="203"/>
      <c r="F1015" s="204"/>
      <c r="G1015" s="204"/>
      <c r="H1015" s="171"/>
      <c r="I1015" s="88">
        <f t="shared" si="132"/>
        <v>0</v>
      </c>
      <c r="J1015" s="163">
        <f t="shared" si="128"/>
        <v>0</v>
      </c>
      <c r="K1015" s="155">
        <f t="shared" si="12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30"/>
        <v>0</v>
      </c>
      <c r="O1015" s="155">
        <f t="shared" si="131"/>
        <v>0</v>
      </c>
      <c r="P1015" s="155">
        <f>IF(O1015=1,SUM($O$6:O1015),0)</f>
        <v>0</v>
      </c>
    </row>
    <row r="1016" spans="1:16" ht="15" customHeight="1">
      <c r="A1016" s="15"/>
      <c r="B1016" s="183" t="s">
        <v>1035</v>
      </c>
      <c r="C1016" s="109" t="s">
        <v>792</v>
      </c>
      <c r="D1016" s="202" t="s">
        <v>50</v>
      </c>
      <c r="E1016" s="203"/>
      <c r="F1016" s="204"/>
      <c r="G1016" s="204"/>
      <c r="H1016" s="171"/>
      <c r="I1016" s="88">
        <f t="shared" si="132"/>
        <v>0</v>
      </c>
      <c r="J1016" s="163">
        <f t="shared" si="128"/>
        <v>0</v>
      </c>
      <c r="K1016" s="155">
        <f t="shared" si="12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30"/>
        <v>0</v>
      </c>
      <c r="O1016" s="155">
        <f t="shared" si="131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351</v>
      </c>
      <c r="D1017" s="202" t="s">
        <v>49</v>
      </c>
      <c r="E1017" s="203" t="s">
        <v>103</v>
      </c>
      <c r="F1017" s="204">
        <v>367100.81715813151</v>
      </c>
      <c r="G1017" s="204">
        <v>367100.81715813151</v>
      </c>
      <c r="H1017" s="171"/>
      <c r="I1017" s="88">
        <f t="shared" si="132"/>
        <v>367100.81715813151</v>
      </c>
      <c r="J1017" s="163">
        <f t="shared" si="128"/>
        <v>0</v>
      </c>
      <c r="K1017" s="155">
        <f t="shared" si="12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30"/>
        <v>0</v>
      </c>
      <c r="O1017" s="155">
        <f t="shared" si="131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352</v>
      </c>
      <c r="D1018" s="202" t="s">
        <v>49</v>
      </c>
      <c r="E1018" s="203" t="s">
        <v>103</v>
      </c>
      <c r="F1018" s="204">
        <v>367100.81715813151</v>
      </c>
      <c r="G1018" s="204">
        <v>367100.81715813151</v>
      </c>
      <c r="H1018" s="171"/>
      <c r="I1018" s="88">
        <f t="shared" si="132"/>
        <v>367100.81715813151</v>
      </c>
      <c r="J1018" s="163">
        <f t="shared" si="128"/>
        <v>0</v>
      </c>
      <c r="K1018" s="155">
        <f t="shared" si="12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30"/>
        <v>0</v>
      </c>
      <c r="O1018" s="155">
        <f t="shared" si="131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353</v>
      </c>
      <c r="D1019" s="202" t="s">
        <v>49</v>
      </c>
      <c r="E1019" s="203" t="s">
        <v>103</v>
      </c>
      <c r="F1019" s="204">
        <v>483136</v>
      </c>
      <c r="G1019" s="204">
        <v>483136</v>
      </c>
      <c r="H1019" s="171"/>
      <c r="I1019" s="88">
        <f t="shared" si="132"/>
        <v>483136</v>
      </c>
      <c r="J1019" s="163">
        <f t="shared" si="128"/>
        <v>0</v>
      </c>
      <c r="K1019" s="155">
        <f t="shared" si="12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30"/>
        <v>0</v>
      </c>
      <c r="O1019" s="155">
        <f t="shared" si="131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354</v>
      </c>
      <c r="D1020" s="202" t="s">
        <v>49</v>
      </c>
      <c r="E1020" s="203" t="s">
        <v>103</v>
      </c>
      <c r="F1020" s="204">
        <v>483136</v>
      </c>
      <c r="G1020" s="204">
        <v>483136</v>
      </c>
      <c r="H1020" s="171"/>
      <c r="I1020" s="88">
        <f t="shared" si="132"/>
        <v>483136</v>
      </c>
      <c r="J1020" s="163">
        <f t="shared" si="128"/>
        <v>0</v>
      </c>
      <c r="K1020" s="155">
        <f t="shared" si="12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30"/>
        <v>0</v>
      </c>
      <c r="O1020" s="155">
        <f t="shared" si="131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355</v>
      </c>
      <c r="D1021" s="202" t="s">
        <v>49</v>
      </c>
      <c r="E1021" s="203" t="s">
        <v>103</v>
      </c>
      <c r="F1021" s="204">
        <v>542850</v>
      </c>
      <c r="G1021" s="204">
        <v>542850</v>
      </c>
      <c r="H1021" s="171"/>
      <c r="I1021" s="88">
        <f t="shared" si="132"/>
        <v>542850</v>
      </c>
      <c r="J1021" s="163">
        <f t="shared" si="128"/>
        <v>0</v>
      </c>
      <c r="K1021" s="155">
        <f t="shared" si="12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30"/>
        <v>0</v>
      </c>
      <c r="O1021" s="155">
        <f t="shared" si="131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356</v>
      </c>
      <c r="D1022" s="202" t="s">
        <v>49</v>
      </c>
      <c r="E1022" s="203" t="s">
        <v>103</v>
      </c>
      <c r="F1022" s="204">
        <v>542850</v>
      </c>
      <c r="G1022" s="204">
        <v>542850</v>
      </c>
      <c r="H1022" s="171"/>
      <c r="I1022" s="88">
        <f t="shared" si="132"/>
        <v>542850</v>
      </c>
      <c r="J1022" s="163">
        <f t="shared" si="128"/>
        <v>0</v>
      </c>
      <c r="K1022" s="155">
        <f t="shared" si="12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30"/>
        <v>0</v>
      </c>
      <c r="O1022" s="155">
        <f t="shared" si="131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1134</v>
      </c>
      <c r="D1023" s="202" t="s">
        <v>49</v>
      </c>
      <c r="E1023" s="203" t="s">
        <v>103</v>
      </c>
      <c r="F1023" s="204">
        <v>580849</v>
      </c>
      <c r="G1023" s="204">
        <v>580849</v>
      </c>
      <c r="H1023" s="171"/>
      <c r="I1023" s="88">
        <f t="shared" si="132"/>
        <v>580849</v>
      </c>
      <c r="J1023" s="163">
        <f t="shared" si="128"/>
        <v>0</v>
      </c>
      <c r="K1023" s="155">
        <f t="shared" si="12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30"/>
        <v>0</v>
      </c>
      <c r="O1023" s="155">
        <f t="shared" si="131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1135</v>
      </c>
      <c r="D1024" s="202" t="s">
        <v>49</v>
      </c>
      <c r="E1024" s="203" t="s">
        <v>103</v>
      </c>
      <c r="F1024" s="204">
        <v>580849</v>
      </c>
      <c r="G1024" s="204">
        <v>580849</v>
      </c>
      <c r="H1024" s="171"/>
      <c r="I1024" s="88">
        <f t="shared" si="132"/>
        <v>580849</v>
      </c>
      <c r="J1024" s="163">
        <f t="shared" si="128"/>
        <v>0</v>
      </c>
      <c r="K1024" s="155">
        <f t="shared" si="12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30"/>
        <v>0</v>
      </c>
      <c r="O1024" s="155">
        <f t="shared" si="131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357</v>
      </c>
      <c r="D1025" s="202" t="s">
        <v>49</v>
      </c>
      <c r="E1025" s="203" t="s">
        <v>103</v>
      </c>
      <c r="F1025" s="204">
        <v>640563</v>
      </c>
      <c r="G1025" s="204">
        <v>640563</v>
      </c>
      <c r="H1025" s="171"/>
      <c r="I1025" s="88">
        <f t="shared" si="132"/>
        <v>640563</v>
      </c>
      <c r="J1025" s="163">
        <f t="shared" si="128"/>
        <v>0</v>
      </c>
      <c r="K1025" s="155">
        <f t="shared" si="12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30"/>
        <v>0</v>
      </c>
      <c r="O1025" s="155">
        <f t="shared" si="131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358</v>
      </c>
      <c r="D1026" s="202" t="s">
        <v>49</v>
      </c>
      <c r="E1026" s="203" t="s">
        <v>103</v>
      </c>
      <c r="F1026" s="204">
        <v>640563</v>
      </c>
      <c r="G1026" s="204">
        <v>640563</v>
      </c>
      <c r="H1026" s="171"/>
      <c r="I1026" s="88">
        <f t="shared" si="132"/>
        <v>640563</v>
      </c>
      <c r="J1026" s="163">
        <f t="shared" si="128"/>
        <v>0</v>
      </c>
      <c r="K1026" s="155">
        <f t="shared" si="12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30"/>
        <v>0</v>
      </c>
      <c r="O1026" s="155">
        <f t="shared" si="131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359</v>
      </c>
      <c r="D1027" s="202" t="s">
        <v>49</v>
      </c>
      <c r="E1027" s="203" t="s">
        <v>103</v>
      </c>
      <c r="F1027" s="204">
        <v>777904.11254937388</v>
      </c>
      <c r="G1027" s="204">
        <v>777904.11254937388</v>
      </c>
      <c r="H1027" s="171"/>
      <c r="I1027" s="88">
        <f t="shared" si="132"/>
        <v>777904.11254937388</v>
      </c>
      <c r="J1027" s="163">
        <f t="shared" si="128"/>
        <v>0</v>
      </c>
      <c r="K1027" s="155">
        <f t="shared" si="12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30"/>
        <v>0</v>
      </c>
      <c r="O1027" s="155">
        <f t="shared" si="131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360</v>
      </c>
      <c r="D1028" s="202" t="s">
        <v>49</v>
      </c>
      <c r="E1028" s="203" t="s">
        <v>103</v>
      </c>
      <c r="F1028" s="204">
        <v>777904.11254937388</v>
      </c>
      <c r="G1028" s="204">
        <v>777904.11254937388</v>
      </c>
      <c r="H1028" s="171"/>
      <c r="I1028" s="88">
        <f t="shared" si="132"/>
        <v>777904.11254937388</v>
      </c>
      <c r="J1028" s="163">
        <f t="shared" si="128"/>
        <v>0</v>
      </c>
      <c r="K1028" s="155">
        <f t="shared" si="12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30"/>
        <v>0</v>
      </c>
      <c r="O1028" s="155">
        <f t="shared" si="131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361</v>
      </c>
      <c r="D1029" s="202" t="s">
        <v>49</v>
      </c>
      <c r="E1029" s="203" t="s">
        <v>103</v>
      </c>
      <c r="F1029" s="204">
        <v>776275</v>
      </c>
      <c r="G1029" s="204">
        <v>776275</v>
      </c>
      <c r="H1029" s="171"/>
      <c r="I1029" s="88">
        <f t="shared" si="132"/>
        <v>776275</v>
      </c>
      <c r="J1029" s="163">
        <f t="shared" si="128"/>
        <v>0</v>
      </c>
      <c r="K1029" s="155">
        <f t="shared" si="12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30"/>
        <v>0</v>
      </c>
      <c r="O1029" s="155">
        <f t="shared" si="131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362</v>
      </c>
      <c r="D1030" s="202" t="s">
        <v>49</v>
      </c>
      <c r="E1030" s="203" t="s">
        <v>103</v>
      </c>
      <c r="F1030" s="204">
        <v>776275</v>
      </c>
      <c r="G1030" s="204">
        <v>776275</v>
      </c>
      <c r="H1030" s="171"/>
      <c r="I1030" s="88">
        <f t="shared" si="132"/>
        <v>776275</v>
      </c>
      <c r="J1030" s="163">
        <f t="shared" si="128"/>
        <v>0</v>
      </c>
      <c r="K1030" s="155">
        <f t="shared" si="12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30"/>
        <v>0</v>
      </c>
      <c r="O1030" s="155">
        <f t="shared" si="131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363</v>
      </c>
      <c r="D1031" s="202" t="s">
        <v>49</v>
      </c>
      <c r="E1031" s="203" t="s">
        <v>103</v>
      </c>
      <c r="F1031" s="204">
        <v>852274</v>
      </c>
      <c r="G1031" s="204">
        <v>852274</v>
      </c>
      <c r="H1031" s="171"/>
      <c r="I1031" s="88">
        <f t="shared" si="132"/>
        <v>852274</v>
      </c>
      <c r="J1031" s="163">
        <f t="shared" si="128"/>
        <v>0</v>
      </c>
      <c r="K1031" s="155">
        <f t="shared" si="12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30"/>
        <v>0</v>
      </c>
      <c r="O1031" s="155">
        <f t="shared" si="131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364</v>
      </c>
      <c r="D1032" s="202" t="s">
        <v>49</v>
      </c>
      <c r="E1032" s="203" t="s">
        <v>103</v>
      </c>
      <c r="F1032" s="204">
        <v>852274</v>
      </c>
      <c r="G1032" s="204">
        <v>852274</v>
      </c>
      <c r="H1032" s="171"/>
      <c r="I1032" s="88">
        <f t="shared" si="132"/>
        <v>852274</v>
      </c>
      <c r="J1032" s="163">
        <f t="shared" si="128"/>
        <v>0</v>
      </c>
      <c r="K1032" s="155">
        <f t="shared" si="12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30"/>
        <v>0</v>
      </c>
      <c r="O1032" s="155">
        <f t="shared" si="131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365</v>
      </c>
      <c r="D1033" s="202" t="s">
        <v>49</v>
      </c>
      <c r="E1033" s="203" t="s">
        <v>103</v>
      </c>
      <c r="F1033" s="204">
        <v>1280085.3169734846</v>
      </c>
      <c r="G1033" s="204">
        <v>1280085.3169734846</v>
      </c>
      <c r="H1033" s="171"/>
      <c r="I1033" s="88">
        <f t="shared" si="132"/>
        <v>1280085.3169734846</v>
      </c>
      <c r="J1033" s="163">
        <f t="shared" si="128"/>
        <v>0</v>
      </c>
      <c r="K1033" s="155">
        <f t="shared" si="12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30"/>
        <v>0</v>
      </c>
      <c r="O1033" s="155">
        <f t="shared" si="131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366</v>
      </c>
      <c r="D1034" s="202" t="s">
        <v>49</v>
      </c>
      <c r="E1034" s="203" t="s">
        <v>103</v>
      </c>
      <c r="F1034" s="204">
        <v>1280085.3169734846</v>
      </c>
      <c r="G1034" s="204">
        <v>1280085.3169734846</v>
      </c>
      <c r="H1034" s="171"/>
      <c r="I1034" s="88">
        <f t="shared" si="132"/>
        <v>1280085.3169734846</v>
      </c>
      <c r="J1034" s="163">
        <f t="shared" si="128"/>
        <v>0</v>
      </c>
      <c r="K1034" s="155">
        <f t="shared" si="12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30"/>
        <v>0</v>
      </c>
      <c r="O1034" s="155">
        <f t="shared" si="131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367</v>
      </c>
      <c r="D1035" s="202" t="s">
        <v>49</v>
      </c>
      <c r="E1035" s="203" t="s">
        <v>103</v>
      </c>
      <c r="F1035" s="204">
        <v>901131</v>
      </c>
      <c r="G1035" s="204">
        <v>901131</v>
      </c>
      <c r="H1035" s="171"/>
      <c r="I1035" s="88">
        <f t="shared" si="132"/>
        <v>901131</v>
      </c>
      <c r="J1035" s="163">
        <f t="shared" si="128"/>
        <v>0</v>
      </c>
      <c r="K1035" s="155">
        <f t="shared" si="12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30"/>
        <v>0</v>
      </c>
      <c r="O1035" s="155">
        <f t="shared" si="131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368</v>
      </c>
      <c r="D1036" s="202" t="s">
        <v>49</v>
      </c>
      <c r="E1036" s="203" t="s">
        <v>103</v>
      </c>
      <c r="F1036" s="204">
        <v>901131</v>
      </c>
      <c r="G1036" s="204">
        <v>901131</v>
      </c>
      <c r="H1036" s="171"/>
      <c r="I1036" s="88">
        <f t="shared" si="132"/>
        <v>901131</v>
      </c>
      <c r="J1036" s="163">
        <f t="shared" si="128"/>
        <v>0</v>
      </c>
      <c r="K1036" s="155">
        <f t="shared" si="12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30"/>
        <v>0</v>
      </c>
      <c r="O1036" s="155">
        <f t="shared" si="131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369</v>
      </c>
      <c r="D1037" s="202" t="s">
        <v>49</v>
      </c>
      <c r="E1037" s="203" t="s">
        <v>103</v>
      </c>
      <c r="F1037" s="204">
        <v>928273</v>
      </c>
      <c r="G1037" s="204">
        <v>928273</v>
      </c>
      <c r="H1037" s="171"/>
      <c r="I1037" s="88">
        <f t="shared" si="132"/>
        <v>928273</v>
      </c>
      <c r="J1037" s="163">
        <f t="shared" si="128"/>
        <v>0</v>
      </c>
      <c r="K1037" s="155">
        <f t="shared" si="12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30"/>
        <v>0</v>
      </c>
      <c r="O1037" s="155">
        <f t="shared" si="131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370</v>
      </c>
      <c r="D1038" s="202" t="s">
        <v>49</v>
      </c>
      <c r="E1038" s="203" t="s">
        <v>103</v>
      </c>
      <c r="F1038" s="204">
        <v>928273</v>
      </c>
      <c r="G1038" s="204">
        <v>928273</v>
      </c>
      <c r="H1038" s="171"/>
      <c r="I1038" s="88">
        <f t="shared" si="132"/>
        <v>928273</v>
      </c>
      <c r="J1038" s="163">
        <f t="shared" si="128"/>
        <v>0</v>
      </c>
      <c r="K1038" s="155">
        <f t="shared" si="12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30"/>
        <v>0</v>
      </c>
      <c r="O1038" s="155">
        <f t="shared" si="131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371</v>
      </c>
      <c r="D1039" s="202" t="s">
        <v>49</v>
      </c>
      <c r="E1039" s="203" t="s">
        <v>103</v>
      </c>
      <c r="F1039" s="204">
        <v>1063986</v>
      </c>
      <c r="G1039" s="204">
        <v>1063986</v>
      </c>
      <c r="H1039" s="171"/>
      <c r="I1039" s="88">
        <f t="shared" si="132"/>
        <v>1063986</v>
      </c>
      <c r="J1039" s="163">
        <f t="shared" si="128"/>
        <v>0</v>
      </c>
      <c r="K1039" s="155">
        <f t="shared" si="12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30"/>
        <v>0</v>
      </c>
      <c r="O1039" s="155">
        <f t="shared" si="131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372</v>
      </c>
      <c r="D1040" s="202" t="s">
        <v>49</v>
      </c>
      <c r="E1040" s="203" t="s">
        <v>103</v>
      </c>
      <c r="F1040" s="204">
        <v>1063986</v>
      </c>
      <c r="G1040" s="204">
        <v>1063986</v>
      </c>
      <c r="H1040" s="171"/>
      <c r="I1040" s="88">
        <f t="shared" si="132"/>
        <v>1063986</v>
      </c>
      <c r="J1040" s="163">
        <f t="shared" si="128"/>
        <v>0</v>
      </c>
      <c r="K1040" s="155">
        <f t="shared" si="12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30"/>
        <v>0</v>
      </c>
      <c r="O1040" s="155">
        <f t="shared" si="131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373</v>
      </c>
      <c r="D1041" s="202" t="s">
        <v>49</v>
      </c>
      <c r="E1041" s="203" t="s">
        <v>103</v>
      </c>
      <c r="F1041" s="204">
        <v>1503365.2512190146</v>
      </c>
      <c r="G1041" s="204">
        <v>1503365.2512190146</v>
      </c>
      <c r="H1041" s="171"/>
      <c r="I1041" s="88">
        <f t="shared" si="132"/>
        <v>1503365.2512190146</v>
      </c>
      <c r="J1041" s="163">
        <f t="shared" si="128"/>
        <v>0</v>
      </c>
      <c r="K1041" s="155">
        <f t="shared" si="12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30"/>
        <v>0</v>
      </c>
      <c r="O1041" s="155">
        <f t="shared" si="131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374</v>
      </c>
      <c r="D1042" s="202" t="s">
        <v>49</v>
      </c>
      <c r="E1042" s="203" t="s">
        <v>103</v>
      </c>
      <c r="F1042" s="204">
        <v>1503365.2512190146</v>
      </c>
      <c r="G1042" s="204">
        <v>1503365.2512190146</v>
      </c>
      <c r="H1042" s="171"/>
      <c r="I1042" s="88">
        <f t="shared" si="132"/>
        <v>1503365.2512190146</v>
      </c>
      <c r="J1042" s="163">
        <f t="shared" si="128"/>
        <v>0</v>
      </c>
      <c r="K1042" s="155">
        <f t="shared" si="12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30"/>
        <v>0</v>
      </c>
      <c r="O1042" s="155">
        <f t="shared" si="131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50</v>
      </c>
      <c r="E1043" s="203"/>
      <c r="F1043" s="204"/>
      <c r="G1043" s="204"/>
      <c r="H1043" s="171"/>
      <c r="I1043" s="88">
        <f t="shared" si="132"/>
        <v>0</v>
      </c>
      <c r="J1043" s="163">
        <f t="shared" ref="J1043:J1111" si="133">IF(D1043="MDU-KD",1,0)</f>
        <v>0</v>
      </c>
      <c r="K1043" s="155">
        <f t="shared" ref="K1043:K1111" si="13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135">IF(L1043=0,M1043,L1043)</f>
        <v>0</v>
      </c>
      <c r="O1043" s="155">
        <f t="shared" ref="O1043:O1111" si="13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1035</v>
      </c>
      <c r="C1044" s="109" t="s">
        <v>793</v>
      </c>
      <c r="D1044" s="202" t="s">
        <v>50</v>
      </c>
      <c r="E1044" s="203"/>
      <c r="F1044" s="204"/>
      <c r="G1044" s="204"/>
      <c r="H1044" s="171"/>
      <c r="I1044" s="88">
        <f t="shared" si="132"/>
        <v>0</v>
      </c>
      <c r="J1044" s="163">
        <f t="shared" si="133"/>
        <v>0</v>
      </c>
      <c r="K1044" s="155">
        <f t="shared" si="13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5"/>
        <v>0</v>
      </c>
      <c r="O1044" s="155">
        <f t="shared" si="136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400" t="s">
        <v>1624</v>
      </c>
      <c r="D1045" s="202" t="s">
        <v>49</v>
      </c>
      <c r="E1045" s="203" t="s">
        <v>14</v>
      </c>
      <c r="F1045" s="176"/>
      <c r="G1045" s="401">
        <v>569629.99903164257</v>
      </c>
      <c r="H1045" s="171"/>
      <c r="I1045" s="88">
        <f t="shared" ref="I1045:I1048" si="137">IF($I$5=$G$4,G1045,(IF($I$5=$F$4,F1045,0)))</f>
        <v>569629.99903164257</v>
      </c>
      <c r="J1045" s="163">
        <f t="shared" ref="J1045:J1048" si="138">IF(D1045="MDU-KD",1,0)</f>
        <v>0</v>
      </c>
      <c r="K1045" s="155">
        <f t="shared" ref="K1045:K1048" si="139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8" si="140">IF(L1045=0,M1045,L1045)</f>
        <v>0</v>
      </c>
      <c r="O1045" s="155">
        <f t="shared" ref="O1045:O1048" si="141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400" t="s">
        <v>1625</v>
      </c>
      <c r="D1046" s="202" t="s">
        <v>49</v>
      </c>
      <c r="E1046" s="203" t="s">
        <v>14</v>
      </c>
      <c r="F1046" s="176"/>
      <c r="G1046" s="401">
        <v>659799.30669751228</v>
      </c>
      <c r="H1046" s="171"/>
      <c r="I1046" s="88">
        <f t="shared" si="137"/>
        <v>659799.30669751228</v>
      </c>
      <c r="J1046" s="163">
        <f t="shared" si="138"/>
        <v>0</v>
      </c>
      <c r="K1046" s="155">
        <f t="shared" si="13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40"/>
        <v>0</v>
      </c>
      <c r="O1046" s="155">
        <f t="shared" si="141"/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400" t="s">
        <v>1626</v>
      </c>
      <c r="D1047" s="202" t="s">
        <v>49</v>
      </c>
      <c r="E1047" s="203" t="s">
        <v>14</v>
      </c>
      <c r="F1047" s="176"/>
      <c r="G1047" s="401">
        <v>569629.99903164257</v>
      </c>
      <c r="H1047" s="171"/>
      <c r="I1047" s="88">
        <f t="shared" si="137"/>
        <v>569629.99903164257</v>
      </c>
      <c r="J1047" s="163">
        <f t="shared" si="138"/>
        <v>0</v>
      </c>
      <c r="K1047" s="155">
        <f t="shared" si="13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40"/>
        <v>0</v>
      </c>
      <c r="O1047" s="155">
        <f t="shared" si="141"/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400" t="s">
        <v>1627</v>
      </c>
      <c r="D1048" s="202" t="s">
        <v>49</v>
      </c>
      <c r="E1048" s="203" t="s">
        <v>14</v>
      </c>
      <c r="F1048" s="176"/>
      <c r="G1048" s="401">
        <v>659799.30669751228</v>
      </c>
      <c r="H1048" s="171"/>
      <c r="I1048" s="88">
        <f t="shared" si="137"/>
        <v>659799.30669751228</v>
      </c>
      <c r="J1048" s="163">
        <f t="shared" si="138"/>
        <v>0</v>
      </c>
      <c r="K1048" s="155">
        <f t="shared" si="13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40"/>
        <v>0</v>
      </c>
      <c r="O1048" s="155">
        <f t="shared" si="141"/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375</v>
      </c>
      <c r="D1049" s="202" t="s">
        <v>49</v>
      </c>
      <c r="E1049" s="203" t="s">
        <v>14</v>
      </c>
      <c r="F1049" s="204">
        <v>11600</v>
      </c>
      <c r="G1049" s="204">
        <v>13800</v>
      </c>
      <c r="H1049" s="171"/>
      <c r="I1049" s="88">
        <f t="shared" si="132"/>
        <v>13800</v>
      </c>
      <c r="J1049" s="163">
        <f t="shared" si="133"/>
        <v>0</v>
      </c>
      <c r="K1049" s="155">
        <f t="shared" si="13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35"/>
        <v>0</v>
      </c>
      <c r="O1049" s="155">
        <f t="shared" si="136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376</v>
      </c>
      <c r="D1050" s="202" t="s">
        <v>49</v>
      </c>
      <c r="E1050" s="203" t="s">
        <v>14</v>
      </c>
      <c r="F1050" s="204">
        <v>10700</v>
      </c>
      <c r="G1050" s="204">
        <v>12700</v>
      </c>
      <c r="H1050" s="171"/>
      <c r="I1050" s="88">
        <f t="shared" si="132"/>
        <v>12700</v>
      </c>
      <c r="J1050" s="163">
        <f t="shared" si="133"/>
        <v>0</v>
      </c>
      <c r="K1050" s="155">
        <f t="shared" si="13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35"/>
        <v>0</v>
      </c>
      <c r="O1050" s="155">
        <f t="shared" si="136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377</v>
      </c>
      <c r="D1051" s="202" t="s">
        <v>49</v>
      </c>
      <c r="E1051" s="203" t="s">
        <v>300</v>
      </c>
      <c r="F1051" s="204">
        <v>1318750</v>
      </c>
      <c r="G1051" s="204">
        <f>31400*50</f>
        <v>1570000</v>
      </c>
      <c r="H1051" s="171"/>
      <c r="I1051" s="88">
        <f t="shared" si="132"/>
        <v>1570000</v>
      </c>
      <c r="J1051" s="163">
        <f t="shared" si="133"/>
        <v>0</v>
      </c>
      <c r="K1051" s="155">
        <f t="shared" si="13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35"/>
        <v>0</v>
      </c>
      <c r="O1051" s="155">
        <f t="shared" si="136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400" t="s">
        <v>1623</v>
      </c>
      <c r="D1052" s="202" t="s">
        <v>49</v>
      </c>
      <c r="E1052" s="203" t="s">
        <v>300</v>
      </c>
      <c r="F1052" s="401">
        <v>1318750</v>
      </c>
      <c r="G1052" s="401">
        <f>31400*50</f>
        <v>1570000</v>
      </c>
      <c r="H1052" s="171"/>
      <c r="I1052" s="88">
        <f t="shared" ref="I1052" si="142">IF($I$5=$G$4,G1052,(IF($I$5=$F$4,F1052,0)))</f>
        <v>1570000</v>
      </c>
      <c r="J1052" s="163">
        <f t="shared" ref="J1052" si="143">IF(D1052="MDU-KD",1,0)</f>
        <v>0</v>
      </c>
      <c r="K1052" s="155">
        <f t="shared" ref="K1052" si="144"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ref="N1052" si="145">IF(L1052=0,M1052,L1052)</f>
        <v>0</v>
      </c>
      <c r="O1052" s="155">
        <f t="shared" ref="O1052" si="146"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794</v>
      </c>
      <c r="D1053" s="202" t="s">
        <v>49</v>
      </c>
      <c r="E1053" s="203" t="s">
        <v>300</v>
      </c>
      <c r="F1053" s="204">
        <v>1055000</v>
      </c>
      <c r="G1053" s="204">
        <f>25100*50</f>
        <v>1255000</v>
      </c>
      <c r="H1053" s="171"/>
      <c r="I1053" s="88">
        <f t="shared" si="132"/>
        <v>1255000</v>
      </c>
      <c r="J1053" s="163">
        <f t="shared" si="133"/>
        <v>0</v>
      </c>
      <c r="K1053" s="155">
        <f t="shared" si="13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35"/>
        <v>0</v>
      </c>
      <c r="O1053" s="155">
        <f t="shared" si="136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795</v>
      </c>
      <c r="D1054" s="202" t="s">
        <v>49</v>
      </c>
      <c r="E1054" s="203" t="s">
        <v>476</v>
      </c>
      <c r="F1054" s="204">
        <v>700</v>
      </c>
      <c r="G1054" s="204">
        <v>700</v>
      </c>
      <c r="H1054" s="171"/>
      <c r="I1054" s="88">
        <f t="shared" si="132"/>
        <v>700</v>
      </c>
      <c r="J1054" s="163">
        <f t="shared" si="133"/>
        <v>0</v>
      </c>
      <c r="K1054" s="155">
        <f t="shared" si="13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35"/>
        <v>0</v>
      </c>
      <c r="O1054" s="155">
        <f t="shared" si="136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796</v>
      </c>
      <c r="D1055" s="202" t="s">
        <v>49</v>
      </c>
      <c r="E1055" s="203" t="s">
        <v>476</v>
      </c>
      <c r="F1055" s="204">
        <v>1400</v>
      </c>
      <c r="G1055" s="204">
        <v>1700</v>
      </c>
      <c r="H1055" s="171"/>
      <c r="I1055" s="88">
        <f t="shared" si="132"/>
        <v>1700</v>
      </c>
      <c r="J1055" s="163">
        <f t="shared" si="133"/>
        <v>0</v>
      </c>
      <c r="K1055" s="155">
        <f t="shared" si="13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35"/>
        <v>0</v>
      </c>
      <c r="O1055" s="155">
        <f t="shared" si="136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797</v>
      </c>
      <c r="D1056" s="202" t="s">
        <v>49</v>
      </c>
      <c r="E1056" s="203" t="s">
        <v>476</v>
      </c>
      <c r="F1056" s="204">
        <v>28300</v>
      </c>
      <c r="G1056" s="204">
        <v>33700</v>
      </c>
      <c r="H1056" s="171"/>
      <c r="I1056" s="88">
        <f t="shared" si="132"/>
        <v>33700</v>
      </c>
      <c r="J1056" s="163">
        <f t="shared" si="133"/>
        <v>0</v>
      </c>
      <c r="K1056" s="155">
        <f t="shared" si="13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35"/>
        <v>0</v>
      </c>
      <c r="O1056" s="155">
        <f t="shared" si="136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798</v>
      </c>
      <c r="D1057" s="202" t="s">
        <v>49</v>
      </c>
      <c r="E1057" s="203" t="s">
        <v>476</v>
      </c>
      <c r="F1057" s="204">
        <v>16900</v>
      </c>
      <c r="G1057" s="204">
        <v>20100</v>
      </c>
      <c r="H1057" s="171"/>
      <c r="I1057" s="88">
        <f t="shared" si="132"/>
        <v>20100</v>
      </c>
      <c r="J1057" s="163">
        <f t="shared" si="133"/>
        <v>0</v>
      </c>
      <c r="K1057" s="155">
        <f t="shared" si="13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35"/>
        <v>0</v>
      </c>
      <c r="O1057" s="155">
        <f t="shared" si="136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1098</v>
      </c>
      <c r="D1058" s="202" t="s">
        <v>49</v>
      </c>
      <c r="E1058" s="203" t="s">
        <v>476</v>
      </c>
      <c r="F1058" s="204">
        <v>4566.666666666667</v>
      </c>
      <c r="G1058" s="204">
        <v>4566.666666666667</v>
      </c>
      <c r="H1058" s="171"/>
      <c r="I1058" s="88">
        <f t="shared" si="132"/>
        <v>4566.666666666667</v>
      </c>
      <c r="J1058" s="163">
        <f t="shared" si="133"/>
        <v>0</v>
      </c>
      <c r="K1058" s="155">
        <f t="shared" si="13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35"/>
        <v>0</v>
      </c>
      <c r="O1058" s="155">
        <f t="shared" si="136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1525</v>
      </c>
      <c r="D1059" s="202" t="s">
        <v>49</v>
      </c>
      <c r="E1059" s="203" t="s">
        <v>476</v>
      </c>
      <c r="F1059" s="208">
        <v>1100</v>
      </c>
      <c r="G1059" s="208">
        <v>1300</v>
      </c>
      <c r="H1059" s="171"/>
      <c r="I1059" s="88">
        <f t="shared" si="132"/>
        <v>1300</v>
      </c>
      <c r="J1059" s="163">
        <f t="shared" si="133"/>
        <v>0</v>
      </c>
      <c r="K1059" s="155">
        <f t="shared" si="13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35"/>
        <v>0</v>
      </c>
      <c r="O1059" s="155">
        <f t="shared" si="136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1526</v>
      </c>
      <c r="D1060" s="202" t="s">
        <v>49</v>
      </c>
      <c r="E1060" s="203" t="s">
        <v>476</v>
      </c>
      <c r="F1060" s="208">
        <v>2200</v>
      </c>
      <c r="G1060" s="208">
        <v>2600</v>
      </c>
      <c r="H1060" s="171"/>
      <c r="I1060" s="88">
        <f t="shared" si="132"/>
        <v>2600</v>
      </c>
      <c r="J1060" s="163">
        <f t="shared" si="133"/>
        <v>0</v>
      </c>
      <c r="K1060" s="155">
        <f t="shared" si="13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35"/>
        <v>0</v>
      </c>
      <c r="O1060" s="155">
        <f t="shared" si="136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1527</v>
      </c>
      <c r="D1061" s="202" t="s">
        <v>49</v>
      </c>
      <c r="E1061" s="203" t="s">
        <v>476</v>
      </c>
      <c r="F1061" s="208">
        <v>5300</v>
      </c>
      <c r="G1061" s="208">
        <v>6300</v>
      </c>
      <c r="H1061" s="171"/>
      <c r="I1061" s="88">
        <f t="shared" si="132"/>
        <v>6300</v>
      </c>
      <c r="J1061" s="163">
        <f t="shared" si="133"/>
        <v>0</v>
      </c>
      <c r="K1061" s="155">
        <f t="shared" si="13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35"/>
        <v>0</v>
      </c>
      <c r="O1061" s="155">
        <f t="shared" si="136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1528</v>
      </c>
      <c r="D1062" s="202" t="s">
        <v>49</v>
      </c>
      <c r="E1062" s="203" t="s">
        <v>476</v>
      </c>
      <c r="F1062" s="208">
        <v>5800</v>
      </c>
      <c r="G1062" s="208">
        <v>6900</v>
      </c>
      <c r="H1062" s="171"/>
      <c r="I1062" s="88">
        <f t="shared" si="132"/>
        <v>6900</v>
      </c>
      <c r="J1062" s="163">
        <f t="shared" si="133"/>
        <v>0</v>
      </c>
      <c r="K1062" s="155">
        <f t="shared" si="13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35"/>
        <v>0</v>
      </c>
      <c r="O1062" s="155">
        <f t="shared" si="136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1529</v>
      </c>
      <c r="D1063" s="202" t="s">
        <v>49</v>
      </c>
      <c r="E1063" s="203" t="s">
        <v>476</v>
      </c>
      <c r="F1063" s="208">
        <v>7200</v>
      </c>
      <c r="G1063" s="208">
        <v>8600</v>
      </c>
      <c r="H1063" s="171"/>
      <c r="I1063" s="88">
        <f t="shared" si="132"/>
        <v>8600</v>
      </c>
      <c r="J1063" s="163">
        <f t="shared" si="133"/>
        <v>0</v>
      </c>
      <c r="K1063" s="155">
        <f t="shared" si="13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35"/>
        <v>0</v>
      </c>
      <c r="O1063" s="155">
        <f t="shared" si="136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799</v>
      </c>
      <c r="D1064" s="202" t="s">
        <v>49</v>
      </c>
      <c r="E1064" s="203" t="s">
        <v>800</v>
      </c>
      <c r="F1064" s="204">
        <v>162200</v>
      </c>
      <c r="G1064" s="204">
        <v>162200</v>
      </c>
      <c r="H1064" s="171"/>
      <c r="I1064" s="88">
        <f t="shared" si="132"/>
        <v>162200</v>
      </c>
      <c r="J1064" s="163">
        <f t="shared" si="133"/>
        <v>0</v>
      </c>
      <c r="K1064" s="155">
        <f t="shared" si="13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35"/>
        <v>0</v>
      </c>
      <c r="O1064" s="155">
        <f t="shared" si="136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132"/>
        <v>0</v>
      </c>
      <c r="J1065" s="163">
        <f t="shared" si="133"/>
        <v>0</v>
      </c>
      <c r="K1065" s="155">
        <f t="shared" si="13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35"/>
        <v>0</v>
      </c>
      <c r="O1065" s="155">
        <f t="shared" si="136"/>
        <v>0</v>
      </c>
      <c r="P1065" s="155">
        <f>IF(O1065=1,SUM($O$6:O1065),0)</f>
        <v>0</v>
      </c>
    </row>
    <row r="1066" spans="1:16" ht="15" customHeight="1">
      <c r="A1066" s="15"/>
      <c r="B1066" s="183" t="s">
        <v>1035</v>
      </c>
      <c r="C1066" s="109" t="s">
        <v>801</v>
      </c>
      <c r="D1066" s="202" t="s">
        <v>50</v>
      </c>
      <c r="E1066" s="203"/>
      <c r="F1066" s="204"/>
      <c r="G1066" s="204"/>
      <c r="H1066" s="171"/>
      <c r="I1066" s="88">
        <f t="shared" si="132"/>
        <v>0</v>
      </c>
      <c r="J1066" s="163">
        <f t="shared" si="133"/>
        <v>0</v>
      </c>
      <c r="K1066" s="155">
        <f t="shared" si="13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35"/>
        <v>0</v>
      </c>
      <c r="O1066" s="155">
        <f t="shared" si="136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378</v>
      </c>
      <c r="D1067" s="202" t="s">
        <v>49</v>
      </c>
      <c r="E1067" s="203" t="s">
        <v>14</v>
      </c>
      <c r="F1067" s="204">
        <v>25000</v>
      </c>
      <c r="G1067" s="204">
        <v>25000</v>
      </c>
      <c r="H1067" s="171"/>
      <c r="I1067" s="88">
        <f t="shared" si="132"/>
        <v>25000</v>
      </c>
      <c r="J1067" s="163">
        <f t="shared" si="133"/>
        <v>0</v>
      </c>
      <c r="K1067" s="155">
        <f t="shared" si="13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35"/>
        <v>0</v>
      </c>
      <c r="O1067" s="155">
        <f t="shared" si="136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379</v>
      </c>
      <c r="D1068" s="202" t="s">
        <v>49</v>
      </c>
      <c r="E1068" s="203" t="s">
        <v>14</v>
      </c>
      <c r="F1068" s="204">
        <v>60300</v>
      </c>
      <c r="G1068" s="204">
        <v>60300</v>
      </c>
      <c r="H1068" s="171"/>
      <c r="I1068" s="88">
        <f t="shared" si="132"/>
        <v>60300</v>
      </c>
      <c r="J1068" s="163">
        <f t="shared" si="133"/>
        <v>0</v>
      </c>
      <c r="K1068" s="155">
        <f t="shared" si="13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35"/>
        <v>0</v>
      </c>
      <c r="O1068" s="155">
        <f t="shared" si="136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802</v>
      </c>
      <c r="D1069" s="202" t="s">
        <v>49</v>
      </c>
      <c r="E1069" s="203" t="s">
        <v>14</v>
      </c>
      <c r="F1069" s="204">
        <v>54400</v>
      </c>
      <c r="G1069" s="204">
        <v>54400</v>
      </c>
      <c r="H1069" s="171"/>
      <c r="I1069" s="88">
        <f t="shared" si="132"/>
        <v>54400</v>
      </c>
      <c r="J1069" s="163">
        <f t="shared" si="133"/>
        <v>0</v>
      </c>
      <c r="K1069" s="155">
        <f t="shared" si="13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35"/>
        <v>0</v>
      </c>
      <c r="O1069" s="155">
        <f t="shared" si="136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803</v>
      </c>
      <c r="D1070" s="202" t="s">
        <v>49</v>
      </c>
      <c r="E1070" s="203" t="s">
        <v>14</v>
      </c>
      <c r="F1070" s="204">
        <v>106400</v>
      </c>
      <c r="G1070" s="204">
        <v>106400</v>
      </c>
      <c r="H1070" s="171"/>
      <c r="I1070" s="88">
        <f t="shared" si="132"/>
        <v>106400</v>
      </c>
      <c r="J1070" s="163">
        <f t="shared" si="133"/>
        <v>0</v>
      </c>
      <c r="K1070" s="155">
        <f t="shared" si="13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35"/>
        <v>0</v>
      </c>
      <c r="O1070" s="155">
        <f t="shared" si="136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804</v>
      </c>
      <c r="D1071" s="202" t="s">
        <v>49</v>
      </c>
      <c r="E1071" s="203" t="s">
        <v>14</v>
      </c>
      <c r="F1071" s="204">
        <v>798700</v>
      </c>
      <c r="G1071" s="204">
        <v>798700</v>
      </c>
      <c r="H1071" s="171"/>
      <c r="I1071" s="88">
        <f t="shared" si="132"/>
        <v>798700</v>
      </c>
      <c r="J1071" s="163">
        <f t="shared" si="133"/>
        <v>0</v>
      </c>
      <c r="K1071" s="155">
        <f t="shared" si="13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35"/>
        <v>0</v>
      </c>
      <c r="O1071" s="155">
        <f t="shared" si="136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1171</v>
      </c>
      <c r="D1072" s="202" t="s">
        <v>49</v>
      </c>
      <c r="E1072" s="203" t="s">
        <v>14</v>
      </c>
      <c r="F1072" s="204">
        <v>1641700</v>
      </c>
      <c r="G1072" s="204">
        <v>1641700</v>
      </c>
      <c r="H1072" s="171"/>
      <c r="I1072" s="88">
        <f t="shared" ref="I1072:I1135" si="147">IF($I$5=$G$4,G1072,(IF($I$5=$F$4,F1072,0)))</f>
        <v>1641700</v>
      </c>
      <c r="J1072" s="163">
        <f t="shared" si="133"/>
        <v>0</v>
      </c>
      <c r="K1072" s="155">
        <f t="shared" si="13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35"/>
        <v>0</v>
      </c>
      <c r="O1072" s="155">
        <f t="shared" si="136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1530</v>
      </c>
      <c r="D1073" s="202" t="s">
        <v>49</v>
      </c>
      <c r="E1073" s="203" t="s">
        <v>14</v>
      </c>
      <c r="F1073" s="204">
        <v>39800</v>
      </c>
      <c r="G1073" s="204">
        <v>39800</v>
      </c>
      <c r="H1073" s="171"/>
      <c r="I1073" s="88">
        <f t="shared" si="147"/>
        <v>39800</v>
      </c>
      <c r="J1073" s="163">
        <f t="shared" si="133"/>
        <v>0</v>
      </c>
      <c r="K1073" s="155">
        <f t="shared" si="13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35"/>
        <v>0</v>
      </c>
      <c r="O1073" s="155">
        <f t="shared" si="136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1608</v>
      </c>
      <c r="D1074" s="202" t="s">
        <v>49</v>
      </c>
      <c r="E1074" s="203" t="s">
        <v>14</v>
      </c>
      <c r="F1074" s="204">
        <v>78008</v>
      </c>
      <c r="G1074" s="204">
        <v>78000</v>
      </c>
      <c r="H1074" s="171"/>
      <c r="I1074" s="88">
        <f t="shared" si="147"/>
        <v>78000</v>
      </c>
      <c r="J1074" s="163">
        <f t="shared" si="133"/>
        <v>0</v>
      </c>
      <c r="K1074" s="155">
        <f t="shared" si="13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35"/>
        <v>0</v>
      </c>
      <c r="O1074" s="155">
        <f t="shared" si="136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50</v>
      </c>
      <c r="E1075" s="203"/>
      <c r="F1075" s="204"/>
      <c r="G1075" s="204"/>
      <c r="H1075" s="171"/>
      <c r="I1075" s="88">
        <f t="shared" si="147"/>
        <v>0</v>
      </c>
      <c r="J1075" s="163">
        <f t="shared" si="133"/>
        <v>0</v>
      </c>
      <c r="K1075" s="155">
        <f t="shared" si="13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35"/>
        <v>0</v>
      </c>
      <c r="O1075" s="155">
        <f t="shared" si="136"/>
        <v>0</v>
      </c>
      <c r="P1075" s="155">
        <f>IF(O1075=1,SUM($O$6:O1075),0)</f>
        <v>0</v>
      </c>
    </row>
    <row r="1076" spans="1:16" ht="15" customHeight="1">
      <c r="A1076" s="15"/>
      <c r="B1076" s="183" t="s">
        <v>22</v>
      </c>
      <c r="C1076" s="109" t="s">
        <v>806</v>
      </c>
      <c r="D1076" s="202" t="s">
        <v>50</v>
      </c>
      <c r="E1076" s="203"/>
      <c r="F1076" s="204"/>
      <c r="G1076" s="204"/>
      <c r="H1076" s="171"/>
      <c r="I1076" s="88">
        <f t="shared" si="147"/>
        <v>0</v>
      </c>
      <c r="J1076" s="163">
        <f t="shared" si="133"/>
        <v>0</v>
      </c>
      <c r="K1076" s="155">
        <f t="shared" si="13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35"/>
        <v>0</v>
      </c>
      <c r="O1076" s="155">
        <f t="shared" si="136"/>
        <v>0</v>
      </c>
      <c r="P1076" s="155">
        <f>IF(O1076=1,SUM($O$6:O1076),0)</f>
        <v>0</v>
      </c>
    </row>
    <row r="1077" spans="1:16" ht="15" customHeight="1">
      <c r="A1077" s="15"/>
      <c r="B1077" s="183" t="s">
        <v>1035</v>
      </c>
      <c r="C1077" s="109" t="s">
        <v>622</v>
      </c>
      <c r="D1077" s="202" t="s">
        <v>50</v>
      </c>
      <c r="E1077" s="203"/>
      <c r="F1077" s="204"/>
      <c r="G1077" s="204"/>
      <c r="H1077" s="171"/>
      <c r="I1077" s="88">
        <f t="shared" si="147"/>
        <v>0</v>
      </c>
      <c r="J1077" s="163">
        <f t="shared" si="133"/>
        <v>0</v>
      </c>
      <c r="K1077" s="155">
        <f t="shared" si="13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35"/>
        <v>0</v>
      </c>
      <c r="O1077" s="155">
        <f t="shared" si="13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807</v>
      </c>
      <c r="D1078" s="202" t="s">
        <v>49</v>
      </c>
      <c r="E1078" s="203" t="s">
        <v>14</v>
      </c>
      <c r="F1078" s="204">
        <v>11880</v>
      </c>
      <c r="G1078" s="204">
        <v>11880</v>
      </c>
      <c r="H1078" s="171"/>
      <c r="I1078" s="88">
        <f t="shared" si="147"/>
        <v>11880</v>
      </c>
      <c r="J1078" s="163">
        <f t="shared" si="133"/>
        <v>0</v>
      </c>
      <c r="K1078" s="155">
        <f t="shared" si="13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35"/>
        <v>0</v>
      </c>
      <c r="O1078" s="155">
        <f t="shared" si="13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808</v>
      </c>
      <c r="D1079" s="202" t="s">
        <v>49</v>
      </c>
      <c r="E1079" s="203" t="s">
        <v>14</v>
      </c>
      <c r="F1079" s="204">
        <v>12300</v>
      </c>
      <c r="G1079" s="204">
        <v>12300</v>
      </c>
      <c r="H1079" s="171"/>
      <c r="I1079" s="88">
        <f t="shared" si="147"/>
        <v>12300</v>
      </c>
      <c r="J1079" s="163">
        <f t="shared" si="133"/>
        <v>0</v>
      </c>
      <c r="K1079" s="155">
        <f t="shared" si="13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35"/>
        <v>0</v>
      </c>
      <c r="O1079" s="155">
        <f t="shared" si="13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809</v>
      </c>
      <c r="D1080" s="202" t="s">
        <v>49</v>
      </c>
      <c r="E1080" s="203" t="s">
        <v>14</v>
      </c>
      <c r="F1080" s="204">
        <v>16500</v>
      </c>
      <c r="G1080" s="204">
        <v>16500</v>
      </c>
      <c r="H1080" s="171"/>
      <c r="I1080" s="88">
        <f t="shared" si="147"/>
        <v>16500</v>
      </c>
      <c r="J1080" s="163">
        <f t="shared" si="133"/>
        <v>0</v>
      </c>
      <c r="K1080" s="155">
        <f t="shared" si="13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35"/>
        <v>0</v>
      </c>
      <c r="O1080" s="155">
        <f t="shared" si="13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810</v>
      </c>
      <c r="D1081" s="202" t="s">
        <v>49</v>
      </c>
      <c r="E1081" s="203" t="s">
        <v>14</v>
      </c>
      <c r="F1081" s="204">
        <v>8940</v>
      </c>
      <c r="G1081" s="204">
        <v>8940</v>
      </c>
      <c r="H1081" s="171"/>
      <c r="I1081" s="88">
        <f t="shared" si="147"/>
        <v>8940</v>
      </c>
      <c r="J1081" s="163">
        <f t="shared" si="133"/>
        <v>0</v>
      </c>
      <c r="K1081" s="155">
        <f t="shared" si="13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35"/>
        <v>0</v>
      </c>
      <c r="O1081" s="155">
        <f t="shared" si="13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811</v>
      </c>
      <c r="D1082" s="202" t="s">
        <v>49</v>
      </c>
      <c r="E1082" s="203" t="s">
        <v>14</v>
      </c>
      <c r="F1082" s="204">
        <v>15060</v>
      </c>
      <c r="G1082" s="204">
        <v>15060</v>
      </c>
      <c r="H1082" s="171"/>
      <c r="I1082" s="88">
        <f t="shared" si="147"/>
        <v>15060</v>
      </c>
      <c r="J1082" s="163">
        <f t="shared" si="133"/>
        <v>0</v>
      </c>
      <c r="K1082" s="155">
        <f t="shared" si="13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35"/>
        <v>0</v>
      </c>
      <c r="O1082" s="155">
        <f t="shared" si="13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812</v>
      </c>
      <c r="D1083" s="202" t="s">
        <v>49</v>
      </c>
      <c r="E1083" s="203" t="s">
        <v>14</v>
      </c>
      <c r="F1083" s="204">
        <v>17820</v>
      </c>
      <c r="G1083" s="204">
        <v>17820</v>
      </c>
      <c r="H1083" s="171"/>
      <c r="I1083" s="88">
        <f t="shared" si="147"/>
        <v>17820</v>
      </c>
      <c r="J1083" s="163">
        <f t="shared" si="133"/>
        <v>0</v>
      </c>
      <c r="K1083" s="155">
        <f t="shared" si="13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35"/>
        <v>0</v>
      </c>
      <c r="O1083" s="155">
        <f t="shared" si="13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813</v>
      </c>
      <c r="D1084" s="202" t="s">
        <v>49</v>
      </c>
      <c r="E1084" s="203" t="s">
        <v>14</v>
      </c>
      <c r="F1084" s="204">
        <v>15060</v>
      </c>
      <c r="G1084" s="204">
        <v>15060</v>
      </c>
      <c r="H1084" s="171"/>
      <c r="I1084" s="88">
        <f t="shared" si="147"/>
        <v>15060</v>
      </c>
      <c r="J1084" s="163">
        <f t="shared" si="133"/>
        <v>0</v>
      </c>
      <c r="K1084" s="155">
        <f t="shared" si="13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35"/>
        <v>0</v>
      </c>
      <c r="O1084" s="155">
        <f t="shared" si="13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814</v>
      </c>
      <c r="D1085" s="202" t="s">
        <v>49</v>
      </c>
      <c r="E1085" s="203" t="s">
        <v>14</v>
      </c>
      <c r="F1085" s="204">
        <v>22560</v>
      </c>
      <c r="G1085" s="204">
        <v>22560</v>
      </c>
      <c r="H1085" s="171"/>
      <c r="I1085" s="88">
        <f t="shared" si="147"/>
        <v>22560</v>
      </c>
      <c r="J1085" s="163">
        <f t="shared" si="133"/>
        <v>0</v>
      </c>
      <c r="K1085" s="155">
        <f t="shared" si="13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35"/>
        <v>0</v>
      </c>
      <c r="O1085" s="155">
        <f t="shared" si="13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815</v>
      </c>
      <c r="D1086" s="202" t="s">
        <v>49</v>
      </c>
      <c r="E1086" s="203" t="s">
        <v>14</v>
      </c>
      <c r="F1086" s="204">
        <v>15060</v>
      </c>
      <c r="G1086" s="204">
        <v>15060</v>
      </c>
      <c r="H1086" s="171"/>
      <c r="I1086" s="88">
        <f t="shared" si="147"/>
        <v>15060</v>
      </c>
      <c r="J1086" s="163">
        <f t="shared" si="133"/>
        <v>0</v>
      </c>
      <c r="K1086" s="155">
        <f t="shared" si="13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35"/>
        <v>0</v>
      </c>
      <c r="O1086" s="155">
        <f t="shared" si="13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816</v>
      </c>
      <c r="D1087" s="202" t="s">
        <v>49</v>
      </c>
      <c r="E1087" s="203" t="s">
        <v>14</v>
      </c>
      <c r="F1087" s="204">
        <v>23880</v>
      </c>
      <c r="G1087" s="204">
        <v>23880</v>
      </c>
      <c r="H1087" s="171"/>
      <c r="I1087" s="88">
        <f t="shared" si="147"/>
        <v>23880</v>
      </c>
      <c r="J1087" s="163">
        <f t="shared" si="133"/>
        <v>0</v>
      </c>
      <c r="K1087" s="155">
        <f t="shared" si="13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35"/>
        <v>0</v>
      </c>
      <c r="O1087" s="155">
        <f t="shared" si="13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817</v>
      </c>
      <c r="D1088" s="202" t="s">
        <v>49</v>
      </c>
      <c r="E1088" s="203" t="s">
        <v>14</v>
      </c>
      <c r="F1088" s="204">
        <v>13320</v>
      </c>
      <c r="G1088" s="204">
        <v>13320</v>
      </c>
      <c r="H1088" s="171"/>
      <c r="I1088" s="88">
        <f t="shared" si="147"/>
        <v>13320</v>
      </c>
      <c r="J1088" s="163">
        <f t="shared" si="133"/>
        <v>0</v>
      </c>
      <c r="K1088" s="155">
        <f t="shared" si="13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35"/>
        <v>0</v>
      </c>
      <c r="O1088" s="155">
        <f t="shared" si="13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818</v>
      </c>
      <c r="D1089" s="202" t="s">
        <v>49</v>
      </c>
      <c r="E1089" s="203" t="s">
        <v>14</v>
      </c>
      <c r="F1089" s="204">
        <v>18180</v>
      </c>
      <c r="G1089" s="204">
        <v>18180</v>
      </c>
      <c r="H1089" s="171"/>
      <c r="I1089" s="88">
        <f t="shared" si="147"/>
        <v>18180</v>
      </c>
      <c r="J1089" s="163">
        <f t="shared" si="133"/>
        <v>0</v>
      </c>
      <c r="K1089" s="155">
        <f t="shared" si="13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35"/>
        <v>0</v>
      </c>
      <c r="O1089" s="155">
        <f t="shared" si="13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819</v>
      </c>
      <c r="D1090" s="202" t="s">
        <v>49</v>
      </c>
      <c r="E1090" s="203" t="s">
        <v>14</v>
      </c>
      <c r="F1090" s="204">
        <v>13920</v>
      </c>
      <c r="G1090" s="204">
        <v>13920</v>
      </c>
      <c r="H1090" s="171"/>
      <c r="I1090" s="88">
        <f t="shared" si="147"/>
        <v>13920</v>
      </c>
      <c r="J1090" s="163">
        <f t="shared" si="133"/>
        <v>0</v>
      </c>
      <c r="K1090" s="155">
        <f t="shared" si="13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35"/>
        <v>0</v>
      </c>
      <c r="O1090" s="155">
        <f t="shared" si="13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820</v>
      </c>
      <c r="D1091" s="202" t="s">
        <v>49</v>
      </c>
      <c r="E1091" s="203" t="s">
        <v>14</v>
      </c>
      <c r="F1091" s="204">
        <v>10320</v>
      </c>
      <c r="G1091" s="204">
        <v>10320</v>
      </c>
      <c r="H1091" s="171"/>
      <c r="I1091" s="88">
        <f t="shared" si="147"/>
        <v>10320</v>
      </c>
      <c r="J1091" s="163">
        <f t="shared" si="133"/>
        <v>0</v>
      </c>
      <c r="K1091" s="155">
        <f t="shared" si="13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35"/>
        <v>0</v>
      </c>
      <c r="O1091" s="155">
        <f t="shared" si="13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821</v>
      </c>
      <c r="D1092" s="202" t="s">
        <v>49</v>
      </c>
      <c r="E1092" s="203" t="s">
        <v>14</v>
      </c>
      <c r="F1092" s="204">
        <v>11880</v>
      </c>
      <c r="G1092" s="204">
        <v>11880</v>
      </c>
      <c r="H1092" s="171"/>
      <c r="I1092" s="88">
        <f t="shared" si="147"/>
        <v>11880</v>
      </c>
      <c r="J1092" s="163">
        <f t="shared" si="133"/>
        <v>0</v>
      </c>
      <c r="K1092" s="155">
        <f t="shared" si="13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35"/>
        <v>0</v>
      </c>
      <c r="O1092" s="155">
        <f t="shared" si="13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822</v>
      </c>
      <c r="D1093" s="202" t="s">
        <v>49</v>
      </c>
      <c r="E1093" s="203" t="s">
        <v>14</v>
      </c>
      <c r="F1093" s="204">
        <v>11880</v>
      </c>
      <c r="G1093" s="204">
        <v>11880</v>
      </c>
      <c r="H1093" s="171"/>
      <c r="I1093" s="88">
        <f t="shared" si="147"/>
        <v>11880</v>
      </c>
      <c r="J1093" s="163">
        <f t="shared" si="133"/>
        <v>0</v>
      </c>
      <c r="K1093" s="155">
        <f t="shared" si="13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35"/>
        <v>0</v>
      </c>
      <c r="O1093" s="155">
        <f t="shared" si="13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823</v>
      </c>
      <c r="D1094" s="202" t="s">
        <v>49</v>
      </c>
      <c r="E1094" s="203" t="s">
        <v>14</v>
      </c>
      <c r="F1094" s="204">
        <v>12300</v>
      </c>
      <c r="G1094" s="204">
        <v>12300</v>
      </c>
      <c r="H1094" s="171"/>
      <c r="I1094" s="88">
        <f t="shared" si="147"/>
        <v>12300</v>
      </c>
      <c r="J1094" s="163">
        <f t="shared" si="133"/>
        <v>0</v>
      </c>
      <c r="K1094" s="155">
        <f t="shared" si="13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35"/>
        <v>0</v>
      </c>
      <c r="O1094" s="155">
        <f t="shared" si="13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824</v>
      </c>
      <c r="D1095" s="202" t="s">
        <v>49</v>
      </c>
      <c r="E1095" s="203" t="s">
        <v>14</v>
      </c>
      <c r="F1095" s="204">
        <v>12300</v>
      </c>
      <c r="G1095" s="204">
        <v>12300</v>
      </c>
      <c r="H1095" s="171"/>
      <c r="I1095" s="88">
        <f t="shared" si="147"/>
        <v>12300</v>
      </c>
      <c r="J1095" s="163">
        <f t="shared" si="133"/>
        <v>0</v>
      </c>
      <c r="K1095" s="155">
        <f t="shared" si="13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35"/>
        <v>0</v>
      </c>
      <c r="O1095" s="155">
        <f t="shared" si="13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825</v>
      </c>
      <c r="D1096" s="202" t="s">
        <v>49</v>
      </c>
      <c r="E1096" s="203" t="s">
        <v>14</v>
      </c>
      <c r="F1096" s="204">
        <v>16500</v>
      </c>
      <c r="G1096" s="204">
        <v>16500</v>
      </c>
      <c r="H1096" s="171"/>
      <c r="I1096" s="88">
        <f t="shared" si="147"/>
        <v>16500</v>
      </c>
      <c r="J1096" s="163">
        <f t="shared" si="133"/>
        <v>0</v>
      </c>
      <c r="K1096" s="155">
        <f t="shared" si="13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35"/>
        <v>0</v>
      </c>
      <c r="O1096" s="155">
        <f t="shared" si="13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826</v>
      </c>
      <c r="D1097" s="202" t="s">
        <v>49</v>
      </c>
      <c r="E1097" s="203" t="s">
        <v>14</v>
      </c>
      <c r="F1097" s="204">
        <v>16500</v>
      </c>
      <c r="G1097" s="204">
        <v>16500</v>
      </c>
      <c r="H1097" s="171"/>
      <c r="I1097" s="88">
        <f t="shared" si="147"/>
        <v>16500</v>
      </c>
      <c r="J1097" s="163">
        <f t="shared" si="133"/>
        <v>0</v>
      </c>
      <c r="K1097" s="155">
        <f t="shared" si="13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35"/>
        <v>0</v>
      </c>
      <c r="O1097" s="155">
        <f t="shared" si="13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827</v>
      </c>
      <c r="D1098" s="202" t="s">
        <v>49</v>
      </c>
      <c r="E1098" s="203" t="s">
        <v>14</v>
      </c>
      <c r="F1098" s="204">
        <v>13260</v>
      </c>
      <c r="G1098" s="204">
        <v>13260</v>
      </c>
      <c r="H1098" s="171"/>
      <c r="I1098" s="88">
        <f t="shared" si="147"/>
        <v>13260</v>
      </c>
      <c r="J1098" s="163">
        <f t="shared" si="133"/>
        <v>0</v>
      </c>
      <c r="K1098" s="155">
        <f t="shared" si="13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35"/>
        <v>0</v>
      </c>
      <c r="O1098" s="155">
        <f t="shared" si="136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50</v>
      </c>
      <c r="D1099" s="202" t="s">
        <v>50</v>
      </c>
      <c r="E1099" s="203"/>
      <c r="F1099" s="204">
        <v>0</v>
      </c>
      <c r="G1099" s="204">
        <v>0</v>
      </c>
      <c r="H1099" s="171"/>
      <c r="I1099" s="88">
        <f t="shared" si="147"/>
        <v>0</v>
      </c>
      <c r="J1099" s="163">
        <f t="shared" si="133"/>
        <v>0</v>
      </c>
      <c r="K1099" s="155">
        <f t="shared" si="13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35"/>
        <v>0</v>
      </c>
      <c r="O1099" s="155">
        <f t="shared" si="136"/>
        <v>0</v>
      </c>
      <c r="P1099" s="155">
        <f>IF(O1099=1,SUM($O$6:O1099),0)</f>
        <v>0</v>
      </c>
    </row>
    <row r="1100" spans="1:16" ht="15" customHeight="1">
      <c r="A1100" s="15"/>
      <c r="B1100" s="183" t="s">
        <v>1035</v>
      </c>
      <c r="C1100" s="109" t="s">
        <v>644</v>
      </c>
      <c r="D1100" s="202" t="s">
        <v>50</v>
      </c>
      <c r="E1100" s="203"/>
      <c r="F1100" s="204">
        <v>0</v>
      </c>
      <c r="G1100" s="204">
        <v>0</v>
      </c>
      <c r="H1100" s="171"/>
      <c r="I1100" s="88">
        <f t="shared" si="147"/>
        <v>0</v>
      </c>
      <c r="J1100" s="163">
        <f t="shared" si="133"/>
        <v>0</v>
      </c>
      <c r="K1100" s="155">
        <f t="shared" si="13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35"/>
        <v>0</v>
      </c>
      <c r="O1100" s="155">
        <f t="shared" si="13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828</v>
      </c>
      <c r="D1101" s="202" t="s">
        <v>49</v>
      </c>
      <c r="E1101" s="203" t="s">
        <v>14</v>
      </c>
      <c r="F1101" s="204">
        <v>31920</v>
      </c>
      <c r="G1101" s="204">
        <v>31920</v>
      </c>
      <c r="H1101" s="171"/>
      <c r="I1101" s="88">
        <f t="shared" si="147"/>
        <v>31920</v>
      </c>
      <c r="J1101" s="163">
        <f t="shared" si="133"/>
        <v>0</v>
      </c>
      <c r="K1101" s="155">
        <f t="shared" si="13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35"/>
        <v>0</v>
      </c>
      <c r="O1101" s="155">
        <f t="shared" si="13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829</v>
      </c>
      <c r="D1102" s="202" t="s">
        <v>49</v>
      </c>
      <c r="E1102" s="203" t="s">
        <v>14</v>
      </c>
      <c r="F1102" s="204">
        <v>31920</v>
      </c>
      <c r="G1102" s="204">
        <v>31920</v>
      </c>
      <c r="H1102" s="171"/>
      <c r="I1102" s="88">
        <f t="shared" si="147"/>
        <v>31920</v>
      </c>
      <c r="J1102" s="163">
        <f t="shared" si="133"/>
        <v>0</v>
      </c>
      <c r="K1102" s="155">
        <f t="shared" si="13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35"/>
        <v>0</v>
      </c>
      <c r="O1102" s="155">
        <f t="shared" si="13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830</v>
      </c>
      <c r="D1103" s="202" t="s">
        <v>49</v>
      </c>
      <c r="E1103" s="203" t="s">
        <v>14</v>
      </c>
      <c r="F1103" s="204">
        <v>31920</v>
      </c>
      <c r="G1103" s="204">
        <v>31920</v>
      </c>
      <c r="H1103" s="171"/>
      <c r="I1103" s="88">
        <f t="shared" si="147"/>
        <v>31920</v>
      </c>
      <c r="J1103" s="163">
        <f t="shared" si="133"/>
        <v>0</v>
      </c>
      <c r="K1103" s="155">
        <f t="shared" si="13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35"/>
        <v>0</v>
      </c>
      <c r="O1103" s="155">
        <f t="shared" si="13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831</v>
      </c>
      <c r="D1104" s="202" t="s">
        <v>49</v>
      </c>
      <c r="E1104" s="203" t="s">
        <v>14</v>
      </c>
      <c r="F1104" s="204">
        <v>48060</v>
      </c>
      <c r="G1104" s="204">
        <v>48060</v>
      </c>
      <c r="H1104" s="171"/>
      <c r="I1104" s="88">
        <f t="shared" si="147"/>
        <v>48060</v>
      </c>
      <c r="J1104" s="163">
        <f t="shared" si="133"/>
        <v>0</v>
      </c>
      <c r="K1104" s="155">
        <f t="shared" si="13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35"/>
        <v>0</v>
      </c>
      <c r="O1104" s="155">
        <f t="shared" si="13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832</v>
      </c>
      <c r="D1105" s="202" t="s">
        <v>49</v>
      </c>
      <c r="E1105" s="203" t="s">
        <v>14</v>
      </c>
      <c r="F1105" s="204">
        <v>16200</v>
      </c>
      <c r="G1105" s="204">
        <v>16200</v>
      </c>
      <c r="H1105" s="171"/>
      <c r="I1105" s="88">
        <f t="shared" si="147"/>
        <v>16200</v>
      </c>
      <c r="J1105" s="163">
        <f t="shared" si="133"/>
        <v>0</v>
      </c>
      <c r="K1105" s="155">
        <f t="shared" si="13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35"/>
        <v>0</v>
      </c>
      <c r="O1105" s="155">
        <f t="shared" si="13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833</v>
      </c>
      <c r="D1106" s="202" t="s">
        <v>49</v>
      </c>
      <c r="E1106" s="203" t="s">
        <v>14</v>
      </c>
      <c r="F1106" s="204">
        <v>48060</v>
      </c>
      <c r="G1106" s="204">
        <v>48060</v>
      </c>
      <c r="H1106" s="171"/>
      <c r="I1106" s="88">
        <f t="shared" si="147"/>
        <v>48060</v>
      </c>
      <c r="J1106" s="163">
        <f t="shared" si="133"/>
        <v>0</v>
      </c>
      <c r="K1106" s="155">
        <f t="shared" si="13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35"/>
        <v>0</v>
      </c>
      <c r="O1106" s="155">
        <f t="shared" si="13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834</v>
      </c>
      <c r="D1107" s="202" t="s">
        <v>49</v>
      </c>
      <c r="E1107" s="203" t="s">
        <v>14</v>
      </c>
      <c r="F1107" s="204">
        <v>50400</v>
      </c>
      <c r="G1107" s="204">
        <v>50400</v>
      </c>
      <c r="H1107" s="171"/>
      <c r="I1107" s="88">
        <f t="shared" si="147"/>
        <v>50400</v>
      </c>
      <c r="J1107" s="163">
        <f t="shared" si="133"/>
        <v>0</v>
      </c>
      <c r="K1107" s="155">
        <f t="shared" si="13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35"/>
        <v>0</v>
      </c>
      <c r="O1107" s="155">
        <f t="shared" si="13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835</v>
      </c>
      <c r="D1108" s="202" t="s">
        <v>49</v>
      </c>
      <c r="E1108" s="203" t="s">
        <v>14</v>
      </c>
      <c r="F1108" s="204">
        <v>26400</v>
      </c>
      <c r="G1108" s="204">
        <v>26400</v>
      </c>
      <c r="H1108" s="171"/>
      <c r="I1108" s="88">
        <f t="shared" si="147"/>
        <v>26400</v>
      </c>
      <c r="J1108" s="163">
        <f t="shared" si="133"/>
        <v>0</v>
      </c>
      <c r="K1108" s="155">
        <f t="shared" si="13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35"/>
        <v>0</v>
      </c>
      <c r="O1108" s="155">
        <f t="shared" si="13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836</v>
      </c>
      <c r="D1109" s="202" t="s">
        <v>49</v>
      </c>
      <c r="E1109" s="203" t="s">
        <v>14</v>
      </c>
      <c r="F1109" s="204">
        <v>42180</v>
      </c>
      <c r="G1109" s="204">
        <v>42180</v>
      </c>
      <c r="H1109" s="171"/>
      <c r="I1109" s="88">
        <f t="shared" si="147"/>
        <v>42180</v>
      </c>
      <c r="J1109" s="163">
        <f t="shared" si="133"/>
        <v>0</v>
      </c>
      <c r="K1109" s="155">
        <f t="shared" si="13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35"/>
        <v>0</v>
      </c>
      <c r="O1109" s="155">
        <f t="shared" si="13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837</v>
      </c>
      <c r="D1110" s="202" t="s">
        <v>49</v>
      </c>
      <c r="E1110" s="203" t="s">
        <v>14</v>
      </c>
      <c r="F1110" s="204">
        <v>42180</v>
      </c>
      <c r="G1110" s="204">
        <v>42180</v>
      </c>
      <c r="H1110" s="171"/>
      <c r="I1110" s="88">
        <f t="shared" si="147"/>
        <v>42180</v>
      </c>
      <c r="J1110" s="163">
        <f t="shared" si="133"/>
        <v>0</v>
      </c>
      <c r="K1110" s="155">
        <f t="shared" si="13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35"/>
        <v>0</v>
      </c>
      <c r="O1110" s="155">
        <f t="shared" si="13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838</v>
      </c>
      <c r="D1111" s="202" t="s">
        <v>49</v>
      </c>
      <c r="E1111" s="203" t="s">
        <v>14</v>
      </c>
      <c r="F1111" s="204">
        <v>27120</v>
      </c>
      <c r="G1111" s="204">
        <v>27120</v>
      </c>
      <c r="H1111" s="171"/>
      <c r="I1111" s="88">
        <f t="shared" si="147"/>
        <v>27120</v>
      </c>
      <c r="J1111" s="163">
        <f t="shared" si="133"/>
        <v>0</v>
      </c>
      <c r="K1111" s="155">
        <f t="shared" si="13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35"/>
        <v>0</v>
      </c>
      <c r="O1111" s="155">
        <f t="shared" si="13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839</v>
      </c>
      <c r="D1112" s="202" t="s">
        <v>49</v>
      </c>
      <c r="E1112" s="203" t="s">
        <v>14</v>
      </c>
      <c r="F1112" s="204">
        <v>46800</v>
      </c>
      <c r="G1112" s="204">
        <v>46800</v>
      </c>
      <c r="H1112" s="171"/>
      <c r="I1112" s="88">
        <f t="shared" si="147"/>
        <v>46800</v>
      </c>
      <c r="J1112" s="163">
        <f t="shared" ref="J1112:J1175" si="148">IF(D1112="MDU-KD",1,0)</f>
        <v>0</v>
      </c>
      <c r="K1112" s="155">
        <f t="shared" ref="K1112:K1175" si="14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150">IF(L1112=0,M1112,L1112)</f>
        <v>0</v>
      </c>
      <c r="O1112" s="155">
        <f t="shared" ref="O1112:O1175" si="15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840</v>
      </c>
      <c r="D1113" s="202" t="s">
        <v>49</v>
      </c>
      <c r="E1113" s="203" t="s">
        <v>14</v>
      </c>
      <c r="F1113" s="204">
        <v>46800</v>
      </c>
      <c r="G1113" s="204">
        <v>46800</v>
      </c>
      <c r="H1113" s="171"/>
      <c r="I1113" s="88">
        <f t="shared" si="147"/>
        <v>46800</v>
      </c>
      <c r="J1113" s="163">
        <f t="shared" si="148"/>
        <v>0</v>
      </c>
      <c r="K1113" s="155">
        <f t="shared" si="14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50"/>
        <v>0</v>
      </c>
      <c r="O1113" s="155">
        <f t="shared" si="15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841</v>
      </c>
      <c r="D1114" s="202" t="s">
        <v>49</v>
      </c>
      <c r="E1114" s="203" t="s">
        <v>14</v>
      </c>
      <c r="F1114" s="204">
        <v>45240</v>
      </c>
      <c r="G1114" s="204">
        <v>45240</v>
      </c>
      <c r="H1114" s="171"/>
      <c r="I1114" s="88">
        <f t="shared" si="147"/>
        <v>45240</v>
      </c>
      <c r="J1114" s="163">
        <f t="shared" si="148"/>
        <v>0</v>
      </c>
      <c r="K1114" s="155">
        <f t="shared" si="14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50"/>
        <v>0</v>
      </c>
      <c r="O1114" s="155">
        <f t="shared" si="15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842</v>
      </c>
      <c r="D1115" s="202" t="s">
        <v>49</v>
      </c>
      <c r="E1115" s="203" t="s">
        <v>14</v>
      </c>
      <c r="F1115" s="204">
        <v>22740</v>
      </c>
      <c r="G1115" s="204">
        <v>22740</v>
      </c>
      <c r="H1115" s="171"/>
      <c r="I1115" s="88">
        <f t="shared" si="147"/>
        <v>22740</v>
      </c>
      <c r="J1115" s="163">
        <f t="shared" si="148"/>
        <v>0</v>
      </c>
      <c r="K1115" s="155">
        <f t="shared" si="14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50"/>
        <v>0</v>
      </c>
      <c r="O1115" s="155">
        <f t="shared" si="15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843</v>
      </c>
      <c r="D1116" s="202" t="s">
        <v>49</v>
      </c>
      <c r="E1116" s="203" t="s">
        <v>14</v>
      </c>
      <c r="F1116" s="204">
        <v>22740</v>
      </c>
      <c r="G1116" s="204">
        <v>22740</v>
      </c>
      <c r="H1116" s="171"/>
      <c r="I1116" s="88">
        <f t="shared" si="147"/>
        <v>22740</v>
      </c>
      <c r="J1116" s="163">
        <f t="shared" si="148"/>
        <v>0</v>
      </c>
      <c r="K1116" s="155">
        <f t="shared" si="14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50"/>
        <v>0</v>
      </c>
      <c r="O1116" s="155">
        <f t="shared" si="15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844</v>
      </c>
      <c r="D1117" s="202" t="s">
        <v>49</v>
      </c>
      <c r="E1117" s="203" t="s">
        <v>14</v>
      </c>
      <c r="F1117" s="204">
        <v>24420</v>
      </c>
      <c r="G1117" s="204">
        <v>24420</v>
      </c>
      <c r="H1117" s="171"/>
      <c r="I1117" s="88">
        <f t="shared" si="147"/>
        <v>24420</v>
      </c>
      <c r="J1117" s="163">
        <f t="shared" si="148"/>
        <v>0</v>
      </c>
      <c r="K1117" s="155">
        <f t="shared" si="14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50"/>
        <v>0</v>
      </c>
      <c r="O1117" s="155">
        <f t="shared" si="15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845</v>
      </c>
      <c r="D1118" s="202" t="s">
        <v>49</v>
      </c>
      <c r="E1118" s="203" t="s">
        <v>14</v>
      </c>
      <c r="F1118" s="204">
        <v>24420</v>
      </c>
      <c r="G1118" s="204">
        <v>24420</v>
      </c>
      <c r="H1118" s="171"/>
      <c r="I1118" s="88">
        <f t="shared" si="147"/>
        <v>24420</v>
      </c>
      <c r="J1118" s="163">
        <f t="shared" si="148"/>
        <v>0</v>
      </c>
      <c r="K1118" s="155">
        <f t="shared" si="14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50"/>
        <v>0</v>
      </c>
      <c r="O1118" s="155">
        <f t="shared" si="15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846</v>
      </c>
      <c r="D1119" s="202" t="s">
        <v>49</v>
      </c>
      <c r="E1119" s="203" t="s">
        <v>14</v>
      </c>
      <c r="F1119" s="204">
        <v>24420</v>
      </c>
      <c r="G1119" s="204">
        <v>24420</v>
      </c>
      <c r="H1119" s="171"/>
      <c r="I1119" s="88">
        <f t="shared" si="147"/>
        <v>24420</v>
      </c>
      <c r="J1119" s="163">
        <f t="shared" si="148"/>
        <v>0</v>
      </c>
      <c r="K1119" s="155">
        <f t="shared" si="14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50"/>
        <v>0</v>
      </c>
      <c r="O1119" s="155">
        <f t="shared" si="15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847</v>
      </c>
      <c r="D1120" s="202" t="s">
        <v>49</v>
      </c>
      <c r="E1120" s="203" t="s">
        <v>14</v>
      </c>
      <c r="F1120" s="204">
        <v>24420</v>
      </c>
      <c r="G1120" s="204">
        <v>24420</v>
      </c>
      <c r="H1120" s="171"/>
      <c r="I1120" s="88">
        <f t="shared" si="147"/>
        <v>24420</v>
      </c>
      <c r="J1120" s="163">
        <f t="shared" si="148"/>
        <v>0</v>
      </c>
      <c r="K1120" s="155">
        <f t="shared" si="14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50"/>
        <v>0</v>
      </c>
      <c r="O1120" s="155">
        <f t="shared" si="15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848</v>
      </c>
      <c r="D1121" s="202" t="s">
        <v>49</v>
      </c>
      <c r="E1121" s="203" t="s">
        <v>14</v>
      </c>
      <c r="F1121" s="204">
        <v>21720</v>
      </c>
      <c r="G1121" s="204">
        <v>21720</v>
      </c>
      <c r="H1121" s="171"/>
      <c r="I1121" s="88">
        <f t="shared" si="147"/>
        <v>21720</v>
      </c>
      <c r="J1121" s="163">
        <f t="shared" si="148"/>
        <v>0</v>
      </c>
      <c r="K1121" s="155">
        <f t="shared" si="14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50"/>
        <v>0</v>
      </c>
      <c r="O1121" s="155">
        <f t="shared" si="15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849</v>
      </c>
      <c r="D1122" s="202" t="s">
        <v>49</v>
      </c>
      <c r="E1122" s="203" t="s">
        <v>14</v>
      </c>
      <c r="F1122" s="204">
        <v>20100</v>
      </c>
      <c r="G1122" s="204">
        <v>20100</v>
      </c>
      <c r="H1122" s="171"/>
      <c r="I1122" s="88">
        <f t="shared" si="147"/>
        <v>20100</v>
      </c>
      <c r="J1122" s="163">
        <f t="shared" si="148"/>
        <v>0</v>
      </c>
      <c r="K1122" s="155">
        <f t="shared" si="14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50"/>
        <v>0</v>
      </c>
      <c r="O1122" s="155">
        <f t="shared" si="15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850</v>
      </c>
      <c r="D1123" s="202" t="s">
        <v>49</v>
      </c>
      <c r="E1123" s="203" t="s">
        <v>14</v>
      </c>
      <c r="F1123" s="204">
        <v>20100</v>
      </c>
      <c r="G1123" s="204">
        <v>20100</v>
      </c>
      <c r="H1123" s="171"/>
      <c r="I1123" s="88">
        <f t="shared" si="147"/>
        <v>20100</v>
      </c>
      <c r="J1123" s="163">
        <f t="shared" si="148"/>
        <v>0</v>
      </c>
      <c r="K1123" s="155">
        <f t="shared" si="14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50"/>
        <v>0</v>
      </c>
      <c r="O1123" s="155">
        <f t="shared" si="15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851</v>
      </c>
      <c r="D1124" s="202" t="s">
        <v>49</v>
      </c>
      <c r="E1124" s="203" t="s">
        <v>14</v>
      </c>
      <c r="F1124" s="204">
        <v>20100</v>
      </c>
      <c r="G1124" s="204">
        <v>20100</v>
      </c>
      <c r="H1124" s="171"/>
      <c r="I1124" s="88">
        <f t="shared" si="147"/>
        <v>20100</v>
      </c>
      <c r="J1124" s="163">
        <f t="shared" si="148"/>
        <v>0</v>
      </c>
      <c r="K1124" s="155">
        <f t="shared" si="14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50"/>
        <v>0</v>
      </c>
      <c r="O1124" s="155">
        <f t="shared" si="15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852</v>
      </c>
      <c r="D1125" s="202" t="s">
        <v>49</v>
      </c>
      <c r="E1125" s="203" t="s">
        <v>14</v>
      </c>
      <c r="F1125" s="204">
        <v>20100</v>
      </c>
      <c r="G1125" s="204">
        <v>20100</v>
      </c>
      <c r="H1125" s="171"/>
      <c r="I1125" s="88">
        <f t="shared" si="147"/>
        <v>20100</v>
      </c>
      <c r="J1125" s="163">
        <f t="shared" si="148"/>
        <v>0</v>
      </c>
      <c r="K1125" s="155">
        <f t="shared" si="14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50"/>
        <v>0</v>
      </c>
      <c r="O1125" s="155">
        <f t="shared" si="15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853</v>
      </c>
      <c r="D1126" s="202" t="s">
        <v>49</v>
      </c>
      <c r="E1126" s="203" t="s">
        <v>14</v>
      </c>
      <c r="F1126" s="204">
        <v>42240</v>
      </c>
      <c r="G1126" s="204">
        <v>42240</v>
      </c>
      <c r="H1126" s="171"/>
      <c r="I1126" s="88">
        <f t="shared" si="147"/>
        <v>42240</v>
      </c>
      <c r="J1126" s="163">
        <f t="shared" si="148"/>
        <v>0</v>
      </c>
      <c r="K1126" s="155">
        <f t="shared" si="14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50"/>
        <v>0</v>
      </c>
      <c r="O1126" s="155">
        <f t="shared" si="15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854</v>
      </c>
      <c r="D1127" s="202" t="s">
        <v>49</v>
      </c>
      <c r="E1127" s="203" t="s">
        <v>14</v>
      </c>
      <c r="F1127" s="204">
        <v>42240</v>
      </c>
      <c r="G1127" s="204">
        <v>42240</v>
      </c>
      <c r="H1127" s="171"/>
      <c r="I1127" s="88">
        <f t="shared" si="147"/>
        <v>42240</v>
      </c>
      <c r="J1127" s="163">
        <f t="shared" si="148"/>
        <v>0</v>
      </c>
      <c r="K1127" s="155">
        <f t="shared" si="14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50"/>
        <v>0</v>
      </c>
      <c r="O1127" s="155">
        <f t="shared" si="15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855</v>
      </c>
      <c r="D1128" s="202" t="s">
        <v>49</v>
      </c>
      <c r="E1128" s="203" t="s">
        <v>14</v>
      </c>
      <c r="F1128" s="204">
        <v>40260</v>
      </c>
      <c r="G1128" s="204">
        <v>40260</v>
      </c>
      <c r="H1128" s="171"/>
      <c r="I1128" s="88">
        <f t="shared" si="147"/>
        <v>40260</v>
      </c>
      <c r="J1128" s="163">
        <f t="shared" si="148"/>
        <v>0</v>
      </c>
      <c r="K1128" s="155">
        <f t="shared" si="14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50"/>
        <v>0</v>
      </c>
      <c r="O1128" s="155">
        <f t="shared" si="15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856</v>
      </c>
      <c r="D1129" s="202" t="s">
        <v>49</v>
      </c>
      <c r="E1129" s="203" t="s">
        <v>14</v>
      </c>
      <c r="F1129" s="204">
        <v>28020</v>
      </c>
      <c r="G1129" s="204">
        <v>28020</v>
      </c>
      <c r="H1129" s="171"/>
      <c r="I1129" s="88">
        <f t="shared" si="147"/>
        <v>28020</v>
      </c>
      <c r="J1129" s="163">
        <f t="shared" si="148"/>
        <v>0</v>
      </c>
      <c r="K1129" s="155">
        <f t="shared" si="14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50"/>
        <v>0</v>
      </c>
      <c r="O1129" s="155">
        <f t="shared" si="15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857</v>
      </c>
      <c r="D1130" s="202" t="s">
        <v>49</v>
      </c>
      <c r="E1130" s="203" t="s">
        <v>14</v>
      </c>
      <c r="F1130" s="204">
        <v>28020</v>
      </c>
      <c r="G1130" s="204">
        <v>28020</v>
      </c>
      <c r="H1130" s="171"/>
      <c r="I1130" s="88">
        <f t="shared" si="147"/>
        <v>28020</v>
      </c>
      <c r="J1130" s="163">
        <f t="shared" si="148"/>
        <v>0</v>
      </c>
      <c r="K1130" s="155">
        <f t="shared" si="14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50"/>
        <v>0</v>
      </c>
      <c r="O1130" s="155">
        <f t="shared" si="15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858</v>
      </c>
      <c r="D1131" s="202" t="s">
        <v>49</v>
      </c>
      <c r="E1131" s="203" t="s">
        <v>14</v>
      </c>
      <c r="F1131" s="204">
        <v>45360</v>
      </c>
      <c r="G1131" s="204">
        <v>45360</v>
      </c>
      <c r="H1131" s="171"/>
      <c r="I1131" s="88">
        <f t="shared" si="147"/>
        <v>45360</v>
      </c>
      <c r="J1131" s="163">
        <f t="shared" si="148"/>
        <v>0</v>
      </c>
      <c r="K1131" s="155">
        <f t="shared" si="14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50"/>
        <v>0</v>
      </c>
      <c r="O1131" s="155">
        <f t="shared" si="15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859</v>
      </c>
      <c r="D1132" s="202" t="s">
        <v>49</v>
      </c>
      <c r="E1132" s="203" t="s">
        <v>14</v>
      </c>
      <c r="F1132" s="204">
        <v>45360</v>
      </c>
      <c r="G1132" s="204">
        <v>45360</v>
      </c>
      <c r="H1132" s="171"/>
      <c r="I1132" s="88">
        <f t="shared" si="147"/>
        <v>45360</v>
      </c>
      <c r="J1132" s="163">
        <f t="shared" si="148"/>
        <v>0</v>
      </c>
      <c r="K1132" s="155">
        <f t="shared" si="14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50"/>
        <v>0</v>
      </c>
      <c r="O1132" s="155">
        <f t="shared" si="15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860</v>
      </c>
      <c r="D1133" s="202" t="s">
        <v>49</v>
      </c>
      <c r="E1133" s="203" t="s">
        <v>14</v>
      </c>
      <c r="F1133" s="204">
        <v>36060</v>
      </c>
      <c r="G1133" s="204">
        <v>36060</v>
      </c>
      <c r="H1133" s="171"/>
      <c r="I1133" s="88">
        <f t="shared" si="147"/>
        <v>36060</v>
      </c>
      <c r="J1133" s="163">
        <f t="shared" si="148"/>
        <v>0</v>
      </c>
      <c r="K1133" s="155">
        <f t="shared" si="14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50"/>
        <v>0</v>
      </c>
      <c r="O1133" s="155">
        <f t="shared" si="15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861</v>
      </c>
      <c r="D1134" s="202" t="s">
        <v>49</v>
      </c>
      <c r="E1134" s="203" t="s">
        <v>14</v>
      </c>
      <c r="F1134" s="204">
        <v>33660</v>
      </c>
      <c r="G1134" s="204">
        <v>33660</v>
      </c>
      <c r="H1134" s="171"/>
      <c r="I1134" s="88">
        <f t="shared" si="147"/>
        <v>33660</v>
      </c>
      <c r="J1134" s="163">
        <f t="shared" si="148"/>
        <v>0</v>
      </c>
      <c r="K1134" s="155">
        <f t="shared" si="14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50"/>
        <v>0</v>
      </c>
      <c r="O1134" s="155">
        <f t="shared" si="151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50</v>
      </c>
      <c r="D1135" s="202" t="s">
        <v>50</v>
      </c>
      <c r="E1135" s="203"/>
      <c r="F1135" s="204">
        <v>0</v>
      </c>
      <c r="G1135" s="204">
        <v>0</v>
      </c>
      <c r="H1135" s="171"/>
      <c r="I1135" s="88">
        <f t="shared" si="147"/>
        <v>0</v>
      </c>
      <c r="J1135" s="163">
        <f t="shared" si="148"/>
        <v>0</v>
      </c>
      <c r="K1135" s="155">
        <f t="shared" si="14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50"/>
        <v>0</v>
      </c>
      <c r="O1135" s="155">
        <f t="shared" si="151"/>
        <v>0</v>
      </c>
      <c r="P1135" s="155">
        <f>IF(O1135=1,SUM($O$6:O1135),0)</f>
        <v>0</v>
      </c>
    </row>
    <row r="1136" spans="1:16" ht="15" customHeight="1">
      <c r="A1136" s="15"/>
      <c r="B1136" s="183" t="s">
        <v>1035</v>
      </c>
      <c r="C1136" s="109" t="s">
        <v>679</v>
      </c>
      <c r="D1136" s="202" t="s">
        <v>50</v>
      </c>
      <c r="E1136" s="203"/>
      <c r="F1136" s="204">
        <v>0</v>
      </c>
      <c r="G1136" s="204">
        <v>0</v>
      </c>
      <c r="H1136" s="171"/>
      <c r="I1136" s="88">
        <f t="shared" ref="I1136:I1199" si="152">IF($I$5=$G$4,G1136,(IF($I$5=$F$4,F1136,0)))</f>
        <v>0</v>
      </c>
      <c r="J1136" s="163">
        <f t="shared" si="148"/>
        <v>0</v>
      </c>
      <c r="K1136" s="155">
        <f t="shared" si="14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50"/>
        <v>0</v>
      </c>
      <c r="O1136" s="155">
        <f t="shared" si="15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862</v>
      </c>
      <c r="D1137" s="202" t="s">
        <v>49</v>
      </c>
      <c r="E1137" s="203" t="s">
        <v>14</v>
      </c>
      <c r="F1137" s="204">
        <v>38820</v>
      </c>
      <c r="G1137" s="204">
        <v>38820</v>
      </c>
      <c r="H1137" s="171"/>
      <c r="I1137" s="88">
        <f t="shared" si="152"/>
        <v>38820</v>
      </c>
      <c r="J1137" s="163">
        <f t="shared" si="148"/>
        <v>0</v>
      </c>
      <c r="K1137" s="155">
        <f t="shared" si="14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50"/>
        <v>0</v>
      </c>
      <c r="O1137" s="155">
        <f t="shared" si="15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863</v>
      </c>
      <c r="D1138" s="202" t="s">
        <v>49</v>
      </c>
      <c r="E1138" s="203" t="s">
        <v>14</v>
      </c>
      <c r="F1138" s="204">
        <v>38820</v>
      </c>
      <c r="G1138" s="204">
        <v>38820</v>
      </c>
      <c r="H1138" s="171"/>
      <c r="I1138" s="88">
        <f t="shared" si="152"/>
        <v>38820</v>
      </c>
      <c r="J1138" s="163">
        <f t="shared" si="148"/>
        <v>0</v>
      </c>
      <c r="K1138" s="155">
        <f t="shared" si="14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50"/>
        <v>0</v>
      </c>
      <c r="O1138" s="155">
        <f t="shared" si="15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864</v>
      </c>
      <c r="D1139" s="202" t="s">
        <v>49</v>
      </c>
      <c r="E1139" s="203" t="s">
        <v>14</v>
      </c>
      <c r="F1139" s="204">
        <v>47880</v>
      </c>
      <c r="G1139" s="204">
        <v>47880</v>
      </c>
      <c r="H1139" s="171"/>
      <c r="I1139" s="88">
        <f t="shared" si="152"/>
        <v>47880</v>
      </c>
      <c r="J1139" s="163">
        <f t="shared" si="148"/>
        <v>0</v>
      </c>
      <c r="K1139" s="155">
        <f t="shared" si="14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50"/>
        <v>0</v>
      </c>
      <c r="O1139" s="155">
        <f t="shared" si="15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865</v>
      </c>
      <c r="D1140" s="202" t="s">
        <v>49</v>
      </c>
      <c r="E1140" s="203" t="s">
        <v>14</v>
      </c>
      <c r="F1140" s="204">
        <v>49920</v>
      </c>
      <c r="G1140" s="204">
        <v>49920</v>
      </c>
      <c r="H1140" s="171"/>
      <c r="I1140" s="88">
        <f t="shared" si="152"/>
        <v>49920</v>
      </c>
      <c r="J1140" s="163">
        <f t="shared" si="148"/>
        <v>0</v>
      </c>
      <c r="K1140" s="155">
        <f t="shared" si="14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50"/>
        <v>0</v>
      </c>
      <c r="O1140" s="155">
        <f t="shared" si="15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866</v>
      </c>
      <c r="D1141" s="202" t="s">
        <v>49</v>
      </c>
      <c r="E1141" s="203" t="s">
        <v>14</v>
      </c>
      <c r="F1141" s="204">
        <v>64260</v>
      </c>
      <c r="G1141" s="204">
        <v>64260</v>
      </c>
      <c r="H1141" s="171"/>
      <c r="I1141" s="88">
        <f t="shared" si="152"/>
        <v>64260</v>
      </c>
      <c r="J1141" s="163">
        <f t="shared" si="148"/>
        <v>0</v>
      </c>
      <c r="K1141" s="155">
        <f t="shared" si="14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50"/>
        <v>0</v>
      </c>
      <c r="O1141" s="155">
        <f t="shared" si="15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867</v>
      </c>
      <c r="D1142" s="202" t="s">
        <v>49</v>
      </c>
      <c r="E1142" s="203" t="s">
        <v>14</v>
      </c>
      <c r="F1142" s="204">
        <v>110640</v>
      </c>
      <c r="G1142" s="204">
        <v>110640</v>
      </c>
      <c r="H1142" s="171"/>
      <c r="I1142" s="88">
        <f t="shared" si="152"/>
        <v>110640</v>
      </c>
      <c r="J1142" s="163">
        <f t="shared" si="148"/>
        <v>0</v>
      </c>
      <c r="K1142" s="155">
        <f t="shared" si="14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50"/>
        <v>0</v>
      </c>
      <c r="O1142" s="155">
        <f t="shared" si="151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50</v>
      </c>
      <c r="D1143" s="202" t="s">
        <v>50</v>
      </c>
      <c r="E1143" s="203"/>
      <c r="F1143" s="204">
        <v>0</v>
      </c>
      <c r="G1143" s="204">
        <v>0</v>
      </c>
      <c r="H1143" s="171"/>
      <c r="I1143" s="88">
        <f t="shared" si="152"/>
        <v>0</v>
      </c>
      <c r="J1143" s="163">
        <f t="shared" si="148"/>
        <v>0</v>
      </c>
      <c r="K1143" s="155">
        <f t="shared" si="14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50"/>
        <v>0</v>
      </c>
      <c r="O1143" s="155">
        <f t="shared" si="151"/>
        <v>0</v>
      </c>
      <c r="P1143" s="155">
        <f>IF(O1143=1,SUM($O$6:O1143),0)</f>
        <v>0</v>
      </c>
    </row>
    <row r="1144" spans="1:16" ht="15" customHeight="1">
      <c r="A1144" s="15"/>
      <c r="B1144" s="183" t="s">
        <v>1035</v>
      </c>
      <c r="C1144" s="109" t="s">
        <v>686</v>
      </c>
      <c r="D1144" s="202" t="s">
        <v>50</v>
      </c>
      <c r="E1144" s="203"/>
      <c r="F1144" s="204">
        <v>0</v>
      </c>
      <c r="G1144" s="204">
        <v>0</v>
      </c>
      <c r="H1144" s="171"/>
      <c r="I1144" s="88">
        <f t="shared" si="152"/>
        <v>0</v>
      </c>
      <c r="J1144" s="163">
        <f t="shared" si="148"/>
        <v>0</v>
      </c>
      <c r="K1144" s="155">
        <f t="shared" si="14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50"/>
        <v>0</v>
      </c>
      <c r="O1144" s="155">
        <f t="shared" si="15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868</v>
      </c>
      <c r="D1145" s="202" t="s">
        <v>49</v>
      </c>
      <c r="E1145" s="203" t="s">
        <v>14</v>
      </c>
      <c r="F1145" s="204">
        <v>45120</v>
      </c>
      <c r="G1145" s="204">
        <v>45120</v>
      </c>
      <c r="H1145" s="171"/>
      <c r="I1145" s="88">
        <f t="shared" si="152"/>
        <v>45120</v>
      </c>
      <c r="J1145" s="163">
        <f t="shared" si="148"/>
        <v>0</v>
      </c>
      <c r="K1145" s="155">
        <f t="shared" si="14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50"/>
        <v>0</v>
      </c>
      <c r="O1145" s="155">
        <f t="shared" si="15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869</v>
      </c>
      <c r="D1146" s="202" t="s">
        <v>49</v>
      </c>
      <c r="E1146" s="203" t="s">
        <v>14</v>
      </c>
      <c r="F1146" s="204">
        <v>45120</v>
      </c>
      <c r="G1146" s="204">
        <v>45120</v>
      </c>
      <c r="H1146" s="171"/>
      <c r="I1146" s="88">
        <f t="shared" si="152"/>
        <v>45120</v>
      </c>
      <c r="J1146" s="163">
        <f t="shared" si="148"/>
        <v>0</v>
      </c>
      <c r="K1146" s="155">
        <f t="shared" si="14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50"/>
        <v>0</v>
      </c>
      <c r="O1146" s="155">
        <f t="shared" si="15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870</v>
      </c>
      <c r="D1147" s="202" t="s">
        <v>49</v>
      </c>
      <c r="E1147" s="203" t="s">
        <v>14</v>
      </c>
      <c r="F1147" s="204">
        <v>44940</v>
      </c>
      <c r="G1147" s="204">
        <v>44940</v>
      </c>
      <c r="H1147" s="171"/>
      <c r="I1147" s="88">
        <f t="shared" si="152"/>
        <v>44940</v>
      </c>
      <c r="J1147" s="163">
        <f t="shared" si="148"/>
        <v>0</v>
      </c>
      <c r="K1147" s="155">
        <f t="shared" si="14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50"/>
        <v>0</v>
      </c>
      <c r="O1147" s="155">
        <f t="shared" si="15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871</v>
      </c>
      <c r="D1148" s="202" t="s">
        <v>49</v>
      </c>
      <c r="E1148" s="203" t="s">
        <v>14</v>
      </c>
      <c r="F1148" s="204">
        <v>47640</v>
      </c>
      <c r="G1148" s="204">
        <v>47640</v>
      </c>
      <c r="H1148" s="171"/>
      <c r="I1148" s="88">
        <f t="shared" si="152"/>
        <v>47640</v>
      </c>
      <c r="J1148" s="163">
        <f t="shared" si="148"/>
        <v>0</v>
      </c>
      <c r="K1148" s="155">
        <f t="shared" si="14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50"/>
        <v>0</v>
      </c>
      <c r="O1148" s="155">
        <f t="shared" si="15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872</v>
      </c>
      <c r="D1149" s="202" t="s">
        <v>49</v>
      </c>
      <c r="E1149" s="203" t="s">
        <v>14</v>
      </c>
      <c r="F1149" s="204">
        <v>50340</v>
      </c>
      <c r="G1149" s="204">
        <v>50340</v>
      </c>
      <c r="H1149" s="171"/>
      <c r="I1149" s="88">
        <f t="shared" si="152"/>
        <v>50340</v>
      </c>
      <c r="J1149" s="163">
        <f t="shared" si="148"/>
        <v>0</v>
      </c>
      <c r="K1149" s="155">
        <f t="shared" si="14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50"/>
        <v>0</v>
      </c>
      <c r="O1149" s="155">
        <f t="shared" si="15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873</v>
      </c>
      <c r="D1150" s="202" t="s">
        <v>49</v>
      </c>
      <c r="E1150" s="203" t="s">
        <v>14</v>
      </c>
      <c r="F1150" s="204">
        <v>43860</v>
      </c>
      <c r="G1150" s="204">
        <v>43860</v>
      </c>
      <c r="H1150" s="171"/>
      <c r="I1150" s="88">
        <f t="shared" si="152"/>
        <v>43860</v>
      </c>
      <c r="J1150" s="163">
        <f t="shared" si="148"/>
        <v>0</v>
      </c>
      <c r="K1150" s="155">
        <f t="shared" si="14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50"/>
        <v>0</v>
      </c>
      <c r="O1150" s="155">
        <f t="shared" si="15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874</v>
      </c>
      <c r="D1151" s="202" t="s">
        <v>49</v>
      </c>
      <c r="E1151" s="203" t="s">
        <v>14</v>
      </c>
      <c r="F1151" s="204">
        <v>50940</v>
      </c>
      <c r="G1151" s="204">
        <v>50940</v>
      </c>
      <c r="H1151" s="171"/>
      <c r="I1151" s="88">
        <f t="shared" si="152"/>
        <v>50940</v>
      </c>
      <c r="J1151" s="163">
        <f t="shared" si="148"/>
        <v>0</v>
      </c>
      <c r="K1151" s="155">
        <f t="shared" si="14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50"/>
        <v>0</v>
      </c>
      <c r="O1151" s="155">
        <f t="shared" si="15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875</v>
      </c>
      <c r="D1152" s="202" t="s">
        <v>49</v>
      </c>
      <c r="E1152" s="203" t="s">
        <v>14</v>
      </c>
      <c r="F1152" s="204">
        <v>50940</v>
      </c>
      <c r="G1152" s="204">
        <v>50940</v>
      </c>
      <c r="H1152" s="171"/>
      <c r="I1152" s="88">
        <f t="shared" si="152"/>
        <v>50940</v>
      </c>
      <c r="J1152" s="163">
        <f t="shared" si="148"/>
        <v>0</v>
      </c>
      <c r="K1152" s="155">
        <f t="shared" si="14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50"/>
        <v>0</v>
      </c>
      <c r="O1152" s="155">
        <f t="shared" si="15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876</v>
      </c>
      <c r="D1153" s="202" t="s">
        <v>49</v>
      </c>
      <c r="E1153" s="203" t="s">
        <v>14</v>
      </c>
      <c r="F1153" s="204">
        <v>48240</v>
      </c>
      <c r="G1153" s="204">
        <v>48240</v>
      </c>
      <c r="H1153" s="171"/>
      <c r="I1153" s="88">
        <f t="shared" si="152"/>
        <v>48240</v>
      </c>
      <c r="J1153" s="163">
        <f t="shared" si="148"/>
        <v>0</v>
      </c>
      <c r="K1153" s="155">
        <f t="shared" si="14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50"/>
        <v>0</v>
      </c>
      <c r="O1153" s="155">
        <f t="shared" si="15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877</v>
      </c>
      <c r="D1154" s="202" t="s">
        <v>49</v>
      </c>
      <c r="E1154" s="203" t="s">
        <v>14</v>
      </c>
      <c r="F1154" s="204">
        <v>47280</v>
      </c>
      <c r="G1154" s="204">
        <v>47280</v>
      </c>
      <c r="H1154" s="171"/>
      <c r="I1154" s="88">
        <f t="shared" si="152"/>
        <v>47280</v>
      </c>
      <c r="J1154" s="163">
        <f t="shared" si="148"/>
        <v>0</v>
      </c>
      <c r="K1154" s="155">
        <f t="shared" si="14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50"/>
        <v>0</v>
      </c>
      <c r="O1154" s="155">
        <f t="shared" si="15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878</v>
      </c>
      <c r="D1155" s="202" t="s">
        <v>49</v>
      </c>
      <c r="E1155" s="203" t="s">
        <v>14</v>
      </c>
      <c r="F1155" s="204">
        <v>59940</v>
      </c>
      <c r="G1155" s="204">
        <v>59940</v>
      </c>
      <c r="H1155" s="171"/>
      <c r="I1155" s="88">
        <f t="shared" si="152"/>
        <v>59940</v>
      </c>
      <c r="J1155" s="163">
        <f t="shared" si="148"/>
        <v>0</v>
      </c>
      <c r="K1155" s="155">
        <f t="shared" si="14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50"/>
        <v>0</v>
      </c>
      <c r="O1155" s="155">
        <f t="shared" si="15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879</v>
      </c>
      <c r="D1156" s="202" t="s">
        <v>49</v>
      </c>
      <c r="E1156" s="203" t="s">
        <v>14</v>
      </c>
      <c r="F1156" s="204">
        <v>55080</v>
      </c>
      <c r="G1156" s="204">
        <v>55080</v>
      </c>
      <c r="H1156" s="171"/>
      <c r="I1156" s="88">
        <f t="shared" si="152"/>
        <v>55080</v>
      </c>
      <c r="J1156" s="163">
        <f t="shared" si="148"/>
        <v>0</v>
      </c>
      <c r="K1156" s="155">
        <f t="shared" si="14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50"/>
        <v>0</v>
      </c>
      <c r="O1156" s="155">
        <f t="shared" si="15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880</v>
      </c>
      <c r="D1157" s="202" t="s">
        <v>49</v>
      </c>
      <c r="E1157" s="203" t="s">
        <v>14</v>
      </c>
      <c r="F1157" s="204">
        <v>44640</v>
      </c>
      <c r="G1157" s="204">
        <v>44640</v>
      </c>
      <c r="H1157" s="171"/>
      <c r="I1157" s="88">
        <f t="shared" si="152"/>
        <v>44640</v>
      </c>
      <c r="J1157" s="163">
        <f t="shared" si="148"/>
        <v>0</v>
      </c>
      <c r="K1157" s="155">
        <f t="shared" si="14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50"/>
        <v>0</v>
      </c>
      <c r="O1157" s="155">
        <f t="shared" si="15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881</v>
      </c>
      <c r="D1158" s="202" t="s">
        <v>49</v>
      </c>
      <c r="E1158" s="203" t="s">
        <v>14</v>
      </c>
      <c r="F1158" s="204">
        <v>58920</v>
      </c>
      <c r="G1158" s="204">
        <v>58920</v>
      </c>
      <c r="H1158" s="171"/>
      <c r="I1158" s="88">
        <f t="shared" si="152"/>
        <v>58920</v>
      </c>
      <c r="J1158" s="163">
        <f t="shared" si="148"/>
        <v>0</v>
      </c>
      <c r="K1158" s="155">
        <f t="shared" si="14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50"/>
        <v>0</v>
      </c>
      <c r="O1158" s="155">
        <f t="shared" si="15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882</v>
      </c>
      <c r="D1159" s="202" t="s">
        <v>49</v>
      </c>
      <c r="E1159" s="203" t="s">
        <v>14</v>
      </c>
      <c r="F1159" s="204">
        <v>58920</v>
      </c>
      <c r="G1159" s="204">
        <v>58920</v>
      </c>
      <c r="H1159" s="171"/>
      <c r="I1159" s="88">
        <f t="shared" si="152"/>
        <v>58920</v>
      </c>
      <c r="J1159" s="163">
        <f t="shared" si="148"/>
        <v>0</v>
      </c>
      <c r="K1159" s="155">
        <f t="shared" si="14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50"/>
        <v>0</v>
      </c>
      <c r="O1159" s="155">
        <f t="shared" si="15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883</v>
      </c>
      <c r="D1160" s="202" t="s">
        <v>49</v>
      </c>
      <c r="E1160" s="203" t="s">
        <v>14</v>
      </c>
      <c r="F1160" s="204">
        <v>58140</v>
      </c>
      <c r="G1160" s="204">
        <v>58140</v>
      </c>
      <c r="H1160" s="171"/>
      <c r="I1160" s="88">
        <f t="shared" si="152"/>
        <v>58140</v>
      </c>
      <c r="J1160" s="163">
        <f t="shared" si="148"/>
        <v>0</v>
      </c>
      <c r="K1160" s="155">
        <f t="shared" si="14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50"/>
        <v>0</v>
      </c>
      <c r="O1160" s="155">
        <f t="shared" si="15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884</v>
      </c>
      <c r="D1161" s="202" t="s">
        <v>49</v>
      </c>
      <c r="E1161" s="203" t="s">
        <v>14</v>
      </c>
      <c r="F1161" s="204">
        <v>58140</v>
      </c>
      <c r="G1161" s="204">
        <v>58140</v>
      </c>
      <c r="H1161" s="171"/>
      <c r="I1161" s="88">
        <f t="shared" si="152"/>
        <v>58140</v>
      </c>
      <c r="J1161" s="163">
        <f t="shared" si="148"/>
        <v>0</v>
      </c>
      <c r="K1161" s="155">
        <f t="shared" si="14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50"/>
        <v>0</v>
      </c>
      <c r="O1161" s="155">
        <f t="shared" si="15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885</v>
      </c>
      <c r="D1162" s="202" t="s">
        <v>49</v>
      </c>
      <c r="E1162" s="203" t="s">
        <v>14</v>
      </c>
      <c r="F1162" s="204">
        <v>56340</v>
      </c>
      <c r="G1162" s="204">
        <v>56340</v>
      </c>
      <c r="H1162" s="171"/>
      <c r="I1162" s="88">
        <f t="shared" si="152"/>
        <v>56340</v>
      </c>
      <c r="J1162" s="163">
        <f t="shared" si="148"/>
        <v>0</v>
      </c>
      <c r="K1162" s="155">
        <f t="shared" si="14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50"/>
        <v>0</v>
      </c>
      <c r="O1162" s="155">
        <f t="shared" si="15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886</v>
      </c>
      <c r="D1163" s="202" t="s">
        <v>49</v>
      </c>
      <c r="E1163" s="203" t="s">
        <v>14</v>
      </c>
      <c r="F1163" s="204">
        <v>105060</v>
      </c>
      <c r="G1163" s="204">
        <v>105060</v>
      </c>
      <c r="H1163" s="171"/>
      <c r="I1163" s="88">
        <f t="shared" si="152"/>
        <v>105060</v>
      </c>
      <c r="J1163" s="163">
        <f t="shared" si="148"/>
        <v>0</v>
      </c>
      <c r="K1163" s="155">
        <f t="shared" si="14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50"/>
        <v>0</v>
      </c>
      <c r="O1163" s="155">
        <f t="shared" si="15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887</v>
      </c>
      <c r="D1164" s="202" t="s">
        <v>49</v>
      </c>
      <c r="E1164" s="203" t="s">
        <v>14</v>
      </c>
      <c r="F1164" s="204">
        <v>57540</v>
      </c>
      <c r="G1164" s="204">
        <v>57540</v>
      </c>
      <c r="H1164" s="171"/>
      <c r="I1164" s="88">
        <f t="shared" si="152"/>
        <v>57540</v>
      </c>
      <c r="J1164" s="163">
        <f t="shared" si="148"/>
        <v>0</v>
      </c>
      <c r="K1164" s="155">
        <f t="shared" si="14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50"/>
        <v>0</v>
      </c>
      <c r="O1164" s="155">
        <f t="shared" si="15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888</v>
      </c>
      <c r="D1165" s="202" t="s">
        <v>49</v>
      </c>
      <c r="E1165" s="203" t="s">
        <v>14</v>
      </c>
      <c r="F1165" s="204">
        <v>61080</v>
      </c>
      <c r="G1165" s="204">
        <v>61080</v>
      </c>
      <c r="H1165" s="171"/>
      <c r="I1165" s="88">
        <f t="shared" si="152"/>
        <v>61080</v>
      </c>
      <c r="J1165" s="163">
        <f t="shared" si="148"/>
        <v>0</v>
      </c>
      <c r="K1165" s="155">
        <f t="shared" si="14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50"/>
        <v>0</v>
      </c>
      <c r="O1165" s="155">
        <f t="shared" si="15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889</v>
      </c>
      <c r="D1166" s="202" t="s">
        <v>49</v>
      </c>
      <c r="E1166" s="203" t="s">
        <v>14</v>
      </c>
      <c r="F1166" s="204">
        <v>71880</v>
      </c>
      <c r="G1166" s="204">
        <v>71880</v>
      </c>
      <c r="H1166" s="171"/>
      <c r="I1166" s="88">
        <f t="shared" si="152"/>
        <v>71880</v>
      </c>
      <c r="J1166" s="163">
        <f t="shared" si="148"/>
        <v>0</v>
      </c>
      <c r="K1166" s="155">
        <f t="shared" si="14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50"/>
        <v>0</v>
      </c>
      <c r="O1166" s="155">
        <f t="shared" si="15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890</v>
      </c>
      <c r="D1167" s="202" t="s">
        <v>49</v>
      </c>
      <c r="E1167" s="203" t="s">
        <v>14</v>
      </c>
      <c r="F1167" s="204">
        <v>61080</v>
      </c>
      <c r="G1167" s="204">
        <v>61080</v>
      </c>
      <c r="H1167" s="171"/>
      <c r="I1167" s="88">
        <f t="shared" si="152"/>
        <v>61080</v>
      </c>
      <c r="J1167" s="163">
        <f t="shared" si="148"/>
        <v>0</v>
      </c>
      <c r="K1167" s="155">
        <f t="shared" si="14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50"/>
        <v>0</v>
      </c>
      <c r="O1167" s="155">
        <f t="shared" si="15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891</v>
      </c>
      <c r="D1168" s="202" t="s">
        <v>49</v>
      </c>
      <c r="E1168" s="203" t="s">
        <v>14</v>
      </c>
      <c r="F1168" s="204">
        <v>55860</v>
      </c>
      <c r="G1168" s="204">
        <v>55860</v>
      </c>
      <c r="H1168" s="171"/>
      <c r="I1168" s="88">
        <f t="shared" si="152"/>
        <v>55860</v>
      </c>
      <c r="J1168" s="163">
        <f t="shared" si="148"/>
        <v>0</v>
      </c>
      <c r="K1168" s="155">
        <f t="shared" si="14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50"/>
        <v>0</v>
      </c>
      <c r="O1168" s="155">
        <f t="shared" si="15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892</v>
      </c>
      <c r="D1169" s="202" t="s">
        <v>49</v>
      </c>
      <c r="E1169" s="203" t="s">
        <v>14</v>
      </c>
      <c r="F1169" s="204">
        <v>58680</v>
      </c>
      <c r="G1169" s="204">
        <v>58680</v>
      </c>
      <c r="H1169" s="171"/>
      <c r="I1169" s="88">
        <f t="shared" si="152"/>
        <v>58680</v>
      </c>
      <c r="J1169" s="163">
        <f t="shared" si="148"/>
        <v>0</v>
      </c>
      <c r="K1169" s="155">
        <f t="shared" si="14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50"/>
        <v>0</v>
      </c>
      <c r="O1169" s="155">
        <f t="shared" si="15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893</v>
      </c>
      <c r="D1170" s="202" t="s">
        <v>49</v>
      </c>
      <c r="E1170" s="203" t="s">
        <v>14</v>
      </c>
      <c r="F1170" s="204">
        <v>115680</v>
      </c>
      <c r="G1170" s="204">
        <v>115680</v>
      </c>
      <c r="H1170" s="171"/>
      <c r="I1170" s="88">
        <f t="shared" si="152"/>
        <v>115680</v>
      </c>
      <c r="J1170" s="163">
        <f t="shared" si="148"/>
        <v>0</v>
      </c>
      <c r="K1170" s="155">
        <f t="shared" si="14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50"/>
        <v>0</v>
      </c>
      <c r="O1170" s="155">
        <f t="shared" si="15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894</v>
      </c>
      <c r="D1171" s="202" t="s">
        <v>49</v>
      </c>
      <c r="E1171" s="203" t="s">
        <v>14</v>
      </c>
      <c r="F1171" s="204">
        <v>118500</v>
      </c>
      <c r="G1171" s="204">
        <v>118500</v>
      </c>
      <c r="H1171" s="171"/>
      <c r="I1171" s="88">
        <f t="shared" si="152"/>
        <v>118500</v>
      </c>
      <c r="J1171" s="163">
        <f t="shared" si="148"/>
        <v>0</v>
      </c>
      <c r="K1171" s="155">
        <f t="shared" si="14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50"/>
        <v>0</v>
      </c>
      <c r="O1171" s="155">
        <f t="shared" si="15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895</v>
      </c>
      <c r="D1172" s="202" t="s">
        <v>49</v>
      </c>
      <c r="E1172" s="203" t="s">
        <v>14</v>
      </c>
      <c r="F1172" s="204">
        <v>118500</v>
      </c>
      <c r="G1172" s="204">
        <v>118500</v>
      </c>
      <c r="H1172" s="171"/>
      <c r="I1172" s="88">
        <f t="shared" si="152"/>
        <v>118500</v>
      </c>
      <c r="J1172" s="163">
        <f t="shared" si="148"/>
        <v>0</v>
      </c>
      <c r="K1172" s="155">
        <f t="shared" si="14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50"/>
        <v>0</v>
      </c>
      <c r="O1172" s="155">
        <f t="shared" si="15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896</v>
      </c>
      <c r="D1173" s="202" t="s">
        <v>49</v>
      </c>
      <c r="E1173" s="203" t="s">
        <v>14</v>
      </c>
      <c r="F1173" s="204">
        <v>117900</v>
      </c>
      <c r="G1173" s="204">
        <v>117900</v>
      </c>
      <c r="H1173" s="171"/>
      <c r="I1173" s="88">
        <f t="shared" si="152"/>
        <v>117900</v>
      </c>
      <c r="J1173" s="163">
        <f t="shared" si="148"/>
        <v>0</v>
      </c>
      <c r="K1173" s="155">
        <f t="shared" si="14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50"/>
        <v>0</v>
      </c>
      <c r="O1173" s="155">
        <f t="shared" si="15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897</v>
      </c>
      <c r="D1174" s="202" t="s">
        <v>49</v>
      </c>
      <c r="E1174" s="203" t="s">
        <v>14</v>
      </c>
      <c r="F1174" s="204">
        <v>120120</v>
      </c>
      <c r="G1174" s="204">
        <v>120120</v>
      </c>
      <c r="H1174" s="171"/>
      <c r="I1174" s="88">
        <f t="shared" si="152"/>
        <v>120120</v>
      </c>
      <c r="J1174" s="163">
        <f t="shared" si="148"/>
        <v>0</v>
      </c>
      <c r="K1174" s="155">
        <f t="shared" si="14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50"/>
        <v>0</v>
      </c>
      <c r="O1174" s="155">
        <f t="shared" si="15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898</v>
      </c>
      <c r="D1175" s="202" t="s">
        <v>49</v>
      </c>
      <c r="E1175" s="203" t="s">
        <v>14</v>
      </c>
      <c r="F1175" s="204">
        <v>50460</v>
      </c>
      <c r="G1175" s="204">
        <v>50460</v>
      </c>
      <c r="H1175" s="171"/>
      <c r="I1175" s="88">
        <f t="shared" si="152"/>
        <v>50460</v>
      </c>
      <c r="J1175" s="163">
        <f t="shared" si="148"/>
        <v>0</v>
      </c>
      <c r="K1175" s="155">
        <f t="shared" si="14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50"/>
        <v>0</v>
      </c>
      <c r="O1175" s="155">
        <f t="shared" si="15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899</v>
      </c>
      <c r="D1176" s="202" t="s">
        <v>49</v>
      </c>
      <c r="E1176" s="203" t="s">
        <v>14</v>
      </c>
      <c r="F1176" s="204">
        <v>50460</v>
      </c>
      <c r="G1176" s="204">
        <v>50460</v>
      </c>
      <c r="H1176" s="171"/>
      <c r="I1176" s="88">
        <f t="shared" si="152"/>
        <v>50460</v>
      </c>
      <c r="J1176" s="163">
        <f t="shared" ref="J1176:J1239" si="153">IF(D1176="MDU-KD",1,0)</f>
        <v>0</v>
      </c>
      <c r="K1176" s="155">
        <f t="shared" ref="K1176:K1239" si="15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155">IF(L1176=0,M1176,L1176)</f>
        <v>0</v>
      </c>
      <c r="O1176" s="155">
        <f t="shared" ref="O1176:O1239" si="15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900</v>
      </c>
      <c r="D1177" s="202" t="s">
        <v>49</v>
      </c>
      <c r="E1177" s="203" t="s">
        <v>14</v>
      </c>
      <c r="F1177" s="204">
        <v>41400</v>
      </c>
      <c r="G1177" s="204">
        <v>41400</v>
      </c>
      <c r="H1177" s="171"/>
      <c r="I1177" s="88">
        <f t="shared" si="152"/>
        <v>41400</v>
      </c>
      <c r="J1177" s="163">
        <f t="shared" si="153"/>
        <v>0</v>
      </c>
      <c r="K1177" s="155">
        <f t="shared" si="15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55"/>
        <v>0</v>
      </c>
      <c r="O1177" s="155">
        <f t="shared" si="15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901</v>
      </c>
      <c r="D1178" s="202" t="s">
        <v>49</v>
      </c>
      <c r="E1178" s="203" t="s">
        <v>14</v>
      </c>
      <c r="F1178" s="204">
        <v>61140</v>
      </c>
      <c r="G1178" s="204">
        <v>61140</v>
      </c>
      <c r="H1178" s="171"/>
      <c r="I1178" s="88">
        <f t="shared" si="152"/>
        <v>61140</v>
      </c>
      <c r="J1178" s="163">
        <f t="shared" si="153"/>
        <v>0</v>
      </c>
      <c r="K1178" s="155">
        <f t="shared" si="15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55"/>
        <v>0</v>
      </c>
      <c r="O1178" s="155">
        <f t="shared" si="15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902</v>
      </c>
      <c r="D1179" s="202" t="s">
        <v>49</v>
      </c>
      <c r="E1179" s="203" t="s">
        <v>14</v>
      </c>
      <c r="F1179" s="204">
        <v>61140</v>
      </c>
      <c r="G1179" s="204">
        <v>61140</v>
      </c>
      <c r="H1179" s="171"/>
      <c r="I1179" s="88">
        <f t="shared" si="152"/>
        <v>61140</v>
      </c>
      <c r="J1179" s="163">
        <f t="shared" si="153"/>
        <v>0</v>
      </c>
      <c r="K1179" s="155">
        <f t="shared" si="15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55"/>
        <v>0</v>
      </c>
      <c r="O1179" s="155">
        <f t="shared" si="15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903</v>
      </c>
      <c r="D1180" s="202" t="s">
        <v>49</v>
      </c>
      <c r="E1180" s="203" t="s">
        <v>14</v>
      </c>
      <c r="F1180" s="204">
        <v>55380</v>
      </c>
      <c r="G1180" s="204">
        <v>55380</v>
      </c>
      <c r="H1180" s="171"/>
      <c r="I1180" s="88">
        <f t="shared" si="152"/>
        <v>55380</v>
      </c>
      <c r="J1180" s="163">
        <f t="shared" si="153"/>
        <v>0</v>
      </c>
      <c r="K1180" s="155">
        <f t="shared" si="15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55"/>
        <v>0</v>
      </c>
      <c r="O1180" s="155">
        <f t="shared" si="15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904</v>
      </c>
      <c r="D1181" s="202" t="s">
        <v>49</v>
      </c>
      <c r="E1181" s="203" t="s">
        <v>14</v>
      </c>
      <c r="F1181" s="204">
        <v>61860</v>
      </c>
      <c r="G1181" s="204">
        <v>61860</v>
      </c>
      <c r="H1181" s="171"/>
      <c r="I1181" s="88">
        <f t="shared" si="152"/>
        <v>61860</v>
      </c>
      <c r="J1181" s="163">
        <f t="shared" si="153"/>
        <v>0</v>
      </c>
      <c r="K1181" s="155">
        <f t="shared" si="15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55"/>
        <v>0</v>
      </c>
      <c r="O1181" s="155">
        <f t="shared" si="15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905</v>
      </c>
      <c r="D1182" s="202" t="s">
        <v>49</v>
      </c>
      <c r="E1182" s="203" t="s">
        <v>14</v>
      </c>
      <c r="F1182" s="204">
        <v>63900</v>
      </c>
      <c r="G1182" s="204">
        <v>63900</v>
      </c>
      <c r="H1182" s="171"/>
      <c r="I1182" s="88">
        <f t="shared" si="152"/>
        <v>63900</v>
      </c>
      <c r="J1182" s="163">
        <f t="shared" si="153"/>
        <v>0</v>
      </c>
      <c r="K1182" s="155">
        <f t="shared" si="15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55"/>
        <v>0</v>
      </c>
      <c r="O1182" s="155">
        <f t="shared" si="15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906</v>
      </c>
      <c r="D1183" s="202" t="s">
        <v>49</v>
      </c>
      <c r="E1183" s="203" t="s">
        <v>14</v>
      </c>
      <c r="F1183" s="204">
        <v>59220</v>
      </c>
      <c r="G1183" s="204">
        <v>59220</v>
      </c>
      <c r="H1183" s="171"/>
      <c r="I1183" s="88">
        <f t="shared" si="152"/>
        <v>59220</v>
      </c>
      <c r="J1183" s="163">
        <f t="shared" si="153"/>
        <v>0</v>
      </c>
      <c r="K1183" s="155">
        <f t="shared" si="15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55"/>
        <v>0</v>
      </c>
      <c r="O1183" s="155">
        <f t="shared" si="156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50</v>
      </c>
      <c r="D1184" s="202" t="s">
        <v>50</v>
      </c>
      <c r="E1184" s="203"/>
      <c r="F1184" s="204">
        <v>0</v>
      </c>
      <c r="G1184" s="204">
        <v>0</v>
      </c>
      <c r="H1184" s="171"/>
      <c r="I1184" s="88">
        <f t="shared" si="152"/>
        <v>0</v>
      </c>
      <c r="J1184" s="163">
        <f t="shared" si="153"/>
        <v>0</v>
      </c>
      <c r="K1184" s="155">
        <f t="shared" si="15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55"/>
        <v>0</v>
      </c>
      <c r="O1184" s="155">
        <f t="shared" si="156"/>
        <v>0</v>
      </c>
      <c r="P1184" s="155">
        <f>IF(O1184=1,SUM($O$6:O1184),0)</f>
        <v>0</v>
      </c>
    </row>
    <row r="1185" spans="1:16" ht="15" customHeight="1">
      <c r="A1185" s="15"/>
      <c r="B1185" s="183" t="s">
        <v>1035</v>
      </c>
      <c r="C1185" s="109" t="s">
        <v>726</v>
      </c>
      <c r="D1185" s="202" t="s">
        <v>50</v>
      </c>
      <c r="E1185" s="203"/>
      <c r="F1185" s="204">
        <v>0</v>
      </c>
      <c r="G1185" s="204">
        <v>0</v>
      </c>
      <c r="H1185" s="171"/>
      <c r="I1185" s="88">
        <f t="shared" si="152"/>
        <v>0</v>
      </c>
      <c r="J1185" s="163">
        <f t="shared" si="153"/>
        <v>0</v>
      </c>
      <c r="K1185" s="155">
        <f t="shared" si="15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55"/>
        <v>0</v>
      </c>
      <c r="O1185" s="155">
        <f t="shared" si="15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907</v>
      </c>
      <c r="D1186" s="202" t="s">
        <v>49</v>
      </c>
      <c r="E1186" s="203" t="s">
        <v>14</v>
      </c>
      <c r="F1186" s="204">
        <v>89700</v>
      </c>
      <c r="G1186" s="204">
        <v>89700</v>
      </c>
      <c r="H1186" s="171"/>
      <c r="I1186" s="88">
        <f t="shared" si="152"/>
        <v>89700</v>
      </c>
      <c r="J1186" s="163">
        <f t="shared" si="153"/>
        <v>0</v>
      </c>
      <c r="K1186" s="155">
        <f t="shared" si="15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55"/>
        <v>0</v>
      </c>
      <c r="O1186" s="155">
        <f t="shared" si="15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908</v>
      </c>
      <c r="D1187" s="202" t="s">
        <v>49</v>
      </c>
      <c r="E1187" s="203" t="s">
        <v>14</v>
      </c>
      <c r="F1187" s="204">
        <v>91200</v>
      </c>
      <c r="G1187" s="204">
        <v>91200</v>
      </c>
      <c r="H1187" s="171"/>
      <c r="I1187" s="88">
        <f t="shared" si="152"/>
        <v>91200</v>
      </c>
      <c r="J1187" s="163">
        <f t="shared" si="153"/>
        <v>0</v>
      </c>
      <c r="K1187" s="155">
        <f t="shared" si="15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55"/>
        <v>0</v>
      </c>
      <c r="O1187" s="155">
        <f t="shared" si="15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909</v>
      </c>
      <c r="D1188" s="202" t="s">
        <v>49</v>
      </c>
      <c r="E1188" s="203" t="s">
        <v>14</v>
      </c>
      <c r="F1188" s="204">
        <v>95640</v>
      </c>
      <c r="G1188" s="204">
        <v>95640</v>
      </c>
      <c r="H1188" s="171"/>
      <c r="I1188" s="88">
        <f t="shared" si="152"/>
        <v>95640</v>
      </c>
      <c r="J1188" s="163">
        <f t="shared" si="153"/>
        <v>0</v>
      </c>
      <c r="K1188" s="155">
        <f t="shared" si="15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55"/>
        <v>0</v>
      </c>
      <c r="O1188" s="155">
        <f t="shared" si="15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910</v>
      </c>
      <c r="D1189" s="202" t="s">
        <v>49</v>
      </c>
      <c r="E1189" s="203" t="s">
        <v>14</v>
      </c>
      <c r="F1189" s="204">
        <v>95640</v>
      </c>
      <c r="G1189" s="204">
        <v>95640</v>
      </c>
      <c r="H1189" s="171"/>
      <c r="I1189" s="88">
        <f t="shared" si="152"/>
        <v>95640</v>
      </c>
      <c r="J1189" s="163">
        <f t="shared" si="153"/>
        <v>0</v>
      </c>
      <c r="K1189" s="155">
        <f t="shared" si="15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55"/>
        <v>0</v>
      </c>
      <c r="O1189" s="155">
        <f t="shared" si="15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911</v>
      </c>
      <c r="D1190" s="202" t="s">
        <v>49</v>
      </c>
      <c r="E1190" s="203" t="s">
        <v>14</v>
      </c>
      <c r="F1190" s="204">
        <v>116340</v>
      </c>
      <c r="G1190" s="204">
        <v>116340</v>
      </c>
      <c r="H1190" s="171"/>
      <c r="I1190" s="88">
        <f t="shared" si="152"/>
        <v>116340</v>
      </c>
      <c r="J1190" s="163">
        <f t="shared" si="153"/>
        <v>0</v>
      </c>
      <c r="K1190" s="155">
        <f t="shared" si="15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55"/>
        <v>0</v>
      </c>
      <c r="O1190" s="155">
        <f t="shared" si="15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912</v>
      </c>
      <c r="D1191" s="202" t="s">
        <v>49</v>
      </c>
      <c r="E1191" s="203" t="s">
        <v>14</v>
      </c>
      <c r="F1191" s="204">
        <v>115020</v>
      </c>
      <c r="G1191" s="204">
        <v>115020</v>
      </c>
      <c r="H1191" s="171"/>
      <c r="I1191" s="88">
        <f t="shared" si="152"/>
        <v>115020</v>
      </c>
      <c r="J1191" s="163">
        <f t="shared" si="153"/>
        <v>0</v>
      </c>
      <c r="K1191" s="155">
        <f t="shared" si="15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55"/>
        <v>0</v>
      </c>
      <c r="O1191" s="155">
        <f t="shared" si="15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913</v>
      </c>
      <c r="D1192" s="202" t="s">
        <v>49</v>
      </c>
      <c r="E1192" s="203" t="s">
        <v>14</v>
      </c>
      <c r="F1192" s="204">
        <v>115020</v>
      </c>
      <c r="G1192" s="204">
        <v>115020</v>
      </c>
      <c r="H1192" s="171"/>
      <c r="I1192" s="88">
        <f t="shared" si="152"/>
        <v>115020</v>
      </c>
      <c r="J1192" s="163">
        <f t="shared" si="153"/>
        <v>0</v>
      </c>
      <c r="K1192" s="155">
        <f t="shared" si="15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55"/>
        <v>0</v>
      </c>
      <c r="O1192" s="155">
        <f t="shared" si="15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914</v>
      </c>
      <c r="D1193" s="202" t="s">
        <v>49</v>
      </c>
      <c r="E1193" s="203" t="s">
        <v>14</v>
      </c>
      <c r="F1193" s="204">
        <v>115020</v>
      </c>
      <c r="G1193" s="204">
        <v>115020</v>
      </c>
      <c r="H1193" s="171"/>
      <c r="I1193" s="88">
        <f t="shared" si="152"/>
        <v>115020</v>
      </c>
      <c r="J1193" s="163">
        <f t="shared" si="153"/>
        <v>0</v>
      </c>
      <c r="K1193" s="155">
        <f t="shared" si="15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55"/>
        <v>0</v>
      </c>
      <c r="O1193" s="155">
        <f t="shared" si="15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915</v>
      </c>
      <c r="D1194" s="202" t="s">
        <v>49</v>
      </c>
      <c r="E1194" s="203" t="s">
        <v>14</v>
      </c>
      <c r="F1194" s="204">
        <v>117900</v>
      </c>
      <c r="G1194" s="204">
        <v>117900</v>
      </c>
      <c r="H1194" s="171"/>
      <c r="I1194" s="88">
        <f t="shared" si="152"/>
        <v>117900</v>
      </c>
      <c r="J1194" s="163">
        <f t="shared" si="153"/>
        <v>0</v>
      </c>
      <c r="K1194" s="155">
        <f t="shared" si="15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55"/>
        <v>0</v>
      </c>
      <c r="O1194" s="155">
        <f t="shared" si="15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916</v>
      </c>
      <c r="D1195" s="202" t="s">
        <v>49</v>
      </c>
      <c r="E1195" s="203" t="s">
        <v>14</v>
      </c>
      <c r="F1195" s="204">
        <v>136860</v>
      </c>
      <c r="G1195" s="204">
        <v>136860</v>
      </c>
      <c r="H1195" s="171"/>
      <c r="I1195" s="88">
        <f t="shared" si="152"/>
        <v>136860</v>
      </c>
      <c r="J1195" s="163">
        <f t="shared" si="153"/>
        <v>0</v>
      </c>
      <c r="K1195" s="155">
        <f t="shared" si="15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55"/>
        <v>0</v>
      </c>
      <c r="O1195" s="155">
        <f t="shared" si="15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917</v>
      </c>
      <c r="D1196" s="202" t="s">
        <v>49</v>
      </c>
      <c r="E1196" s="203" t="s">
        <v>14</v>
      </c>
      <c r="F1196" s="204">
        <v>220920</v>
      </c>
      <c r="G1196" s="204">
        <v>220920</v>
      </c>
      <c r="H1196" s="171"/>
      <c r="I1196" s="88">
        <f t="shared" si="152"/>
        <v>220920</v>
      </c>
      <c r="J1196" s="163">
        <f t="shared" si="153"/>
        <v>0</v>
      </c>
      <c r="K1196" s="155">
        <f t="shared" si="15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55"/>
        <v>0</v>
      </c>
      <c r="O1196" s="155">
        <f t="shared" si="15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918</v>
      </c>
      <c r="D1197" s="202" t="s">
        <v>49</v>
      </c>
      <c r="E1197" s="203" t="s">
        <v>14</v>
      </c>
      <c r="F1197" s="204">
        <v>220920</v>
      </c>
      <c r="G1197" s="204">
        <v>220920</v>
      </c>
      <c r="H1197" s="171"/>
      <c r="I1197" s="88">
        <f t="shared" si="152"/>
        <v>220920</v>
      </c>
      <c r="J1197" s="163">
        <f t="shared" si="153"/>
        <v>0</v>
      </c>
      <c r="K1197" s="155">
        <f t="shared" si="15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55"/>
        <v>0</v>
      </c>
      <c r="O1197" s="155">
        <f t="shared" si="156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50</v>
      </c>
      <c r="E1198" s="203"/>
      <c r="F1198" s="204">
        <v>0</v>
      </c>
      <c r="G1198" s="204">
        <v>0</v>
      </c>
      <c r="H1198" s="171"/>
      <c r="I1198" s="88">
        <f t="shared" si="152"/>
        <v>0</v>
      </c>
      <c r="J1198" s="163">
        <f t="shared" si="153"/>
        <v>0</v>
      </c>
      <c r="K1198" s="155">
        <f t="shared" si="15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55"/>
        <v>0</v>
      </c>
      <c r="O1198" s="155">
        <f t="shared" si="156"/>
        <v>0</v>
      </c>
      <c r="P1198" s="155">
        <f>IF(O1198=1,SUM($O$6:O1198),0)</f>
        <v>0</v>
      </c>
    </row>
    <row r="1199" spans="1:16" ht="15" customHeight="1">
      <c r="A1199" s="15"/>
      <c r="B1199" s="183" t="s">
        <v>1035</v>
      </c>
      <c r="C1199" s="109" t="s">
        <v>1063</v>
      </c>
      <c r="D1199" s="202" t="s">
        <v>50</v>
      </c>
      <c r="E1199" s="203"/>
      <c r="F1199" s="204">
        <v>0</v>
      </c>
      <c r="G1199" s="204">
        <v>0</v>
      </c>
      <c r="H1199" s="171"/>
      <c r="I1199" s="88">
        <f t="shared" si="152"/>
        <v>0</v>
      </c>
      <c r="J1199" s="163">
        <f t="shared" si="153"/>
        <v>0</v>
      </c>
      <c r="K1199" s="155">
        <f t="shared" si="15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55"/>
        <v>0</v>
      </c>
      <c r="O1199" s="155">
        <f t="shared" si="156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1177</v>
      </c>
      <c r="D1200" s="202" t="s">
        <v>49</v>
      </c>
      <c r="E1200" s="203" t="s">
        <v>14</v>
      </c>
      <c r="F1200" s="204">
        <v>19440</v>
      </c>
      <c r="G1200" s="204">
        <v>19440</v>
      </c>
      <c r="H1200" s="171"/>
      <c r="I1200" s="88">
        <f t="shared" ref="I1200:I1264" si="157">IF($I$5=$G$4,G1200,(IF($I$5=$F$4,F1200,0)))</f>
        <v>19440</v>
      </c>
      <c r="J1200" s="163">
        <f t="shared" si="153"/>
        <v>0</v>
      </c>
      <c r="K1200" s="155">
        <f t="shared" si="15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55"/>
        <v>0</v>
      </c>
      <c r="O1200" s="155">
        <f t="shared" si="156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1178</v>
      </c>
      <c r="D1201" s="202" t="s">
        <v>49</v>
      </c>
      <c r="E1201" s="203" t="s">
        <v>14</v>
      </c>
      <c r="F1201" s="204">
        <v>28860</v>
      </c>
      <c r="G1201" s="204">
        <v>28860</v>
      </c>
      <c r="H1201" s="171"/>
      <c r="I1201" s="88">
        <f t="shared" si="157"/>
        <v>28860</v>
      </c>
      <c r="J1201" s="163">
        <f t="shared" si="153"/>
        <v>0</v>
      </c>
      <c r="K1201" s="155">
        <f t="shared" si="15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55"/>
        <v>0</v>
      </c>
      <c r="O1201" s="155">
        <f t="shared" si="156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1179</v>
      </c>
      <c r="D1202" s="202" t="s">
        <v>49</v>
      </c>
      <c r="E1202" s="203" t="s">
        <v>14</v>
      </c>
      <c r="F1202" s="204">
        <v>33180</v>
      </c>
      <c r="G1202" s="204">
        <v>33180</v>
      </c>
      <c r="H1202" s="171"/>
      <c r="I1202" s="88">
        <f t="shared" si="157"/>
        <v>33180</v>
      </c>
      <c r="J1202" s="163">
        <f t="shared" si="153"/>
        <v>0</v>
      </c>
      <c r="K1202" s="155">
        <f t="shared" si="15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55"/>
        <v>0</v>
      </c>
      <c r="O1202" s="155">
        <f t="shared" si="156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1180</v>
      </c>
      <c r="D1203" s="202" t="s">
        <v>49</v>
      </c>
      <c r="E1203" s="203" t="s">
        <v>14</v>
      </c>
      <c r="F1203" s="204">
        <v>30900</v>
      </c>
      <c r="G1203" s="204">
        <v>30900</v>
      </c>
      <c r="H1203" s="171"/>
      <c r="I1203" s="88">
        <f t="shared" si="157"/>
        <v>30900</v>
      </c>
      <c r="J1203" s="163">
        <f t="shared" si="153"/>
        <v>0</v>
      </c>
      <c r="K1203" s="155">
        <f t="shared" si="15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55"/>
        <v>0</v>
      </c>
      <c r="O1203" s="155">
        <f t="shared" si="156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1181</v>
      </c>
      <c r="D1204" s="202" t="s">
        <v>49</v>
      </c>
      <c r="E1204" s="203" t="s">
        <v>14</v>
      </c>
      <c r="F1204" s="204">
        <v>40740</v>
      </c>
      <c r="G1204" s="204">
        <v>40740</v>
      </c>
      <c r="H1204" s="171"/>
      <c r="I1204" s="88">
        <f t="shared" si="157"/>
        <v>40740</v>
      </c>
      <c r="J1204" s="163">
        <f t="shared" si="153"/>
        <v>0</v>
      </c>
      <c r="K1204" s="155">
        <f t="shared" si="15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55"/>
        <v>0</v>
      </c>
      <c r="O1204" s="155">
        <f t="shared" si="156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1182</v>
      </c>
      <c r="D1205" s="202" t="s">
        <v>49</v>
      </c>
      <c r="E1205" s="203" t="s">
        <v>14</v>
      </c>
      <c r="F1205" s="204">
        <v>34020</v>
      </c>
      <c r="G1205" s="204">
        <v>34020</v>
      </c>
      <c r="H1205" s="171"/>
      <c r="I1205" s="88">
        <f t="shared" si="157"/>
        <v>34020</v>
      </c>
      <c r="J1205" s="163">
        <f t="shared" si="153"/>
        <v>0</v>
      </c>
      <c r="K1205" s="155">
        <f t="shared" si="15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55"/>
        <v>0</v>
      </c>
      <c r="O1205" s="155">
        <f t="shared" si="156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1183</v>
      </c>
      <c r="D1206" s="202" t="s">
        <v>49</v>
      </c>
      <c r="E1206" s="203" t="s">
        <v>14</v>
      </c>
      <c r="F1206" s="204">
        <v>358140</v>
      </c>
      <c r="G1206" s="204">
        <v>358140</v>
      </c>
      <c r="H1206" s="171"/>
      <c r="I1206" s="88">
        <f t="shared" si="157"/>
        <v>358140</v>
      </c>
      <c r="J1206" s="163">
        <f t="shared" si="153"/>
        <v>0</v>
      </c>
      <c r="K1206" s="155">
        <f t="shared" si="15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55"/>
        <v>0</v>
      </c>
      <c r="O1206" s="155">
        <f t="shared" si="156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1184</v>
      </c>
      <c r="D1207" s="202" t="s">
        <v>49</v>
      </c>
      <c r="E1207" s="203" t="s">
        <v>14</v>
      </c>
      <c r="F1207" s="204">
        <v>240900</v>
      </c>
      <c r="G1207" s="204">
        <v>240900</v>
      </c>
      <c r="H1207" s="171"/>
      <c r="I1207" s="88">
        <f t="shared" si="157"/>
        <v>240900</v>
      </c>
      <c r="J1207" s="163">
        <f t="shared" si="153"/>
        <v>0</v>
      </c>
      <c r="K1207" s="155">
        <f t="shared" si="15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55"/>
        <v>0</v>
      </c>
      <c r="O1207" s="155">
        <f t="shared" si="156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50</v>
      </c>
      <c r="E1208" s="203"/>
      <c r="F1208" s="204">
        <v>0</v>
      </c>
      <c r="G1208" s="204">
        <v>0</v>
      </c>
      <c r="H1208" s="171"/>
      <c r="I1208" s="88">
        <f t="shared" si="157"/>
        <v>0</v>
      </c>
      <c r="J1208" s="163">
        <f t="shared" si="153"/>
        <v>0</v>
      </c>
      <c r="K1208" s="155">
        <f t="shared" si="15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55"/>
        <v>0</v>
      </c>
      <c r="O1208" s="155">
        <f t="shared" si="156"/>
        <v>0</v>
      </c>
      <c r="P1208" s="155">
        <f>IF(O1208=1,SUM($O$6:O1208),0)</f>
        <v>0</v>
      </c>
    </row>
    <row r="1209" spans="1:16" ht="15" customHeight="1">
      <c r="A1209" s="15"/>
      <c r="B1209" s="183" t="s">
        <v>1035</v>
      </c>
      <c r="C1209" s="109" t="s">
        <v>738</v>
      </c>
      <c r="D1209" s="202" t="s">
        <v>50</v>
      </c>
      <c r="E1209" s="203"/>
      <c r="F1209" s="204">
        <v>0</v>
      </c>
      <c r="G1209" s="204">
        <v>0</v>
      </c>
      <c r="H1209" s="171"/>
      <c r="I1209" s="88">
        <f t="shared" si="157"/>
        <v>0</v>
      </c>
      <c r="J1209" s="163">
        <f t="shared" si="153"/>
        <v>0</v>
      </c>
      <c r="K1209" s="155">
        <f t="shared" si="15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55"/>
        <v>0</v>
      </c>
      <c r="O1209" s="155">
        <f t="shared" si="156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919</v>
      </c>
      <c r="D1210" s="202" t="s">
        <v>49</v>
      </c>
      <c r="E1210" s="203" t="s">
        <v>14</v>
      </c>
      <c r="F1210" s="204">
        <v>33840</v>
      </c>
      <c r="G1210" s="204">
        <v>33840</v>
      </c>
      <c r="H1210" s="171"/>
      <c r="I1210" s="88">
        <f t="shared" si="157"/>
        <v>33840</v>
      </c>
      <c r="J1210" s="163">
        <f t="shared" si="153"/>
        <v>0</v>
      </c>
      <c r="K1210" s="155">
        <f t="shared" si="15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55"/>
        <v>0</v>
      </c>
      <c r="O1210" s="155">
        <f t="shared" si="156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920</v>
      </c>
      <c r="D1211" s="202" t="s">
        <v>49</v>
      </c>
      <c r="E1211" s="203" t="s">
        <v>14</v>
      </c>
      <c r="F1211" s="204">
        <v>39240</v>
      </c>
      <c r="G1211" s="204">
        <v>39240</v>
      </c>
      <c r="H1211" s="171"/>
      <c r="I1211" s="88">
        <f t="shared" si="157"/>
        <v>39240</v>
      </c>
      <c r="J1211" s="163">
        <f t="shared" si="153"/>
        <v>0</v>
      </c>
      <c r="K1211" s="155">
        <f t="shared" si="15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55"/>
        <v>0</v>
      </c>
      <c r="O1211" s="155">
        <f t="shared" si="156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921</v>
      </c>
      <c r="D1212" s="202" t="s">
        <v>49</v>
      </c>
      <c r="E1212" s="203" t="s">
        <v>14</v>
      </c>
      <c r="F1212" s="204">
        <v>7320</v>
      </c>
      <c r="G1212" s="204">
        <v>7320</v>
      </c>
      <c r="H1212" s="171"/>
      <c r="I1212" s="88">
        <f t="shared" si="157"/>
        <v>7320</v>
      </c>
      <c r="J1212" s="163">
        <f t="shared" si="153"/>
        <v>0</v>
      </c>
      <c r="K1212" s="155">
        <f t="shared" si="15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55"/>
        <v>0</v>
      </c>
      <c r="O1212" s="155">
        <f t="shared" si="156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922</v>
      </c>
      <c r="D1213" s="202" t="s">
        <v>49</v>
      </c>
      <c r="E1213" s="203" t="s">
        <v>14</v>
      </c>
      <c r="F1213" s="204">
        <v>9600</v>
      </c>
      <c r="G1213" s="204">
        <v>9600</v>
      </c>
      <c r="H1213" s="171"/>
      <c r="I1213" s="88">
        <f t="shared" si="157"/>
        <v>9600</v>
      </c>
      <c r="J1213" s="163">
        <f t="shared" si="153"/>
        <v>0</v>
      </c>
      <c r="K1213" s="155">
        <f t="shared" si="15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55"/>
        <v>0</v>
      </c>
      <c r="O1213" s="155">
        <f t="shared" si="156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923</v>
      </c>
      <c r="D1214" s="202" t="s">
        <v>49</v>
      </c>
      <c r="E1214" s="203" t="s">
        <v>14</v>
      </c>
      <c r="F1214" s="204">
        <v>103860</v>
      </c>
      <c r="G1214" s="204">
        <v>103860</v>
      </c>
      <c r="H1214" s="171"/>
      <c r="I1214" s="88">
        <f t="shared" si="157"/>
        <v>103860</v>
      </c>
      <c r="J1214" s="163">
        <f t="shared" si="153"/>
        <v>0</v>
      </c>
      <c r="K1214" s="155">
        <f t="shared" si="15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55"/>
        <v>0</v>
      </c>
      <c r="O1214" s="155">
        <f t="shared" si="156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924</v>
      </c>
      <c r="D1215" s="202" t="s">
        <v>49</v>
      </c>
      <c r="E1215" s="203" t="s">
        <v>14</v>
      </c>
      <c r="F1215" s="204">
        <v>923940</v>
      </c>
      <c r="G1215" s="204">
        <v>923940</v>
      </c>
      <c r="H1215" s="171"/>
      <c r="I1215" s="88">
        <f t="shared" si="157"/>
        <v>923940</v>
      </c>
      <c r="J1215" s="163">
        <f t="shared" si="153"/>
        <v>0</v>
      </c>
      <c r="K1215" s="155">
        <f t="shared" si="15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55"/>
        <v>0</v>
      </c>
      <c r="O1215" s="155">
        <f t="shared" si="156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925</v>
      </c>
      <c r="D1216" s="202" t="s">
        <v>49</v>
      </c>
      <c r="E1216" s="203" t="s">
        <v>14</v>
      </c>
      <c r="F1216" s="204">
        <v>14160</v>
      </c>
      <c r="G1216" s="204">
        <v>14160</v>
      </c>
      <c r="H1216" s="171"/>
      <c r="I1216" s="88">
        <f t="shared" si="157"/>
        <v>14160</v>
      </c>
      <c r="J1216" s="163">
        <f t="shared" si="153"/>
        <v>0</v>
      </c>
      <c r="K1216" s="155">
        <f t="shared" si="15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55"/>
        <v>0</v>
      </c>
      <c r="O1216" s="155">
        <f t="shared" si="156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926</v>
      </c>
      <c r="D1217" s="202" t="s">
        <v>49</v>
      </c>
      <c r="E1217" s="203" t="s">
        <v>14</v>
      </c>
      <c r="F1217" s="204">
        <v>12060</v>
      </c>
      <c r="G1217" s="204">
        <v>12060</v>
      </c>
      <c r="H1217" s="171"/>
      <c r="I1217" s="88">
        <f t="shared" si="157"/>
        <v>12060</v>
      </c>
      <c r="J1217" s="163">
        <f t="shared" si="153"/>
        <v>0</v>
      </c>
      <c r="K1217" s="155">
        <f t="shared" si="15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55"/>
        <v>0</v>
      </c>
      <c r="O1217" s="155">
        <f t="shared" si="156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927</v>
      </c>
      <c r="D1218" s="202" t="s">
        <v>49</v>
      </c>
      <c r="E1218" s="203" t="s">
        <v>14</v>
      </c>
      <c r="F1218" s="204">
        <v>14160</v>
      </c>
      <c r="G1218" s="204">
        <v>14160</v>
      </c>
      <c r="H1218" s="171"/>
      <c r="I1218" s="88">
        <f t="shared" si="157"/>
        <v>14160</v>
      </c>
      <c r="J1218" s="163">
        <f t="shared" si="153"/>
        <v>0</v>
      </c>
      <c r="K1218" s="155">
        <f t="shared" si="15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55"/>
        <v>0</v>
      </c>
      <c r="O1218" s="155">
        <f t="shared" si="156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928</v>
      </c>
      <c r="D1219" s="202" t="s">
        <v>49</v>
      </c>
      <c r="E1219" s="203" t="s">
        <v>14</v>
      </c>
      <c r="F1219" s="204">
        <v>14160</v>
      </c>
      <c r="G1219" s="204">
        <v>14160</v>
      </c>
      <c r="H1219" s="171"/>
      <c r="I1219" s="88">
        <f t="shared" si="157"/>
        <v>14160</v>
      </c>
      <c r="J1219" s="163">
        <f t="shared" si="153"/>
        <v>0</v>
      </c>
      <c r="K1219" s="155">
        <f t="shared" si="15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55"/>
        <v>0</v>
      </c>
      <c r="O1219" s="155">
        <f t="shared" si="156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929</v>
      </c>
      <c r="D1220" s="202" t="s">
        <v>49</v>
      </c>
      <c r="E1220" s="203" t="s">
        <v>14</v>
      </c>
      <c r="F1220" s="204">
        <v>35040</v>
      </c>
      <c r="G1220" s="204">
        <v>35040</v>
      </c>
      <c r="H1220" s="171"/>
      <c r="I1220" s="88">
        <f t="shared" si="157"/>
        <v>35040</v>
      </c>
      <c r="J1220" s="163">
        <f t="shared" si="153"/>
        <v>0</v>
      </c>
      <c r="K1220" s="155">
        <f t="shared" si="15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55"/>
        <v>0</v>
      </c>
      <c r="O1220" s="155">
        <f t="shared" si="156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930</v>
      </c>
      <c r="D1221" s="202" t="s">
        <v>49</v>
      </c>
      <c r="E1221" s="203" t="s">
        <v>14</v>
      </c>
      <c r="F1221" s="204">
        <v>25860</v>
      </c>
      <c r="G1221" s="204">
        <v>25860</v>
      </c>
      <c r="H1221" s="171"/>
      <c r="I1221" s="88">
        <f t="shared" si="157"/>
        <v>25860</v>
      </c>
      <c r="J1221" s="163">
        <f t="shared" si="153"/>
        <v>0</v>
      </c>
      <c r="K1221" s="155">
        <f t="shared" si="15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55"/>
        <v>0</v>
      </c>
      <c r="O1221" s="155">
        <f t="shared" si="156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931</v>
      </c>
      <c r="D1222" s="202" t="s">
        <v>49</v>
      </c>
      <c r="E1222" s="203" t="s">
        <v>14</v>
      </c>
      <c r="F1222" s="204">
        <v>35040</v>
      </c>
      <c r="G1222" s="204">
        <v>35040</v>
      </c>
      <c r="H1222" s="171"/>
      <c r="I1222" s="88">
        <f t="shared" si="157"/>
        <v>35040</v>
      </c>
      <c r="J1222" s="163">
        <f t="shared" si="153"/>
        <v>0</v>
      </c>
      <c r="K1222" s="155">
        <f t="shared" si="15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55"/>
        <v>0</v>
      </c>
      <c r="O1222" s="155">
        <f t="shared" si="156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932</v>
      </c>
      <c r="D1223" s="202" t="s">
        <v>49</v>
      </c>
      <c r="E1223" s="203" t="s">
        <v>14</v>
      </c>
      <c r="F1223" s="204">
        <v>35040</v>
      </c>
      <c r="G1223" s="204">
        <v>35040</v>
      </c>
      <c r="H1223" s="171"/>
      <c r="I1223" s="88">
        <f t="shared" si="157"/>
        <v>35040</v>
      </c>
      <c r="J1223" s="163">
        <f t="shared" si="153"/>
        <v>0</v>
      </c>
      <c r="K1223" s="155">
        <f t="shared" si="15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55"/>
        <v>0</v>
      </c>
      <c r="O1223" s="155">
        <f t="shared" si="156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933</v>
      </c>
      <c r="D1224" s="202" t="s">
        <v>49</v>
      </c>
      <c r="E1224" s="203" t="s">
        <v>14</v>
      </c>
      <c r="F1224" s="204">
        <v>25860</v>
      </c>
      <c r="G1224" s="204">
        <v>25860</v>
      </c>
      <c r="H1224" s="171"/>
      <c r="I1224" s="88">
        <f t="shared" si="157"/>
        <v>25860</v>
      </c>
      <c r="J1224" s="163">
        <f t="shared" si="153"/>
        <v>0</v>
      </c>
      <c r="K1224" s="155">
        <f t="shared" si="15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55"/>
        <v>0</v>
      </c>
      <c r="O1224" s="155">
        <f t="shared" si="156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934</v>
      </c>
      <c r="D1225" s="202" t="s">
        <v>49</v>
      </c>
      <c r="E1225" s="203" t="s">
        <v>14</v>
      </c>
      <c r="F1225" s="204">
        <v>25860</v>
      </c>
      <c r="G1225" s="204">
        <v>25860</v>
      </c>
      <c r="H1225" s="171"/>
      <c r="I1225" s="88">
        <f t="shared" si="157"/>
        <v>25860</v>
      </c>
      <c r="J1225" s="163">
        <f t="shared" si="153"/>
        <v>0</v>
      </c>
      <c r="K1225" s="155">
        <f t="shared" si="15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55"/>
        <v>0</v>
      </c>
      <c r="O1225" s="155">
        <f t="shared" si="156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935</v>
      </c>
      <c r="D1226" s="202" t="s">
        <v>49</v>
      </c>
      <c r="E1226" s="203" t="s">
        <v>14</v>
      </c>
      <c r="F1226" s="204">
        <v>30960</v>
      </c>
      <c r="G1226" s="204">
        <v>30960</v>
      </c>
      <c r="H1226" s="171"/>
      <c r="I1226" s="88">
        <f t="shared" si="157"/>
        <v>30960</v>
      </c>
      <c r="J1226" s="163">
        <f t="shared" si="153"/>
        <v>0</v>
      </c>
      <c r="K1226" s="155">
        <f t="shared" si="15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55"/>
        <v>0</v>
      </c>
      <c r="O1226" s="155">
        <f t="shared" si="156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936</v>
      </c>
      <c r="D1227" s="202" t="s">
        <v>49</v>
      </c>
      <c r="E1227" s="203" t="s">
        <v>14</v>
      </c>
      <c r="F1227" s="204">
        <v>25860</v>
      </c>
      <c r="G1227" s="204">
        <v>25860</v>
      </c>
      <c r="H1227" s="171"/>
      <c r="I1227" s="88">
        <f t="shared" si="157"/>
        <v>25860</v>
      </c>
      <c r="J1227" s="163">
        <f t="shared" si="153"/>
        <v>0</v>
      </c>
      <c r="K1227" s="155">
        <f t="shared" si="15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55"/>
        <v>0</v>
      </c>
      <c r="O1227" s="155">
        <f t="shared" si="156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937</v>
      </c>
      <c r="D1228" s="202" t="s">
        <v>49</v>
      </c>
      <c r="E1228" s="203" t="s">
        <v>14</v>
      </c>
      <c r="F1228" s="204">
        <v>2305860</v>
      </c>
      <c r="G1228" s="204">
        <v>2305860</v>
      </c>
      <c r="H1228" s="171"/>
      <c r="I1228" s="88">
        <f t="shared" si="157"/>
        <v>2305860</v>
      </c>
      <c r="J1228" s="163">
        <f t="shared" si="153"/>
        <v>0</v>
      </c>
      <c r="K1228" s="155">
        <f t="shared" si="15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55"/>
        <v>0</v>
      </c>
      <c r="O1228" s="155">
        <f t="shared" si="156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938</v>
      </c>
      <c r="D1229" s="202" t="s">
        <v>49</v>
      </c>
      <c r="E1229" s="203" t="s">
        <v>14</v>
      </c>
      <c r="F1229" s="204">
        <v>18780</v>
      </c>
      <c r="G1229" s="204">
        <v>18780</v>
      </c>
      <c r="H1229" s="171"/>
      <c r="I1229" s="88">
        <f t="shared" si="157"/>
        <v>18780</v>
      </c>
      <c r="J1229" s="163">
        <f t="shared" si="153"/>
        <v>0</v>
      </c>
      <c r="K1229" s="155">
        <f t="shared" si="15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55"/>
        <v>0</v>
      </c>
      <c r="O1229" s="155">
        <f t="shared" si="156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939</v>
      </c>
      <c r="D1230" s="202" t="s">
        <v>49</v>
      </c>
      <c r="E1230" s="203" t="s">
        <v>14</v>
      </c>
      <c r="F1230" s="204">
        <v>27360</v>
      </c>
      <c r="G1230" s="204">
        <v>27360</v>
      </c>
      <c r="H1230" s="175"/>
      <c r="I1230" s="88">
        <f t="shared" si="157"/>
        <v>27360</v>
      </c>
      <c r="J1230" s="163">
        <f t="shared" si="153"/>
        <v>0</v>
      </c>
      <c r="K1230" s="155">
        <f t="shared" si="15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55"/>
        <v>0</v>
      </c>
      <c r="O1230" s="155">
        <f t="shared" si="156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940</v>
      </c>
      <c r="D1231" s="202" t="s">
        <v>49</v>
      </c>
      <c r="E1231" s="203" t="s">
        <v>14</v>
      </c>
      <c r="F1231" s="204">
        <v>18780</v>
      </c>
      <c r="G1231" s="204">
        <v>18780</v>
      </c>
      <c r="H1231" s="175"/>
      <c r="I1231" s="88">
        <f t="shared" si="157"/>
        <v>18780</v>
      </c>
      <c r="J1231" s="163">
        <f t="shared" si="153"/>
        <v>0</v>
      </c>
      <c r="K1231" s="155">
        <f t="shared" si="15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55"/>
        <v>0</v>
      </c>
      <c r="O1231" s="155">
        <f t="shared" si="156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941</v>
      </c>
      <c r="D1232" s="202" t="s">
        <v>49</v>
      </c>
      <c r="E1232" s="203" t="s">
        <v>14</v>
      </c>
      <c r="F1232" s="204">
        <v>27360</v>
      </c>
      <c r="G1232" s="204">
        <v>27360</v>
      </c>
      <c r="H1232" s="175"/>
      <c r="I1232" s="88">
        <f t="shared" si="157"/>
        <v>27360</v>
      </c>
      <c r="J1232" s="163">
        <f t="shared" si="153"/>
        <v>0</v>
      </c>
      <c r="K1232" s="155">
        <f t="shared" si="15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55"/>
        <v>0</v>
      </c>
      <c r="O1232" s="155">
        <f t="shared" si="156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942</v>
      </c>
      <c r="D1233" s="202" t="s">
        <v>49</v>
      </c>
      <c r="E1233" s="203" t="s">
        <v>14</v>
      </c>
      <c r="F1233" s="204">
        <v>18720</v>
      </c>
      <c r="G1233" s="204">
        <v>18720</v>
      </c>
      <c r="H1233" s="175"/>
      <c r="I1233" s="88">
        <f t="shared" si="157"/>
        <v>18720</v>
      </c>
      <c r="J1233" s="163">
        <f t="shared" si="153"/>
        <v>0</v>
      </c>
      <c r="K1233" s="155">
        <f t="shared" si="15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55"/>
        <v>0</v>
      </c>
      <c r="O1233" s="155">
        <f t="shared" si="156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943</v>
      </c>
      <c r="D1234" s="202" t="s">
        <v>49</v>
      </c>
      <c r="E1234" s="203" t="s">
        <v>14</v>
      </c>
      <c r="F1234" s="204">
        <v>18720</v>
      </c>
      <c r="G1234" s="204">
        <v>18720</v>
      </c>
      <c r="H1234" s="175"/>
      <c r="I1234" s="88">
        <f t="shared" si="157"/>
        <v>18720</v>
      </c>
      <c r="J1234" s="163">
        <f t="shared" si="153"/>
        <v>0</v>
      </c>
      <c r="K1234" s="155">
        <f t="shared" si="15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55"/>
        <v>0</v>
      </c>
      <c r="O1234" s="155">
        <f t="shared" si="156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944</v>
      </c>
      <c r="D1235" s="202" t="s">
        <v>49</v>
      </c>
      <c r="E1235" s="203" t="s">
        <v>14</v>
      </c>
      <c r="F1235" s="204">
        <v>18720</v>
      </c>
      <c r="G1235" s="204">
        <v>18720</v>
      </c>
      <c r="H1235" s="175"/>
      <c r="I1235" s="88">
        <f t="shared" si="157"/>
        <v>18720</v>
      </c>
      <c r="J1235" s="163">
        <f t="shared" si="153"/>
        <v>0</v>
      </c>
      <c r="K1235" s="155">
        <f t="shared" si="15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55"/>
        <v>0</v>
      </c>
      <c r="O1235" s="155">
        <f t="shared" si="156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945</v>
      </c>
      <c r="D1236" s="202" t="s">
        <v>49</v>
      </c>
      <c r="E1236" s="203" t="s">
        <v>14</v>
      </c>
      <c r="F1236" s="204">
        <v>25260</v>
      </c>
      <c r="G1236" s="204">
        <v>25260</v>
      </c>
      <c r="H1236" s="175"/>
      <c r="I1236" s="88">
        <f t="shared" si="157"/>
        <v>25260</v>
      </c>
      <c r="J1236" s="163">
        <f t="shared" si="153"/>
        <v>0</v>
      </c>
      <c r="K1236" s="155">
        <f t="shared" si="15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55"/>
        <v>0</v>
      </c>
      <c r="O1236" s="155">
        <f t="shared" si="156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946</v>
      </c>
      <c r="D1237" s="202" t="s">
        <v>49</v>
      </c>
      <c r="E1237" s="203" t="s">
        <v>14</v>
      </c>
      <c r="F1237" s="204">
        <v>25260</v>
      </c>
      <c r="G1237" s="204">
        <v>25260</v>
      </c>
      <c r="H1237" s="175"/>
      <c r="I1237" s="88">
        <f t="shared" si="157"/>
        <v>25260</v>
      </c>
      <c r="J1237" s="163">
        <f t="shared" si="153"/>
        <v>0</v>
      </c>
      <c r="K1237" s="155">
        <f t="shared" si="15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55"/>
        <v>0</v>
      </c>
      <c r="O1237" s="155">
        <f t="shared" si="156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947</v>
      </c>
      <c r="D1238" s="202" t="s">
        <v>49</v>
      </c>
      <c r="E1238" s="203" t="s">
        <v>14</v>
      </c>
      <c r="F1238" s="204">
        <v>22860</v>
      </c>
      <c r="G1238" s="204">
        <v>22860</v>
      </c>
      <c r="H1238" s="175"/>
      <c r="I1238" s="88">
        <f t="shared" si="157"/>
        <v>22860</v>
      </c>
      <c r="J1238" s="163">
        <f t="shared" si="153"/>
        <v>0</v>
      </c>
      <c r="K1238" s="155">
        <f t="shared" si="15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5"/>
        <v>0</v>
      </c>
      <c r="O1238" s="155">
        <f t="shared" si="156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948</v>
      </c>
      <c r="D1239" s="202" t="s">
        <v>49</v>
      </c>
      <c r="E1239" s="203" t="s">
        <v>14</v>
      </c>
      <c r="F1239" s="204">
        <v>74340</v>
      </c>
      <c r="G1239" s="204">
        <v>74340</v>
      </c>
      <c r="H1239" s="175"/>
      <c r="I1239" s="88">
        <f t="shared" si="157"/>
        <v>74340</v>
      </c>
      <c r="J1239" s="163">
        <f t="shared" si="153"/>
        <v>0</v>
      </c>
      <c r="K1239" s="155">
        <f t="shared" si="15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5"/>
        <v>0</v>
      </c>
      <c r="O1239" s="155">
        <f t="shared" si="156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949</v>
      </c>
      <c r="D1240" s="202" t="s">
        <v>49</v>
      </c>
      <c r="E1240" s="203" t="s">
        <v>14</v>
      </c>
      <c r="F1240" s="204">
        <v>74340</v>
      </c>
      <c r="G1240" s="204">
        <v>74340</v>
      </c>
      <c r="H1240" s="175"/>
      <c r="I1240" s="88">
        <f t="shared" si="157"/>
        <v>74340</v>
      </c>
      <c r="J1240" s="163">
        <f t="shared" ref="J1240:J1303" si="158">IF(D1240="MDU-KD",1,0)</f>
        <v>0</v>
      </c>
      <c r="K1240" s="155">
        <f t="shared" ref="K1240:K1303" si="15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60">IF(L1240=0,M1240,L1240)</f>
        <v>0</v>
      </c>
      <c r="O1240" s="155">
        <f t="shared" ref="O1240:O1303" si="16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950</v>
      </c>
      <c r="D1241" s="202" t="s">
        <v>49</v>
      </c>
      <c r="E1241" s="203" t="s">
        <v>14</v>
      </c>
      <c r="F1241" s="204">
        <v>27540</v>
      </c>
      <c r="G1241" s="204">
        <v>27540</v>
      </c>
      <c r="H1241" s="175"/>
      <c r="I1241" s="88">
        <f t="shared" si="157"/>
        <v>27540</v>
      </c>
      <c r="J1241" s="163">
        <f t="shared" si="158"/>
        <v>0</v>
      </c>
      <c r="K1241" s="155">
        <f t="shared" si="15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60"/>
        <v>0</v>
      </c>
      <c r="O1241" s="155">
        <f t="shared" si="161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951</v>
      </c>
      <c r="D1242" s="202" t="s">
        <v>49</v>
      </c>
      <c r="E1242" s="203" t="s">
        <v>14</v>
      </c>
      <c r="F1242" s="204">
        <v>21480</v>
      </c>
      <c r="G1242" s="204">
        <v>21480</v>
      </c>
      <c r="H1242" s="175"/>
      <c r="I1242" s="88">
        <f t="shared" si="157"/>
        <v>21480</v>
      </c>
      <c r="J1242" s="163">
        <f t="shared" si="158"/>
        <v>0</v>
      </c>
      <c r="K1242" s="155">
        <f t="shared" si="15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60"/>
        <v>0</v>
      </c>
      <c r="O1242" s="155">
        <f t="shared" si="161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952</v>
      </c>
      <c r="D1243" s="202" t="s">
        <v>49</v>
      </c>
      <c r="E1243" s="203" t="s">
        <v>14</v>
      </c>
      <c r="F1243" s="204">
        <v>25560</v>
      </c>
      <c r="G1243" s="204">
        <v>25560</v>
      </c>
      <c r="H1243" s="175"/>
      <c r="I1243" s="88">
        <f t="shared" si="157"/>
        <v>25560</v>
      </c>
      <c r="J1243" s="163">
        <f t="shared" si="158"/>
        <v>0</v>
      </c>
      <c r="K1243" s="155">
        <f t="shared" si="15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60"/>
        <v>0</v>
      </c>
      <c r="O1243" s="155">
        <f t="shared" si="161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953</v>
      </c>
      <c r="D1244" s="202" t="s">
        <v>49</v>
      </c>
      <c r="E1244" s="203" t="s">
        <v>14</v>
      </c>
      <c r="F1244" s="204">
        <v>457260</v>
      </c>
      <c r="G1244" s="204">
        <v>457260</v>
      </c>
      <c r="H1244" s="175"/>
      <c r="I1244" s="88">
        <f t="shared" si="157"/>
        <v>457260</v>
      </c>
      <c r="J1244" s="163">
        <f t="shared" si="158"/>
        <v>0</v>
      </c>
      <c r="K1244" s="155">
        <f t="shared" si="15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60"/>
        <v>0</v>
      </c>
      <c r="O1244" s="155">
        <f t="shared" si="161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380</v>
      </c>
      <c r="D1245" s="202" t="s">
        <v>49</v>
      </c>
      <c r="E1245" s="203" t="s">
        <v>14</v>
      </c>
      <c r="F1245" s="204">
        <v>6360</v>
      </c>
      <c r="G1245" s="204">
        <v>6360</v>
      </c>
      <c r="H1245" s="175"/>
      <c r="I1245" s="88">
        <f t="shared" si="157"/>
        <v>6360</v>
      </c>
      <c r="J1245" s="163">
        <f t="shared" si="158"/>
        <v>0</v>
      </c>
      <c r="K1245" s="155">
        <f t="shared" si="15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60"/>
        <v>0</v>
      </c>
      <c r="O1245" s="155">
        <f t="shared" si="161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1185</v>
      </c>
      <c r="D1246" s="202" t="s">
        <v>49</v>
      </c>
      <c r="E1246" s="203" t="s">
        <v>14</v>
      </c>
      <c r="F1246" s="204">
        <v>368820</v>
      </c>
      <c r="G1246" s="204">
        <v>368820</v>
      </c>
      <c r="H1246" s="175"/>
      <c r="I1246" s="88">
        <f t="shared" si="157"/>
        <v>368820</v>
      </c>
      <c r="J1246" s="163">
        <f t="shared" si="158"/>
        <v>0</v>
      </c>
      <c r="K1246" s="155">
        <f t="shared" si="15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60"/>
        <v>0</v>
      </c>
      <c r="O1246" s="155">
        <f t="shared" si="161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1186</v>
      </c>
      <c r="D1247" s="202" t="s">
        <v>49</v>
      </c>
      <c r="E1247" s="203" t="s">
        <v>14</v>
      </c>
      <c r="F1247" s="204">
        <v>497400</v>
      </c>
      <c r="G1247" s="204">
        <v>497400</v>
      </c>
      <c r="H1247" s="175"/>
      <c r="I1247" s="88">
        <f t="shared" si="157"/>
        <v>497400</v>
      </c>
      <c r="J1247" s="163">
        <f t="shared" si="158"/>
        <v>0</v>
      </c>
      <c r="K1247" s="155">
        <f t="shared" si="15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60"/>
        <v>0</v>
      </c>
      <c r="O1247" s="155">
        <f t="shared" si="161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1026</v>
      </c>
      <c r="D1248" s="202" t="s">
        <v>49</v>
      </c>
      <c r="E1248" s="203" t="s">
        <v>14</v>
      </c>
      <c r="F1248" s="204">
        <v>107520</v>
      </c>
      <c r="G1248" s="204">
        <v>107520</v>
      </c>
      <c r="H1248" s="175"/>
      <c r="I1248" s="88">
        <f t="shared" si="157"/>
        <v>107520</v>
      </c>
      <c r="J1248" s="163">
        <f t="shared" si="158"/>
        <v>0</v>
      </c>
      <c r="K1248" s="155">
        <f t="shared" si="15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60"/>
        <v>0</v>
      </c>
      <c r="O1248" s="155">
        <f t="shared" si="161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1187</v>
      </c>
      <c r="D1249" s="202" t="s">
        <v>49</v>
      </c>
      <c r="E1249" s="203" t="s">
        <v>476</v>
      </c>
      <c r="F1249" s="204">
        <v>8622.4599999999991</v>
      </c>
      <c r="G1249" s="204">
        <v>8622.4599999999991</v>
      </c>
      <c r="H1249" s="175"/>
      <c r="I1249" s="88">
        <f t="shared" si="157"/>
        <v>8622.4599999999991</v>
      </c>
      <c r="J1249" s="163">
        <f t="shared" si="158"/>
        <v>0</v>
      </c>
      <c r="K1249" s="155">
        <f t="shared" si="15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60"/>
        <v>0</v>
      </c>
      <c r="O1249" s="155">
        <f t="shared" si="161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50</v>
      </c>
      <c r="E1250" s="203"/>
      <c r="F1250" s="204">
        <v>0</v>
      </c>
      <c r="G1250" s="204">
        <v>0</v>
      </c>
      <c r="H1250" s="175"/>
      <c r="I1250" s="88">
        <f t="shared" si="157"/>
        <v>0</v>
      </c>
      <c r="J1250" s="163">
        <f t="shared" si="158"/>
        <v>0</v>
      </c>
      <c r="K1250" s="155">
        <f t="shared" si="15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60"/>
        <v>0</v>
      </c>
      <c r="O1250" s="155">
        <f t="shared" si="161"/>
        <v>0</v>
      </c>
      <c r="P1250" s="155">
        <f>IF(O1250=1,SUM($O$6:O1250),0)</f>
        <v>0</v>
      </c>
    </row>
    <row r="1251" spans="1:16" ht="15" customHeight="1">
      <c r="A1251" s="15"/>
      <c r="B1251" s="183" t="s">
        <v>1035</v>
      </c>
      <c r="C1251" s="109" t="s">
        <v>1172</v>
      </c>
      <c r="D1251" s="202" t="s">
        <v>50</v>
      </c>
      <c r="E1251" s="203"/>
      <c r="F1251" s="204">
        <v>0</v>
      </c>
      <c r="G1251" s="204">
        <v>0</v>
      </c>
      <c r="H1251" s="175"/>
      <c r="I1251" s="88">
        <f t="shared" si="157"/>
        <v>0</v>
      </c>
      <c r="J1251" s="163">
        <f t="shared" si="158"/>
        <v>0</v>
      </c>
      <c r="K1251" s="155">
        <f t="shared" si="15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60"/>
        <v>0</v>
      </c>
      <c r="O1251" s="155">
        <f t="shared" si="161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1188</v>
      </c>
      <c r="D1252" s="202" t="s">
        <v>49</v>
      </c>
      <c r="E1252" s="203" t="s">
        <v>14</v>
      </c>
      <c r="F1252" s="204">
        <v>940920</v>
      </c>
      <c r="G1252" s="204">
        <v>940920</v>
      </c>
      <c r="H1252" s="171"/>
      <c r="I1252" s="88">
        <f t="shared" si="157"/>
        <v>940920</v>
      </c>
      <c r="J1252" s="163">
        <f t="shared" si="158"/>
        <v>0</v>
      </c>
      <c r="K1252" s="155">
        <f t="shared" si="15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60"/>
        <v>0</v>
      </c>
      <c r="O1252" s="155">
        <f t="shared" si="161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1189</v>
      </c>
      <c r="D1253" s="202" t="s">
        <v>49</v>
      </c>
      <c r="E1253" s="203" t="s">
        <v>14</v>
      </c>
      <c r="F1253" s="204">
        <v>2080260</v>
      </c>
      <c r="G1253" s="204">
        <v>2080260</v>
      </c>
      <c r="H1253" s="175"/>
      <c r="I1253" s="88">
        <f t="shared" si="157"/>
        <v>2080260</v>
      </c>
      <c r="J1253" s="163">
        <f t="shared" si="158"/>
        <v>0</v>
      </c>
      <c r="K1253" s="155">
        <f t="shared" si="15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60"/>
        <v>0</v>
      </c>
      <c r="O1253" s="155">
        <f t="shared" si="161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1190</v>
      </c>
      <c r="D1254" s="202" t="s">
        <v>49</v>
      </c>
      <c r="E1254" s="203" t="s">
        <v>14</v>
      </c>
      <c r="F1254" s="204">
        <v>2080260</v>
      </c>
      <c r="G1254" s="204">
        <v>2080260</v>
      </c>
      <c r="H1254" s="175"/>
      <c r="I1254" s="88">
        <f t="shared" si="157"/>
        <v>2080260</v>
      </c>
      <c r="J1254" s="163">
        <f t="shared" si="158"/>
        <v>0</v>
      </c>
      <c r="K1254" s="155">
        <f t="shared" si="15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60"/>
        <v>0</v>
      </c>
      <c r="O1254" s="155">
        <f t="shared" si="161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1191</v>
      </c>
      <c r="D1255" s="202" t="s">
        <v>49</v>
      </c>
      <c r="E1255" s="203" t="s">
        <v>14</v>
      </c>
      <c r="F1255" s="204">
        <v>909420</v>
      </c>
      <c r="G1255" s="204">
        <v>909420</v>
      </c>
      <c r="H1255" s="175"/>
      <c r="I1255" s="88">
        <f t="shared" si="157"/>
        <v>909420</v>
      </c>
      <c r="J1255" s="163">
        <f t="shared" si="158"/>
        <v>0</v>
      </c>
      <c r="K1255" s="155">
        <f t="shared" si="15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60"/>
        <v>0</v>
      </c>
      <c r="O1255" s="155">
        <f t="shared" si="161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157"/>
        <v>0</v>
      </c>
      <c r="J1256" s="163">
        <f t="shared" si="158"/>
        <v>0</v>
      </c>
      <c r="K1256" s="155">
        <f t="shared" si="15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60"/>
        <v>0</v>
      </c>
      <c r="O1256" s="155">
        <f t="shared" si="161"/>
        <v>0</v>
      </c>
      <c r="P1256" s="155">
        <f>IF(O1256=1,SUM($O$6:O1256),0)</f>
        <v>0</v>
      </c>
    </row>
    <row r="1257" spans="1:16" ht="15" customHeight="1">
      <c r="A1257" s="15"/>
      <c r="B1257" s="183" t="s">
        <v>1035</v>
      </c>
      <c r="C1257" s="109" t="s">
        <v>774</v>
      </c>
      <c r="D1257" s="202" t="s">
        <v>50</v>
      </c>
      <c r="E1257" s="203"/>
      <c r="F1257" s="204">
        <v>0</v>
      </c>
      <c r="G1257" s="204">
        <v>0</v>
      </c>
      <c r="H1257" s="175"/>
      <c r="I1257" s="88">
        <f t="shared" si="157"/>
        <v>0</v>
      </c>
      <c r="J1257" s="163">
        <f t="shared" si="158"/>
        <v>0</v>
      </c>
      <c r="K1257" s="155">
        <f t="shared" si="15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60"/>
        <v>0</v>
      </c>
      <c r="O1257" s="155">
        <f t="shared" si="161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954</v>
      </c>
      <c r="D1258" s="202" t="s">
        <v>49</v>
      </c>
      <c r="E1258" s="203" t="s">
        <v>300</v>
      </c>
      <c r="F1258" s="204">
        <v>285420</v>
      </c>
      <c r="G1258" s="204">
        <v>285420</v>
      </c>
      <c r="H1258" s="175"/>
      <c r="I1258" s="88">
        <f t="shared" si="157"/>
        <v>285420</v>
      </c>
      <c r="J1258" s="163">
        <f t="shared" si="158"/>
        <v>0</v>
      </c>
      <c r="K1258" s="155">
        <f t="shared" si="15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60"/>
        <v>0</v>
      </c>
      <c r="O1258" s="155">
        <f t="shared" si="161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381</v>
      </c>
      <c r="D1259" s="202" t="s">
        <v>49</v>
      </c>
      <c r="E1259" s="203" t="s">
        <v>300</v>
      </c>
      <c r="F1259" s="204">
        <v>285420</v>
      </c>
      <c r="G1259" s="204">
        <v>285420</v>
      </c>
      <c r="H1259" s="175"/>
      <c r="I1259" s="88">
        <f t="shared" si="157"/>
        <v>285420</v>
      </c>
      <c r="J1259" s="163">
        <f t="shared" si="158"/>
        <v>0</v>
      </c>
      <c r="K1259" s="155">
        <f t="shared" si="15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60"/>
        <v>0</v>
      </c>
      <c r="O1259" s="155">
        <f t="shared" si="161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382</v>
      </c>
      <c r="D1260" s="202" t="s">
        <v>49</v>
      </c>
      <c r="E1260" s="203" t="s">
        <v>300</v>
      </c>
      <c r="F1260" s="204">
        <v>222780</v>
      </c>
      <c r="G1260" s="204">
        <v>222780</v>
      </c>
      <c r="H1260" s="175"/>
      <c r="I1260" s="88">
        <f t="shared" si="157"/>
        <v>222780</v>
      </c>
      <c r="J1260" s="163">
        <f t="shared" si="158"/>
        <v>0</v>
      </c>
      <c r="K1260" s="155">
        <f t="shared" si="15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60"/>
        <v>0</v>
      </c>
      <c r="O1260" s="155">
        <f t="shared" si="161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383</v>
      </c>
      <c r="D1261" s="202" t="s">
        <v>49</v>
      </c>
      <c r="E1261" s="203" t="s">
        <v>300</v>
      </c>
      <c r="F1261" s="204">
        <v>211020</v>
      </c>
      <c r="G1261" s="204">
        <v>211020</v>
      </c>
      <c r="H1261" s="175"/>
      <c r="I1261" s="88">
        <f t="shared" si="157"/>
        <v>211020</v>
      </c>
      <c r="J1261" s="163">
        <f t="shared" si="158"/>
        <v>0</v>
      </c>
      <c r="K1261" s="155">
        <f t="shared" si="15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60"/>
        <v>0</v>
      </c>
      <c r="O1261" s="155">
        <f t="shared" si="161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384</v>
      </c>
      <c r="D1262" s="202" t="s">
        <v>49</v>
      </c>
      <c r="E1262" s="203" t="s">
        <v>300</v>
      </c>
      <c r="F1262" s="204">
        <v>180060</v>
      </c>
      <c r="G1262" s="204">
        <v>180060</v>
      </c>
      <c r="H1262" s="175"/>
      <c r="I1262" s="88">
        <f t="shared" si="157"/>
        <v>180060</v>
      </c>
      <c r="J1262" s="163">
        <f t="shared" si="158"/>
        <v>0</v>
      </c>
      <c r="K1262" s="155">
        <f t="shared" si="15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60"/>
        <v>0</v>
      </c>
      <c r="O1262" s="155">
        <f t="shared" si="161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385</v>
      </c>
      <c r="D1263" s="202" t="s">
        <v>49</v>
      </c>
      <c r="E1263" s="203" t="s">
        <v>300</v>
      </c>
      <c r="F1263" s="204">
        <v>174540</v>
      </c>
      <c r="G1263" s="204">
        <v>174540</v>
      </c>
      <c r="H1263" s="175"/>
      <c r="I1263" s="88">
        <f t="shared" si="157"/>
        <v>174540</v>
      </c>
      <c r="J1263" s="163">
        <f t="shared" si="158"/>
        <v>0</v>
      </c>
      <c r="K1263" s="155">
        <f t="shared" si="15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60"/>
        <v>0</v>
      </c>
      <c r="O1263" s="155">
        <f t="shared" si="161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386</v>
      </c>
      <c r="D1264" s="202" t="s">
        <v>49</v>
      </c>
      <c r="E1264" s="203" t="s">
        <v>300</v>
      </c>
      <c r="F1264" s="204">
        <v>174360</v>
      </c>
      <c r="G1264" s="204">
        <v>174360</v>
      </c>
      <c r="H1264" s="175"/>
      <c r="I1264" s="88">
        <f t="shared" si="157"/>
        <v>174360</v>
      </c>
      <c r="J1264" s="163">
        <f t="shared" si="158"/>
        <v>0</v>
      </c>
      <c r="K1264" s="155">
        <f t="shared" si="15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60"/>
        <v>0</v>
      </c>
      <c r="O1264" s="155">
        <f t="shared" si="161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387</v>
      </c>
      <c r="D1265" s="202" t="s">
        <v>49</v>
      </c>
      <c r="E1265" s="203" t="s">
        <v>300</v>
      </c>
      <c r="F1265" s="204">
        <v>148200</v>
      </c>
      <c r="G1265" s="204">
        <v>148200</v>
      </c>
      <c r="H1265" s="175"/>
      <c r="I1265" s="88">
        <f t="shared" ref="I1265:I1329" si="162">IF($I$5=$G$4,G1265,(IF($I$5=$F$4,F1265,0)))</f>
        <v>148200</v>
      </c>
      <c r="J1265" s="163">
        <f t="shared" si="158"/>
        <v>0</v>
      </c>
      <c r="K1265" s="155">
        <f t="shared" si="15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60"/>
        <v>0</v>
      </c>
      <c r="O1265" s="155">
        <f t="shared" si="161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388</v>
      </c>
      <c r="D1266" s="202" t="s">
        <v>49</v>
      </c>
      <c r="E1266" s="203" t="s">
        <v>300</v>
      </c>
      <c r="F1266" s="204">
        <v>165600</v>
      </c>
      <c r="G1266" s="204">
        <v>165600</v>
      </c>
      <c r="H1266" s="175"/>
      <c r="I1266" s="88">
        <f t="shared" si="162"/>
        <v>165600</v>
      </c>
      <c r="J1266" s="163">
        <f t="shared" si="158"/>
        <v>0</v>
      </c>
      <c r="K1266" s="155">
        <f t="shared" si="15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60"/>
        <v>0</v>
      </c>
      <c r="O1266" s="155">
        <f t="shared" si="161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389</v>
      </c>
      <c r="D1267" s="202" t="s">
        <v>49</v>
      </c>
      <c r="E1267" s="203" t="s">
        <v>300</v>
      </c>
      <c r="F1267" s="204">
        <v>160860</v>
      </c>
      <c r="G1267" s="204">
        <v>160860</v>
      </c>
      <c r="H1267" s="175"/>
      <c r="I1267" s="88">
        <f t="shared" si="162"/>
        <v>160860</v>
      </c>
      <c r="J1267" s="163">
        <f t="shared" si="158"/>
        <v>0</v>
      </c>
      <c r="K1267" s="155">
        <f t="shared" si="15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60"/>
        <v>0</v>
      </c>
      <c r="O1267" s="155">
        <f t="shared" si="161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390</v>
      </c>
      <c r="D1268" s="202" t="s">
        <v>49</v>
      </c>
      <c r="E1268" s="203" t="s">
        <v>300</v>
      </c>
      <c r="F1268" s="204">
        <v>133440</v>
      </c>
      <c r="G1268" s="204">
        <v>133440</v>
      </c>
      <c r="H1268" s="175"/>
      <c r="I1268" s="88">
        <f t="shared" si="162"/>
        <v>133440</v>
      </c>
      <c r="J1268" s="163">
        <f t="shared" si="158"/>
        <v>0</v>
      </c>
      <c r="K1268" s="155">
        <f t="shared" si="15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60"/>
        <v>0</v>
      </c>
      <c r="O1268" s="155">
        <f t="shared" si="161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391</v>
      </c>
      <c r="D1269" s="202" t="s">
        <v>49</v>
      </c>
      <c r="E1269" s="203" t="s">
        <v>300</v>
      </c>
      <c r="F1269" s="204">
        <v>133440</v>
      </c>
      <c r="G1269" s="204">
        <v>133440</v>
      </c>
      <c r="H1269" s="175"/>
      <c r="I1269" s="88">
        <f t="shared" si="162"/>
        <v>133440</v>
      </c>
      <c r="J1269" s="163">
        <f t="shared" si="158"/>
        <v>0</v>
      </c>
      <c r="K1269" s="155">
        <f t="shared" si="15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60"/>
        <v>0</v>
      </c>
      <c r="O1269" s="155">
        <f t="shared" si="161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392</v>
      </c>
      <c r="D1270" s="202" t="s">
        <v>49</v>
      </c>
      <c r="E1270" s="203" t="s">
        <v>300</v>
      </c>
      <c r="F1270" s="204">
        <v>118380</v>
      </c>
      <c r="G1270" s="204">
        <v>118380</v>
      </c>
      <c r="H1270" s="175"/>
      <c r="I1270" s="88">
        <f t="shared" si="162"/>
        <v>118380</v>
      </c>
      <c r="J1270" s="163">
        <f t="shared" si="158"/>
        <v>0</v>
      </c>
      <c r="K1270" s="155">
        <f t="shared" si="15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60"/>
        <v>0</v>
      </c>
      <c r="O1270" s="155">
        <f t="shared" si="161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393</v>
      </c>
      <c r="D1271" s="202" t="s">
        <v>49</v>
      </c>
      <c r="E1271" s="203" t="s">
        <v>300</v>
      </c>
      <c r="F1271" s="204">
        <v>89520</v>
      </c>
      <c r="G1271" s="204">
        <v>89520</v>
      </c>
      <c r="H1271" s="175"/>
      <c r="I1271" s="88">
        <f t="shared" si="162"/>
        <v>89520</v>
      </c>
      <c r="J1271" s="163">
        <f t="shared" si="158"/>
        <v>0</v>
      </c>
      <c r="K1271" s="155">
        <f t="shared" si="15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60"/>
        <v>0</v>
      </c>
      <c r="O1271" s="155">
        <f t="shared" si="161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394</v>
      </c>
      <c r="D1272" s="202" t="s">
        <v>49</v>
      </c>
      <c r="E1272" s="203" t="s">
        <v>300</v>
      </c>
      <c r="F1272" s="204">
        <v>234120</v>
      </c>
      <c r="G1272" s="204">
        <v>234120</v>
      </c>
      <c r="H1272" s="175"/>
      <c r="I1272" s="88">
        <f t="shared" si="162"/>
        <v>234120</v>
      </c>
      <c r="J1272" s="163">
        <f t="shared" si="158"/>
        <v>0</v>
      </c>
      <c r="K1272" s="155">
        <f t="shared" si="15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60"/>
        <v>0</v>
      </c>
      <c r="O1272" s="155">
        <f t="shared" si="161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396</v>
      </c>
      <c r="D1273" s="202" t="s">
        <v>49</v>
      </c>
      <c r="E1273" s="203" t="s">
        <v>300</v>
      </c>
      <c r="F1273" s="204">
        <v>184560</v>
      </c>
      <c r="G1273" s="204">
        <v>184560</v>
      </c>
      <c r="H1273" s="175"/>
      <c r="I1273" s="88">
        <f t="shared" si="162"/>
        <v>184560</v>
      </c>
      <c r="J1273" s="163">
        <f t="shared" si="158"/>
        <v>0</v>
      </c>
      <c r="K1273" s="155">
        <f t="shared" si="15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60"/>
        <v>0</v>
      </c>
      <c r="O1273" s="155">
        <f t="shared" si="161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398</v>
      </c>
      <c r="D1274" s="202" t="s">
        <v>49</v>
      </c>
      <c r="E1274" s="203" t="s">
        <v>300</v>
      </c>
      <c r="F1274" s="204">
        <v>156960</v>
      </c>
      <c r="G1274" s="204">
        <v>156960</v>
      </c>
      <c r="H1274" s="175"/>
      <c r="I1274" s="88">
        <f t="shared" si="162"/>
        <v>156960</v>
      </c>
      <c r="J1274" s="163">
        <f t="shared" si="158"/>
        <v>0</v>
      </c>
      <c r="K1274" s="155">
        <f t="shared" si="15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60"/>
        <v>0</v>
      </c>
      <c r="O1274" s="155">
        <f t="shared" si="161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400</v>
      </c>
      <c r="D1275" s="202" t="s">
        <v>49</v>
      </c>
      <c r="E1275" s="203" t="s">
        <v>300</v>
      </c>
      <c r="F1275" s="204">
        <v>119220</v>
      </c>
      <c r="G1275" s="204">
        <v>119220</v>
      </c>
      <c r="H1275" s="171"/>
      <c r="I1275" s="88">
        <f t="shared" si="162"/>
        <v>119220</v>
      </c>
      <c r="J1275" s="163">
        <f t="shared" si="158"/>
        <v>0</v>
      </c>
      <c r="K1275" s="155">
        <f t="shared" si="15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60"/>
        <v>0</v>
      </c>
      <c r="O1275" s="155">
        <f t="shared" si="161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395</v>
      </c>
      <c r="D1276" s="202" t="s">
        <v>49</v>
      </c>
      <c r="E1276" s="203" t="s">
        <v>300</v>
      </c>
      <c r="F1276" s="204">
        <v>163560</v>
      </c>
      <c r="G1276" s="204">
        <v>163560</v>
      </c>
      <c r="H1276" s="171"/>
      <c r="I1276" s="88">
        <f t="shared" si="162"/>
        <v>163560</v>
      </c>
      <c r="J1276" s="163">
        <f t="shared" si="158"/>
        <v>0</v>
      </c>
      <c r="K1276" s="155">
        <f t="shared" si="15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60"/>
        <v>0</v>
      </c>
      <c r="O1276" s="155">
        <f t="shared" si="161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397</v>
      </c>
      <c r="D1277" s="202" t="s">
        <v>49</v>
      </c>
      <c r="E1277" s="203" t="s">
        <v>300</v>
      </c>
      <c r="F1277" s="204">
        <v>146040</v>
      </c>
      <c r="G1277" s="204">
        <v>146040</v>
      </c>
      <c r="H1277" s="171"/>
      <c r="I1277" s="88">
        <f t="shared" si="162"/>
        <v>146040</v>
      </c>
      <c r="J1277" s="163">
        <f t="shared" si="158"/>
        <v>0</v>
      </c>
      <c r="K1277" s="155">
        <f t="shared" si="15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60"/>
        <v>0</v>
      </c>
      <c r="O1277" s="155">
        <f t="shared" si="161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399</v>
      </c>
      <c r="D1278" s="202" t="s">
        <v>49</v>
      </c>
      <c r="E1278" s="203" t="s">
        <v>300</v>
      </c>
      <c r="F1278" s="204">
        <v>107580</v>
      </c>
      <c r="G1278" s="204">
        <v>107580</v>
      </c>
      <c r="H1278" s="171"/>
      <c r="I1278" s="88">
        <f t="shared" si="162"/>
        <v>107580</v>
      </c>
      <c r="J1278" s="163">
        <f t="shared" si="158"/>
        <v>0</v>
      </c>
      <c r="K1278" s="155">
        <f t="shared" si="15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60"/>
        <v>0</v>
      </c>
      <c r="O1278" s="155">
        <f t="shared" si="161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401</v>
      </c>
      <c r="D1279" s="202" t="s">
        <v>49</v>
      </c>
      <c r="E1279" s="203" t="s">
        <v>300</v>
      </c>
      <c r="F1279" s="204">
        <v>91140</v>
      </c>
      <c r="G1279" s="204">
        <v>91140</v>
      </c>
      <c r="H1279" s="171"/>
      <c r="I1279" s="88">
        <f t="shared" si="162"/>
        <v>91140</v>
      </c>
      <c r="J1279" s="163">
        <f t="shared" si="158"/>
        <v>0</v>
      </c>
      <c r="K1279" s="155">
        <f t="shared" si="15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60"/>
        <v>0</v>
      </c>
      <c r="O1279" s="155">
        <f t="shared" si="161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955</v>
      </c>
      <c r="D1280" s="202" t="s">
        <v>49</v>
      </c>
      <c r="E1280" s="203" t="s">
        <v>300</v>
      </c>
      <c r="F1280" s="204">
        <v>81891.065868368882</v>
      </c>
      <c r="G1280" s="204">
        <v>81891.065868368882</v>
      </c>
      <c r="H1280" s="171"/>
      <c r="I1280" s="88">
        <f t="shared" si="162"/>
        <v>81891.065868368882</v>
      </c>
      <c r="J1280" s="163">
        <f t="shared" si="158"/>
        <v>0</v>
      </c>
      <c r="K1280" s="155">
        <f t="shared" si="15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60"/>
        <v>0</v>
      </c>
      <c r="O1280" s="155">
        <f t="shared" si="161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956</v>
      </c>
      <c r="D1281" s="202" t="s">
        <v>49</v>
      </c>
      <c r="E1281" s="203" t="s">
        <v>300</v>
      </c>
      <c r="F1281" s="204">
        <v>75288.699780185358</v>
      </c>
      <c r="G1281" s="204">
        <v>75288.699780185358</v>
      </c>
      <c r="H1281" s="171"/>
      <c r="I1281" s="88">
        <f t="shared" si="162"/>
        <v>75288.699780185358</v>
      </c>
      <c r="J1281" s="163">
        <f t="shared" si="158"/>
        <v>0</v>
      </c>
      <c r="K1281" s="155">
        <f t="shared" si="15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60"/>
        <v>0</v>
      </c>
      <c r="O1281" s="155">
        <f t="shared" si="161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957</v>
      </c>
      <c r="D1282" s="202" t="s">
        <v>49</v>
      </c>
      <c r="E1282" s="203" t="s">
        <v>300</v>
      </c>
      <c r="F1282" s="204">
        <v>69120</v>
      </c>
      <c r="G1282" s="204">
        <v>69120</v>
      </c>
      <c r="H1282" s="171"/>
      <c r="I1282" s="88">
        <f t="shared" si="162"/>
        <v>69120</v>
      </c>
      <c r="J1282" s="163">
        <f t="shared" si="158"/>
        <v>0</v>
      </c>
      <c r="K1282" s="155">
        <f t="shared" si="15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60"/>
        <v>0</v>
      </c>
      <c r="O1282" s="155">
        <f t="shared" si="161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958</v>
      </c>
      <c r="D1283" s="202" t="s">
        <v>49</v>
      </c>
      <c r="E1283" s="203" t="s">
        <v>300</v>
      </c>
      <c r="F1283" s="204">
        <v>69000</v>
      </c>
      <c r="G1283" s="204">
        <v>69000</v>
      </c>
      <c r="H1283" s="171"/>
      <c r="I1283" s="88">
        <f t="shared" si="162"/>
        <v>69000</v>
      </c>
      <c r="J1283" s="163">
        <f t="shared" si="158"/>
        <v>0</v>
      </c>
      <c r="K1283" s="155">
        <f t="shared" si="15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60"/>
        <v>0</v>
      </c>
      <c r="O1283" s="155">
        <f t="shared" si="161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959</v>
      </c>
      <c r="D1284" s="202" t="s">
        <v>49</v>
      </c>
      <c r="E1284" s="203" t="s">
        <v>300</v>
      </c>
      <c r="F1284" s="204">
        <v>61080</v>
      </c>
      <c r="G1284" s="204">
        <v>61080</v>
      </c>
      <c r="H1284" s="171"/>
      <c r="I1284" s="88">
        <f t="shared" si="162"/>
        <v>61080</v>
      </c>
      <c r="J1284" s="163">
        <f t="shared" si="158"/>
        <v>0</v>
      </c>
      <c r="K1284" s="155">
        <f t="shared" si="15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60"/>
        <v>0</v>
      </c>
      <c r="O1284" s="155">
        <f t="shared" si="161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402</v>
      </c>
      <c r="D1285" s="202" t="s">
        <v>49</v>
      </c>
      <c r="E1285" s="203" t="s">
        <v>300</v>
      </c>
      <c r="F1285" s="204">
        <v>313962</v>
      </c>
      <c r="G1285" s="204">
        <v>313962</v>
      </c>
      <c r="H1285" s="171"/>
      <c r="I1285" s="88">
        <f t="shared" si="162"/>
        <v>313962</v>
      </c>
      <c r="J1285" s="163">
        <f t="shared" si="158"/>
        <v>0</v>
      </c>
      <c r="K1285" s="155">
        <f t="shared" si="15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60"/>
        <v>0</v>
      </c>
      <c r="O1285" s="155">
        <f t="shared" si="161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403</v>
      </c>
      <c r="D1286" s="202" t="s">
        <v>49</v>
      </c>
      <c r="E1286" s="203" t="s">
        <v>300</v>
      </c>
      <c r="F1286" s="204">
        <v>313962</v>
      </c>
      <c r="G1286" s="204">
        <v>313962</v>
      </c>
      <c r="H1286" s="171"/>
      <c r="I1286" s="88">
        <f t="shared" si="162"/>
        <v>313962</v>
      </c>
      <c r="J1286" s="163">
        <f t="shared" si="158"/>
        <v>0</v>
      </c>
      <c r="K1286" s="155">
        <f t="shared" si="15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60"/>
        <v>0</v>
      </c>
      <c r="O1286" s="155">
        <f t="shared" si="161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404</v>
      </c>
      <c r="D1287" s="202" t="s">
        <v>49</v>
      </c>
      <c r="E1287" s="203" t="s">
        <v>300</v>
      </c>
      <c r="F1287" s="204">
        <v>245058.00000000003</v>
      </c>
      <c r="G1287" s="204">
        <v>245058.00000000003</v>
      </c>
      <c r="H1287" s="171"/>
      <c r="I1287" s="88">
        <f t="shared" si="162"/>
        <v>245058.00000000003</v>
      </c>
      <c r="J1287" s="163">
        <f t="shared" si="158"/>
        <v>0</v>
      </c>
      <c r="K1287" s="155">
        <f t="shared" si="15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60"/>
        <v>0</v>
      </c>
      <c r="O1287" s="155">
        <f t="shared" si="161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405</v>
      </c>
      <c r="D1288" s="202" t="s">
        <v>49</v>
      </c>
      <c r="E1288" s="203" t="s">
        <v>300</v>
      </c>
      <c r="F1288" s="204">
        <v>232122.00000000003</v>
      </c>
      <c r="G1288" s="204">
        <v>232122.00000000003</v>
      </c>
      <c r="H1288" s="171"/>
      <c r="I1288" s="88">
        <f t="shared" si="162"/>
        <v>232122.00000000003</v>
      </c>
      <c r="J1288" s="163">
        <f t="shared" si="158"/>
        <v>0</v>
      </c>
      <c r="K1288" s="155">
        <f t="shared" si="15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60"/>
        <v>0</v>
      </c>
      <c r="O1288" s="155">
        <f t="shared" si="161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406</v>
      </c>
      <c r="D1289" s="202" t="s">
        <v>49</v>
      </c>
      <c r="E1289" s="203" t="s">
        <v>300</v>
      </c>
      <c r="F1289" s="204">
        <v>198066</v>
      </c>
      <c r="G1289" s="204">
        <v>198066</v>
      </c>
      <c r="H1289" s="171"/>
      <c r="I1289" s="88">
        <f t="shared" si="162"/>
        <v>198066</v>
      </c>
      <c r="J1289" s="163">
        <f t="shared" si="158"/>
        <v>0</v>
      </c>
      <c r="K1289" s="155">
        <f t="shared" si="15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60"/>
        <v>0</v>
      </c>
      <c r="O1289" s="155">
        <f t="shared" si="161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407</v>
      </c>
      <c r="D1290" s="202" t="s">
        <v>49</v>
      </c>
      <c r="E1290" s="203" t="s">
        <v>300</v>
      </c>
      <c r="F1290" s="204">
        <v>191994</v>
      </c>
      <c r="G1290" s="204">
        <v>191994</v>
      </c>
      <c r="H1290" s="171"/>
      <c r="I1290" s="88">
        <f t="shared" si="162"/>
        <v>191994</v>
      </c>
      <c r="J1290" s="163">
        <f t="shared" si="158"/>
        <v>0</v>
      </c>
      <c r="K1290" s="155">
        <f t="shared" si="15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60"/>
        <v>0</v>
      </c>
      <c r="O1290" s="155">
        <f t="shared" si="161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408</v>
      </c>
      <c r="D1291" s="202" t="s">
        <v>49</v>
      </c>
      <c r="E1291" s="203" t="s">
        <v>300</v>
      </c>
      <c r="F1291" s="204">
        <v>191796</v>
      </c>
      <c r="G1291" s="204">
        <v>191796</v>
      </c>
      <c r="H1291" s="171"/>
      <c r="I1291" s="88">
        <f t="shared" si="162"/>
        <v>191796</v>
      </c>
      <c r="J1291" s="163">
        <f t="shared" si="158"/>
        <v>0</v>
      </c>
      <c r="K1291" s="155">
        <f t="shared" si="15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60"/>
        <v>0</v>
      </c>
      <c r="O1291" s="155">
        <f t="shared" si="161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409</v>
      </c>
      <c r="D1292" s="202" t="s">
        <v>49</v>
      </c>
      <c r="E1292" s="203" t="s">
        <v>300</v>
      </c>
      <c r="F1292" s="204">
        <v>163020</v>
      </c>
      <c r="G1292" s="204">
        <v>163020</v>
      </c>
      <c r="H1292" s="171"/>
      <c r="I1292" s="88">
        <f t="shared" si="162"/>
        <v>163020</v>
      </c>
      <c r="J1292" s="163">
        <f t="shared" si="158"/>
        <v>0</v>
      </c>
      <c r="K1292" s="155">
        <f t="shared" si="15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60"/>
        <v>0</v>
      </c>
      <c r="O1292" s="155">
        <f t="shared" si="161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410</v>
      </c>
      <c r="D1293" s="202" t="s">
        <v>49</v>
      </c>
      <c r="E1293" s="203" t="s">
        <v>300</v>
      </c>
      <c r="F1293" s="204">
        <v>182160</v>
      </c>
      <c r="G1293" s="204">
        <v>182160</v>
      </c>
      <c r="H1293" s="171"/>
      <c r="I1293" s="88">
        <f t="shared" si="162"/>
        <v>182160</v>
      </c>
      <c r="J1293" s="163">
        <f t="shared" si="158"/>
        <v>0</v>
      </c>
      <c r="K1293" s="155">
        <f t="shared" si="15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60"/>
        <v>0</v>
      </c>
      <c r="O1293" s="155">
        <f t="shared" si="161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411</v>
      </c>
      <c r="D1294" s="202" t="s">
        <v>49</v>
      </c>
      <c r="E1294" s="203" t="s">
        <v>300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158"/>
        <v>0</v>
      </c>
      <c r="K1294" s="155">
        <f t="shared" si="15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60"/>
        <v>0</v>
      </c>
      <c r="O1294" s="155">
        <f t="shared" si="161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412</v>
      </c>
      <c r="D1295" s="202" t="s">
        <v>49</v>
      </c>
      <c r="E1295" s="203" t="s">
        <v>300</v>
      </c>
      <c r="F1295" s="204">
        <v>146784</v>
      </c>
      <c r="G1295" s="204">
        <v>146784</v>
      </c>
      <c r="H1295" s="171"/>
      <c r="I1295" s="88">
        <f t="shared" si="162"/>
        <v>146784</v>
      </c>
      <c r="J1295" s="163">
        <f t="shared" si="158"/>
        <v>0</v>
      </c>
      <c r="K1295" s="155">
        <f t="shared" si="15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60"/>
        <v>0</v>
      </c>
      <c r="O1295" s="155">
        <f t="shared" si="161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413</v>
      </c>
      <c r="D1296" s="202" t="s">
        <v>49</v>
      </c>
      <c r="E1296" s="203" t="s">
        <v>300</v>
      </c>
      <c r="F1296" s="204">
        <v>146784</v>
      </c>
      <c r="G1296" s="204">
        <v>146784</v>
      </c>
      <c r="H1296" s="171"/>
      <c r="I1296" s="88">
        <f t="shared" si="162"/>
        <v>146784</v>
      </c>
      <c r="J1296" s="163">
        <f t="shared" si="158"/>
        <v>0</v>
      </c>
      <c r="K1296" s="155">
        <f t="shared" si="15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60"/>
        <v>0</v>
      </c>
      <c r="O1296" s="155">
        <f t="shared" si="161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414</v>
      </c>
      <c r="D1297" s="202" t="s">
        <v>49</v>
      </c>
      <c r="E1297" s="203" t="s">
        <v>300</v>
      </c>
      <c r="F1297" s="204">
        <v>130218.00000000001</v>
      </c>
      <c r="G1297" s="204">
        <v>130218.00000000001</v>
      </c>
      <c r="H1297" s="171"/>
      <c r="I1297" s="88">
        <f t="shared" si="162"/>
        <v>130218.00000000001</v>
      </c>
      <c r="J1297" s="163">
        <f t="shared" si="158"/>
        <v>0</v>
      </c>
      <c r="K1297" s="155">
        <f t="shared" si="15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60"/>
        <v>0</v>
      </c>
      <c r="O1297" s="155">
        <f t="shared" si="161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415</v>
      </c>
      <c r="D1298" s="202" t="s">
        <v>49</v>
      </c>
      <c r="E1298" s="203" t="s">
        <v>300</v>
      </c>
      <c r="F1298" s="204">
        <v>98472</v>
      </c>
      <c r="G1298" s="204">
        <v>98472</v>
      </c>
      <c r="H1298" s="171"/>
      <c r="I1298" s="88">
        <f t="shared" si="162"/>
        <v>98472</v>
      </c>
      <c r="J1298" s="163">
        <f t="shared" si="158"/>
        <v>0</v>
      </c>
      <c r="K1298" s="155">
        <f t="shared" si="15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60"/>
        <v>0</v>
      </c>
      <c r="O1298" s="155">
        <f t="shared" si="161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416</v>
      </c>
      <c r="D1299" s="202" t="s">
        <v>49</v>
      </c>
      <c r="E1299" s="203" t="s">
        <v>300</v>
      </c>
      <c r="F1299" s="204">
        <v>257532.00000000003</v>
      </c>
      <c r="G1299" s="204">
        <v>257532.00000000003</v>
      </c>
      <c r="H1299" s="171"/>
      <c r="I1299" s="88">
        <f t="shared" si="162"/>
        <v>257532.00000000003</v>
      </c>
      <c r="J1299" s="163">
        <f t="shared" si="158"/>
        <v>0</v>
      </c>
      <c r="K1299" s="155">
        <f t="shared" si="15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60"/>
        <v>0</v>
      </c>
      <c r="O1299" s="155">
        <f t="shared" si="161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418</v>
      </c>
      <c r="D1300" s="202" t="s">
        <v>49</v>
      </c>
      <c r="E1300" s="203" t="s">
        <v>300</v>
      </c>
      <c r="F1300" s="204">
        <v>203016</v>
      </c>
      <c r="G1300" s="204">
        <v>203016</v>
      </c>
      <c r="H1300" s="171"/>
      <c r="I1300" s="88">
        <f t="shared" si="162"/>
        <v>203016</v>
      </c>
      <c r="J1300" s="163">
        <f t="shared" si="158"/>
        <v>0</v>
      </c>
      <c r="K1300" s="155">
        <f t="shared" si="15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60"/>
        <v>0</v>
      </c>
      <c r="O1300" s="155">
        <f t="shared" si="161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420</v>
      </c>
      <c r="D1301" s="202" t="s">
        <v>49</v>
      </c>
      <c r="E1301" s="203" t="s">
        <v>300</v>
      </c>
      <c r="F1301" s="204">
        <v>172656</v>
      </c>
      <c r="G1301" s="204">
        <v>172656</v>
      </c>
      <c r="H1301" s="171"/>
      <c r="I1301" s="88">
        <f t="shared" si="162"/>
        <v>172656</v>
      </c>
      <c r="J1301" s="163">
        <f t="shared" si="158"/>
        <v>0</v>
      </c>
      <c r="K1301" s="155">
        <f t="shared" si="15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60"/>
        <v>0</v>
      </c>
      <c r="O1301" s="155">
        <f t="shared" si="161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422</v>
      </c>
      <c r="D1302" s="202" t="s">
        <v>49</v>
      </c>
      <c r="E1302" s="203" t="s">
        <v>300</v>
      </c>
      <c r="F1302" s="204">
        <v>131142</v>
      </c>
      <c r="G1302" s="204">
        <v>131142</v>
      </c>
      <c r="H1302" s="171"/>
      <c r="I1302" s="88">
        <f t="shared" si="162"/>
        <v>131142</v>
      </c>
      <c r="J1302" s="163">
        <f t="shared" si="158"/>
        <v>0</v>
      </c>
      <c r="K1302" s="155">
        <f t="shared" si="15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60"/>
        <v>0</v>
      </c>
      <c r="O1302" s="155">
        <f t="shared" si="161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417</v>
      </c>
      <c r="D1303" s="202" t="s">
        <v>49</v>
      </c>
      <c r="E1303" s="203" t="s">
        <v>300</v>
      </c>
      <c r="F1303" s="204">
        <v>179916</v>
      </c>
      <c r="G1303" s="204">
        <v>179916</v>
      </c>
      <c r="H1303" s="171"/>
      <c r="I1303" s="88">
        <f t="shared" si="162"/>
        <v>179916</v>
      </c>
      <c r="J1303" s="163">
        <f t="shared" si="158"/>
        <v>0</v>
      </c>
      <c r="K1303" s="155">
        <f t="shared" si="15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60"/>
        <v>0</v>
      </c>
      <c r="O1303" s="155">
        <f t="shared" si="161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419</v>
      </c>
      <c r="D1304" s="202" t="s">
        <v>49</v>
      </c>
      <c r="E1304" s="203" t="s">
        <v>300</v>
      </c>
      <c r="F1304" s="204">
        <v>160644</v>
      </c>
      <c r="G1304" s="204">
        <v>160644</v>
      </c>
      <c r="H1304" s="171"/>
      <c r="I1304" s="88">
        <f t="shared" si="162"/>
        <v>160644</v>
      </c>
      <c r="J1304" s="163">
        <f t="shared" ref="J1304:J1367" si="163">IF(D1304="MDU-KD",1,0)</f>
        <v>0</v>
      </c>
      <c r="K1304" s="155">
        <f t="shared" ref="K1304:K1367" si="16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65">IF(L1304=0,M1304,L1304)</f>
        <v>0</v>
      </c>
      <c r="O1304" s="155">
        <f t="shared" ref="O1304:O1367" si="16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421</v>
      </c>
      <c r="D1305" s="202" t="s">
        <v>49</v>
      </c>
      <c r="E1305" s="203" t="s">
        <v>300</v>
      </c>
      <c r="F1305" s="204">
        <v>118338.00000000001</v>
      </c>
      <c r="G1305" s="204">
        <v>118338.00000000001</v>
      </c>
      <c r="H1305" s="171"/>
      <c r="I1305" s="88">
        <f t="shared" si="162"/>
        <v>118338.00000000001</v>
      </c>
      <c r="J1305" s="163">
        <f t="shared" si="163"/>
        <v>0</v>
      </c>
      <c r="K1305" s="155">
        <f t="shared" si="16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65"/>
        <v>0</v>
      </c>
      <c r="O1305" s="155">
        <f t="shared" si="166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423</v>
      </c>
      <c r="D1306" s="202" t="s">
        <v>49</v>
      </c>
      <c r="E1306" s="203" t="s">
        <v>300</v>
      </c>
      <c r="F1306" s="204">
        <v>100254</v>
      </c>
      <c r="G1306" s="204">
        <v>100254</v>
      </c>
      <c r="H1306" s="171"/>
      <c r="I1306" s="88">
        <f t="shared" si="162"/>
        <v>100254</v>
      </c>
      <c r="J1306" s="163">
        <f t="shared" si="163"/>
        <v>0</v>
      </c>
      <c r="K1306" s="155">
        <f t="shared" si="16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65"/>
        <v>0</v>
      </c>
      <c r="O1306" s="155">
        <f t="shared" si="166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960</v>
      </c>
      <c r="D1307" s="202" t="s">
        <v>49</v>
      </c>
      <c r="E1307" s="203" t="s">
        <v>300</v>
      </c>
      <c r="F1307" s="204">
        <v>90080.172455205786</v>
      </c>
      <c r="G1307" s="204">
        <v>90080.172455205786</v>
      </c>
      <c r="H1307" s="171"/>
      <c r="I1307" s="88">
        <f t="shared" si="162"/>
        <v>90080.172455205786</v>
      </c>
      <c r="J1307" s="163">
        <f t="shared" si="163"/>
        <v>0</v>
      </c>
      <c r="K1307" s="155">
        <f t="shared" si="16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65"/>
        <v>0</v>
      </c>
      <c r="O1307" s="155">
        <f t="shared" si="166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961</v>
      </c>
      <c r="D1308" s="202" t="s">
        <v>49</v>
      </c>
      <c r="E1308" s="203" t="s">
        <v>300</v>
      </c>
      <c r="F1308" s="204">
        <v>82817.569758203899</v>
      </c>
      <c r="G1308" s="204">
        <v>82817.569758203899</v>
      </c>
      <c r="H1308" s="171"/>
      <c r="I1308" s="88">
        <f t="shared" si="162"/>
        <v>82817.569758203899</v>
      </c>
      <c r="J1308" s="163">
        <f t="shared" si="163"/>
        <v>0</v>
      </c>
      <c r="K1308" s="155">
        <f t="shared" si="16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65"/>
        <v>0</v>
      </c>
      <c r="O1308" s="155">
        <f t="shared" si="166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962</v>
      </c>
      <c r="D1309" s="202" t="s">
        <v>49</v>
      </c>
      <c r="E1309" s="203" t="s">
        <v>300</v>
      </c>
      <c r="F1309" s="204">
        <v>76032</v>
      </c>
      <c r="G1309" s="204">
        <v>76032</v>
      </c>
      <c r="H1309" s="171"/>
      <c r="I1309" s="88">
        <f t="shared" si="162"/>
        <v>76032</v>
      </c>
      <c r="J1309" s="163">
        <f t="shared" si="163"/>
        <v>0</v>
      </c>
      <c r="K1309" s="155">
        <f t="shared" si="16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65"/>
        <v>0</v>
      </c>
      <c r="O1309" s="155">
        <f t="shared" si="166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963</v>
      </c>
      <c r="D1310" s="202" t="s">
        <v>49</v>
      </c>
      <c r="E1310" s="203" t="s">
        <v>300</v>
      </c>
      <c r="F1310" s="204">
        <v>75900</v>
      </c>
      <c r="G1310" s="204">
        <v>75900</v>
      </c>
      <c r="H1310" s="171"/>
      <c r="I1310" s="88">
        <f t="shared" si="162"/>
        <v>75900</v>
      </c>
      <c r="J1310" s="163">
        <f t="shared" si="163"/>
        <v>0</v>
      </c>
      <c r="K1310" s="155">
        <f t="shared" si="16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65"/>
        <v>0</v>
      </c>
      <c r="O1310" s="155">
        <f t="shared" si="166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964</v>
      </c>
      <c r="D1311" s="202" t="s">
        <v>49</v>
      </c>
      <c r="E1311" s="203" t="s">
        <v>300</v>
      </c>
      <c r="F1311" s="204">
        <v>67188</v>
      </c>
      <c r="G1311" s="204">
        <v>67188</v>
      </c>
      <c r="H1311" s="171"/>
      <c r="I1311" s="88">
        <f t="shared" si="162"/>
        <v>67188</v>
      </c>
      <c r="J1311" s="163">
        <f t="shared" si="163"/>
        <v>0</v>
      </c>
      <c r="K1311" s="155">
        <f t="shared" si="16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65"/>
        <v>0</v>
      </c>
      <c r="O1311" s="155">
        <f t="shared" si="166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1130</v>
      </c>
      <c r="D1312" s="202" t="s">
        <v>49</v>
      </c>
      <c r="E1312" s="203" t="s">
        <v>300</v>
      </c>
      <c r="F1312" s="204">
        <v>397284.97886456642</v>
      </c>
      <c r="G1312" s="204">
        <v>397284.97886456642</v>
      </c>
      <c r="H1312" s="171"/>
      <c r="I1312" s="88">
        <f t="shared" si="162"/>
        <v>397284.97886456642</v>
      </c>
      <c r="J1312" s="163">
        <f t="shared" si="163"/>
        <v>0</v>
      </c>
      <c r="K1312" s="155">
        <f t="shared" si="16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65"/>
        <v>0</v>
      </c>
      <c r="O1312" s="155">
        <f t="shared" si="166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50</v>
      </c>
      <c r="E1313" s="203"/>
      <c r="F1313" s="204">
        <v>0</v>
      </c>
      <c r="G1313" s="204">
        <v>0</v>
      </c>
      <c r="H1313" s="171"/>
      <c r="I1313" s="88">
        <f t="shared" si="162"/>
        <v>0</v>
      </c>
      <c r="J1313" s="163">
        <f t="shared" si="163"/>
        <v>0</v>
      </c>
      <c r="K1313" s="155">
        <f t="shared" si="16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65"/>
        <v>0</v>
      </c>
      <c r="O1313" s="155">
        <f t="shared" si="166"/>
        <v>0</v>
      </c>
      <c r="P1313" s="155">
        <f>IF(O1313=1,SUM($O$6:O1313),0)</f>
        <v>0</v>
      </c>
    </row>
    <row r="1314" spans="1:16" ht="15" customHeight="1">
      <c r="A1314" s="15"/>
      <c r="B1314" s="183" t="s">
        <v>1035</v>
      </c>
      <c r="C1314" s="109" t="s">
        <v>783</v>
      </c>
      <c r="D1314" s="202" t="s">
        <v>50</v>
      </c>
      <c r="E1314" s="203"/>
      <c r="F1314" s="204">
        <v>0</v>
      </c>
      <c r="G1314" s="204">
        <v>0</v>
      </c>
      <c r="H1314" s="171"/>
      <c r="I1314" s="88">
        <f t="shared" si="162"/>
        <v>0</v>
      </c>
      <c r="J1314" s="163">
        <f t="shared" si="163"/>
        <v>0</v>
      </c>
      <c r="K1314" s="155">
        <f t="shared" si="16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65"/>
        <v>0</v>
      </c>
      <c r="O1314" s="155">
        <f t="shared" si="166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424</v>
      </c>
      <c r="D1315" s="202" t="s">
        <v>49</v>
      </c>
      <c r="E1315" s="203" t="s">
        <v>300</v>
      </c>
      <c r="F1315" s="204">
        <v>171300</v>
      </c>
      <c r="G1315" s="204">
        <v>171300</v>
      </c>
      <c r="H1315" s="171"/>
      <c r="I1315" s="88">
        <f t="shared" si="162"/>
        <v>171300</v>
      </c>
      <c r="J1315" s="163">
        <f t="shared" si="163"/>
        <v>0</v>
      </c>
      <c r="K1315" s="155">
        <f t="shared" si="16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65"/>
        <v>0</v>
      </c>
      <c r="O1315" s="155">
        <f t="shared" si="166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425</v>
      </c>
      <c r="D1316" s="202" t="s">
        <v>49</v>
      </c>
      <c r="E1316" s="203" t="s">
        <v>300</v>
      </c>
      <c r="F1316" s="204">
        <v>144000</v>
      </c>
      <c r="G1316" s="204">
        <v>144000</v>
      </c>
      <c r="H1316" s="171"/>
      <c r="I1316" s="88">
        <f t="shared" si="162"/>
        <v>144000</v>
      </c>
      <c r="J1316" s="163">
        <f t="shared" si="163"/>
        <v>0</v>
      </c>
      <c r="K1316" s="155">
        <f t="shared" si="16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65"/>
        <v>0</v>
      </c>
      <c r="O1316" s="155">
        <f t="shared" si="166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426</v>
      </c>
      <c r="D1317" s="202" t="s">
        <v>49</v>
      </c>
      <c r="E1317" s="203" t="s">
        <v>300</v>
      </c>
      <c r="F1317" s="204">
        <v>132480</v>
      </c>
      <c r="G1317" s="204">
        <v>132480</v>
      </c>
      <c r="H1317" s="171"/>
      <c r="I1317" s="88">
        <f t="shared" si="162"/>
        <v>132480</v>
      </c>
      <c r="J1317" s="163">
        <f t="shared" si="163"/>
        <v>0</v>
      </c>
      <c r="K1317" s="155">
        <f t="shared" si="16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65"/>
        <v>0</v>
      </c>
      <c r="O1317" s="155">
        <f t="shared" si="166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427</v>
      </c>
      <c r="D1318" s="202" t="s">
        <v>49</v>
      </c>
      <c r="E1318" s="203" t="s">
        <v>300</v>
      </c>
      <c r="F1318" s="204">
        <v>98580</v>
      </c>
      <c r="G1318" s="204">
        <v>98580</v>
      </c>
      <c r="H1318" s="171"/>
      <c r="I1318" s="88">
        <f t="shared" si="162"/>
        <v>98580</v>
      </c>
      <c r="J1318" s="163">
        <f t="shared" si="163"/>
        <v>0</v>
      </c>
      <c r="K1318" s="155">
        <f t="shared" si="16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65"/>
        <v>0</v>
      </c>
      <c r="O1318" s="155">
        <f t="shared" si="166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428</v>
      </c>
      <c r="D1319" s="202" t="s">
        <v>49</v>
      </c>
      <c r="E1319" s="203" t="s">
        <v>300</v>
      </c>
      <c r="F1319" s="204">
        <v>67020</v>
      </c>
      <c r="G1319" s="204">
        <v>67020</v>
      </c>
      <c r="H1319" s="171"/>
      <c r="I1319" s="88">
        <f t="shared" si="162"/>
        <v>67020</v>
      </c>
      <c r="J1319" s="163">
        <f t="shared" si="163"/>
        <v>0</v>
      </c>
      <c r="K1319" s="155">
        <f t="shared" si="16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65"/>
        <v>0</v>
      </c>
      <c r="O1319" s="155">
        <f t="shared" si="166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429</v>
      </c>
      <c r="D1320" s="202" t="s">
        <v>49</v>
      </c>
      <c r="E1320" s="203" t="s">
        <v>300</v>
      </c>
      <c r="F1320" s="204">
        <v>134100</v>
      </c>
      <c r="G1320" s="204">
        <v>134100</v>
      </c>
      <c r="H1320" s="171"/>
      <c r="I1320" s="88">
        <f t="shared" si="162"/>
        <v>134100</v>
      </c>
      <c r="J1320" s="163">
        <f t="shared" si="163"/>
        <v>0</v>
      </c>
      <c r="K1320" s="155">
        <f t="shared" si="16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65"/>
        <v>0</v>
      </c>
      <c r="O1320" s="155">
        <f t="shared" si="166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430</v>
      </c>
      <c r="D1321" s="202" t="s">
        <v>49</v>
      </c>
      <c r="E1321" s="203" t="s">
        <v>300</v>
      </c>
      <c r="F1321" s="204">
        <v>107400</v>
      </c>
      <c r="G1321" s="204">
        <v>107400</v>
      </c>
      <c r="H1321" s="171"/>
      <c r="I1321" s="88">
        <f t="shared" si="162"/>
        <v>107400</v>
      </c>
      <c r="J1321" s="163">
        <f t="shared" si="163"/>
        <v>0</v>
      </c>
      <c r="K1321" s="155">
        <f t="shared" si="16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65"/>
        <v>0</v>
      </c>
      <c r="O1321" s="155">
        <f t="shared" si="166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50</v>
      </c>
      <c r="E1322" s="203"/>
      <c r="F1322" s="204">
        <v>0</v>
      </c>
      <c r="G1322" s="204">
        <v>0</v>
      </c>
      <c r="H1322" s="171"/>
      <c r="I1322" s="88">
        <f t="shared" si="162"/>
        <v>0</v>
      </c>
      <c r="J1322" s="163">
        <f t="shared" si="163"/>
        <v>0</v>
      </c>
      <c r="K1322" s="155">
        <f t="shared" si="16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65"/>
        <v>0</v>
      </c>
      <c r="O1322" s="155">
        <f t="shared" si="166"/>
        <v>0</v>
      </c>
      <c r="P1322" s="155">
        <f>IF(O1322=1,SUM($O$6:O1322),0)</f>
        <v>0</v>
      </c>
    </row>
    <row r="1323" spans="1:16" ht="15" customHeight="1">
      <c r="A1323" s="15"/>
      <c r="B1323" s="183" t="s">
        <v>1035</v>
      </c>
      <c r="C1323" s="109" t="s">
        <v>774</v>
      </c>
      <c r="D1323" s="202" t="s">
        <v>50</v>
      </c>
      <c r="E1323" s="203"/>
      <c r="F1323" s="204">
        <v>0</v>
      </c>
      <c r="G1323" s="204">
        <v>0</v>
      </c>
      <c r="H1323" s="171"/>
      <c r="I1323" s="88">
        <f t="shared" si="162"/>
        <v>0</v>
      </c>
      <c r="J1323" s="163">
        <f t="shared" si="163"/>
        <v>0</v>
      </c>
      <c r="K1323" s="155">
        <f t="shared" si="16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65"/>
        <v>0</v>
      </c>
      <c r="O1323" s="155">
        <f t="shared" si="166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1265</v>
      </c>
      <c r="D1324" s="202" t="s">
        <v>49</v>
      </c>
      <c r="E1324" s="203" t="s">
        <v>1106</v>
      </c>
      <c r="F1324" s="204">
        <v>5708400</v>
      </c>
      <c r="G1324" s="204">
        <v>5708400</v>
      </c>
      <c r="H1324" s="171"/>
      <c r="I1324" s="88">
        <f t="shared" si="162"/>
        <v>5708400</v>
      </c>
      <c r="J1324" s="163">
        <f t="shared" si="163"/>
        <v>0</v>
      </c>
      <c r="K1324" s="155">
        <f t="shared" si="16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65"/>
        <v>0</v>
      </c>
      <c r="O1324" s="155">
        <f t="shared" si="166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1266</v>
      </c>
      <c r="D1325" s="202" t="s">
        <v>49</v>
      </c>
      <c r="E1325" s="203" t="s">
        <v>1106</v>
      </c>
      <c r="F1325" s="204">
        <v>5708400</v>
      </c>
      <c r="G1325" s="204">
        <v>5708400</v>
      </c>
      <c r="H1325" s="171"/>
      <c r="I1325" s="88">
        <f t="shared" si="162"/>
        <v>5708400</v>
      </c>
      <c r="J1325" s="163">
        <f t="shared" si="163"/>
        <v>0</v>
      </c>
      <c r="K1325" s="155">
        <f t="shared" si="16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65"/>
        <v>0</v>
      </c>
      <c r="O1325" s="155">
        <f t="shared" si="166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1267</v>
      </c>
      <c r="D1326" s="202" t="s">
        <v>49</v>
      </c>
      <c r="E1326" s="203" t="s">
        <v>1106</v>
      </c>
      <c r="F1326" s="204">
        <v>4455600</v>
      </c>
      <c r="G1326" s="204">
        <v>4455600</v>
      </c>
      <c r="H1326" s="171"/>
      <c r="I1326" s="88">
        <f t="shared" si="162"/>
        <v>4455600</v>
      </c>
      <c r="J1326" s="163">
        <f t="shared" si="163"/>
        <v>0</v>
      </c>
      <c r="K1326" s="155">
        <f t="shared" si="16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65"/>
        <v>0</v>
      </c>
      <c r="O1326" s="155">
        <f t="shared" si="166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1268</v>
      </c>
      <c r="D1327" s="202" t="s">
        <v>49</v>
      </c>
      <c r="E1327" s="203" t="s">
        <v>1106</v>
      </c>
      <c r="F1327" s="204">
        <v>4220400</v>
      </c>
      <c r="G1327" s="204">
        <v>4220400</v>
      </c>
      <c r="H1327" s="171"/>
      <c r="I1327" s="88">
        <f t="shared" si="162"/>
        <v>4220400</v>
      </c>
      <c r="J1327" s="163">
        <f t="shared" si="163"/>
        <v>0</v>
      </c>
      <c r="K1327" s="155">
        <f t="shared" si="16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65"/>
        <v>0</v>
      </c>
      <c r="O1327" s="155">
        <f t="shared" si="166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1269</v>
      </c>
      <c r="D1328" s="202" t="s">
        <v>49</v>
      </c>
      <c r="E1328" s="203" t="s">
        <v>1106</v>
      </c>
      <c r="F1328" s="204">
        <v>3601200</v>
      </c>
      <c r="G1328" s="204">
        <v>3601200</v>
      </c>
      <c r="H1328" s="171"/>
      <c r="I1328" s="88">
        <f t="shared" si="162"/>
        <v>3601200</v>
      </c>
      <c r="J1328" s="163">
        <f t="shared" si="163"/>
        <v>0</v>
      </c>
      <c r="K1328" s="155">
        <f t="shared" si="16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65"/>
        <v>0</v>
      </c>
      <c r="O1328" s="155">
        <f t="shared" si="166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1270</v>
      </c>
      <c r="D1329" s="202" t="s">
        <v>49</v>
      </c>
      <c r="E1329" s="203" t="s">
        <v>1106</v>
      </c>
      <c r="F1329" s="204">
        <v>3490800</v>
      </c>
      <c r="G1329" s="204">
        <v>3490800</v>
      </c>
      <c r="H1329" s="171"/>
      <c r="I1329" s="88">
        <f t="shared" si="162"/>
        <v>3490800</v>
      </c>
      <c r="J1329" s="163">
        <f t="shared" si="163"/>
        <v>0</v>
      </c>
      <c r="K1329" s="155">
        <f t="shared" si="16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65"/>
        <v>0</v>
      </c>
      <c r="O1329" s="155">
        <f t="shared" si="166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1271</v>
      </c>
      <c r="D1330" s="202" t="s">
        <v>49</v>
      </c>
      <c r="E1330" s="203" t="s">
        <v>1106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63"/>
        <v>0</v>
      </c>
      <c r="K1330" s="155">
        <f t="shared" si="16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65"/>
        <v>0</v>
      </c>
      <c r="O1330" s="155">
        <f t="shared" si="166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1272</v>
      </c>
      <c r="D1331" s="202" t="s">
        <v>49</v>
      </c>
      <c r="E1331" s="203" t="s">
        <v>1106</v>
      </c>
      <c r="F1331" s="204">
        <v>2964000</v>
      </c>
      <c r="G1331" s="204">
        <v>2964000</v>
      </c>
      <c r="H1331" s="175"/>
      <c r="I1331" s="88">
        <f t="shared" ref="I1331:I1396" si="167">IF($I$5=$G$4,G1331,(IF($I$5=$F$4,F1331,0)))</f>
        <v>2964000</v>
      </c>
      <c r="J1331" s="163">
        <f t="shared" si="163"/>
        <v>0</v>
      </c>
      <c r="K1331" s="155">
        <f t="shared" si="16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65"/>
        <v>0</v>
      </c>
      <c r="O1331" s="155">
        <f t="shared" si="166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1273</v>
      </c>
      <c r="D1332" s="202" t="s">
        <v>49</v>
      </c>
      <c r="E1332" s="203" t="s">
        <v>1106</v>
      </c>
      <c r="F1332" s="204">
        <v>3312000</v>
      </c>
      <c r="G1332" s="204">
        <v>3312000</v>
      </c>
      <c r="H1332" s="175"/>
      <c r="I1332" s="88">
        <f t="shared" si="167"/>
        <v>3312000</v>
      </c>
      <c r="J1332" s="163">
        <f t="shared" si="163"/>
        <v>0</v>
      </c>
      <c r="K1332" s="155">
        <f t="shared" si="16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65"/>
        <v>0</v>
      </c>
      <c r="O1332" s="155">
        <f t="shared" si="166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1274</v>
      </c>
      <c r="D1333" s="202" t="s">
        <v>49</v>
      </c>
      <c r="E1333" s="203" t="s">
        <v>1106</v>
      </c>
      <c r="F1333" s="204">
        <v>3217200</v>
      </c>
      <c r="G1333" s="204">
        <v>3217200</v>
      </c>
      <c r="H1333" s="171"/>
      <c r="I1333" s="88">
        <f t="shared" si="167"/>
        <v>3217200</v>
      </c>
      <c r="J1333" s="163">
        <f t="shared" si="163"/>
        <v>0</v>
      </c>
      <c r="K1333" s="155">
        <f t="shared" si="16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65"/>
        <v>0</v>
      </c>
      <c r="O1333" s="155">
        <f t="shared" si="166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1275</v>
      </c>
      <c r="D1334" s="202" t="s">
        <v>49</v>
      </c>
      <c r="E1334" s="203" t="s">
        <v>1106</v>
      </c>
      <c r="F1334" s="204">
        <v>2668800</v>
      </c>
      <c r="G1334" s="204">
        <v>2668800</v>
      </c>
      <c r="H1334" s="171"/>
      <c r="I1334" s="88">
        <f t="shared" si="167"/>
        <v>2668800</v>
      </c>
      <c r="J1334" s="163">
        <f t="shared" si="163"/>
        <v>0</v>
      </c>
      <c r="K1334" s="155">
        <f t="shared" si="16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65"/>
        <v>0</v>
      </c>
      <c r="O1334" s="155">
        <f t="shared" si="166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1276</v>
      </c>
      <c r="D1335" s="202" t="s">
        <v>49</v>
      </c>
      <c r="E1335" s="203" t="s">
        <v>1106</v>
      </c>
      <c r="F1335" s="204">
        <v>2668800</v>
      </c>
      <c r="G1335" s="204">
        <v>2668800</v>
      </c>
      <c r="H1335" s="171"/>
      <c r="I1335" s="88">
        <f t="shared" si="167"/>
        <v>2668800</v>
      </c>
      <c r="J1335" s="163">
        <f t="shared" si="163"/>
        <v>0</v>
      </c>
      <c r="K1335" s="155">
        <f t="shared" si="16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65"/>
        <v>0</v>
      </c>
      <c r="O1335" s="155">
        <f t="shared" si="166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1277</v>
      </c>
      <c r="D1336" s="202" t="s">
        <v>49</v>
      </c>
      <c r="E1336" s="203" t="s">
        <v>1106</v>
      </c>
      <c r="F1336" s="204">
        <v>2367600</v>
      </c>
      <c r="G1336" s="204">
        <v>2367600</v>
      </c>
      <c r="H1336" s="171"/>
      <c r="I1336" s="88">
        <f t="shared" si="167"/>
        <v>2367600</v>
      </c>
      <c r="J1336" s="163">
        <f t="shared" si="163"/>
        <v>0</v>
      </c>
      <c r="K1336" s="155">
        <f t="shared" si="16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65"/>
        <v>0</v>
      </c>
      <c r="O1336" s="155">
        <f t="shared" si="166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1278</v>
      </c>
      <c r="D1337" s="202" t="s">
        <v>49</v>
      </c>
      <c r="E1337" s="203" t="s">
        <v>1106</v>
      </c>
      <c r="F1337" s="204">
        <v>1790400</v>
      </c>
      <c r="G1337" s="204">
        <v>1790400</v>
      </c>
      <c r="H1337" s="171"/>
      <c r="I1337" s="88">
        <f t="shared" si="167"/>
        <v>1790400</v>
      </c>
      <c r="J1337" s="163">
        <f t="shared" si="163"/>
        <v>0</v>
      </c>
      <c r="K1337" s="155">
        <f t="shared" si="16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65"/>
        <v>0</v>
      </c>
      <c r="O1337" s="155">
        <f t="shared" si="166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1279</v>
      </c>
      <c r="D1338" s="202" t="s">
        <v>49</v>
      </c>
      <c r="E1338" s="203" t="s">
        <v>1106</v>
      </c>
      <c r="F1338" s="204">
        <v>4682400</v>
      </c>
      <c r="G1338" s="204">
        <v>4682400</v>
      </c>
      <c r="H1338" s="171"/>
      <c r="I1338" s="88">
        <f t="shared" si="167"/>
        <v>4682400</v>
      </c>
      <c r="J1338" s="163">
        <f t="shared" si="163"/>
        <v>0</v>
      </c>
      <c r="K1338" s="155">
        <f t="shared" si="16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65"/>
        <v>0</v>
      </c>
      <c r="O1338" s="155">
        <f t="shared" si="166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1280</v>
      </c>
      <c r="D1339" s="202" t="s">
        <v>49</v>
      </c>
      <c r="E1339" s="203" t="s">
        <v>1106</v>
      </c>
      <c r="F1339" s="204">
        <v>3691200</v>
      </c>
      <c r="G1339" s="204">
        <v>3691200</v>
      </c>
      <c r="H1339" s="171"/>
      <c r="I1339" s="88">
        <f t="shared" si="167"/>
        <v>3691200</v>
      </c>
      <c r="J1339" s="163">
        <f t="shared" si="163"/>
        <v>0</v>
      </c>
      <c r="K1339" s="155">
        <f t="shared" si="16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65"/>
        <v>0</v>
      </c>
      <c r="O1339" s="155">
        <f t="shared" si="166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1281</v>
      </c>
      <c r="D1340" s="202" t="s">
        <v>49</v>
      </c>
      <c r="E1340" s="203" t="s">
        <v>1106</v>
      </c>
      <c r="F1340" s="204">
        <v>3139200</v>
      </c>
      <c r="G1340" s="204">
        <v>3139200</v>
      </c>
      <c r="H1340" s="171"/>
      <c r="I1340" s="88">
        <f t="shared" si="167"/>
        <v>3139200</v>
      </c>
      <c r="J1340" s="163">
        <f t="shared" si="163"/>
        <v>0</v>
      </c>
      <c r="K1340" s="155">
        <f t="shared" si="16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65"/>
        <v>0</v>
      </c>
      <c r="O1340" s="155">
        <f t="shared" si="166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1282</v>
      </c>
      <c r="D1341" s="202" t="s">
        <v>49</v>
      </c>
      <c r="E1341" s="203" t="s">
        <v>1106</v>
      </c>
      <c r="F1341" s="204">
        <v>2384400</v>
      </c>
      <c r="G1341" s="204">
        <v>2384400</v>
      </c>
      <c r="H1341" s="171"/>
      <c r="I1341" s="88">
        <f t="shared" si="167"/>
        <v>2384400</v>
      </c>
      <c r="J1341" s="163">
        <f t="shared" si="163"/>
        <v>0</v>
      </c>
      <c r="K1341" s="155">
        <f t="shared" si="16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65"/>
        <v>0</v>
      </c>
      <c r="O1341" s="155">
        <f t="shared" si="166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1283</v>
      </c>
      <c r="D1342" s="202" t="s">
        <v>49</v>
      </c>
      <c r="E1342" s="203" t="s">
        <v>1106</v>
      </c>
      <c r="F1342" s="204">
        <v>3271200</v>
      </c>
      <c r="G1342" s="204">
        <v>3271200</v>
      </c>
      <c r="H1342" s="171"/>
      <c r="I1342" s="88">
        <f t="shared" si="167"/>
        <v>3271200</v>
      </c>
      <c r="J1342" s="163">
        <f t="shared" si="163"/>
        <v>0</v>
      </c>
      <c r="K1342" s="155">
        <f t="shared" si="16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65"/>
        <v>0</v>
      </c>
      <c r="O1342" s="155">
        <f t="shared" si="166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1284</v>
      </c>
      <c r="D1343" s="202" t="s">
        <v>49</v>
      </c>
      <c r="E1343" s="203" t="s">
        <v>1106</v>
      </c>
      <c r="F1343" s="204">
        <v>2920800</v>
      </c>
      <c r="G1343" s="204">
        <v>2920800</v>
      </c>
      <c r="H1343" s="171"/>
      <c r="I1343" s="88">
        <f t="shared" si="167"/>
        <v>2920800</v>
      </c>
      <c r="J1343" s="163">
        <f t="shared" si="163"/>
        <v>0</v>
      </c>
      <c r="K1343" s="155">
        <f t="shared" si="16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65"/>
        <v>0</v>
      </c>
      <c r="O1343" s="155">
        <f t="shared" si="166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1285</v>
      </c>
      <c r="D1344" s="202" t="s">
        <v>49</v>
      </c>
      <c r="E1344" s="203" t="s">
        <v>1106</v>
      </c>
      <c r="F1344" s="204">
        <v>2151600</v>
      </c>
      <c r="G1344" s="204">
        <v>2151600</v>
      </c>
      <c r="H1344" s="171"/>
      <c r="I1344" s="88">
        <f t="shared" si="167"/>
        <v>2151600</v>
      </c>
      <c r="J1344" s="163">
        <f t="shared" si="163"/>
        <v>0</v>
      </c>
      <c r="K1344" s="155">
        <f t="shared" si="16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65"/>
        <v>0</v>
      </c>
      <c r="O1344" s="155">
        <f t="shared" si="166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1286</v>
      </c>
      <c r="D1345" s="202" t="s">
        <v>49</v>
      </c>
      <c r="E1345" s="203" t="s">
        <v>1106</v>
      </c>
      <c r="F1345" s="204">
        <v>1822800</v>
      </c>
      <c r="G1345" s="204">
        <v>1822800</v>
      </c>
      <c r="H1345" s="171"/>
      <c r="I1345" s="88">
        <f t="shared" si="167"/>
        <v>1822800</v>
      </c>
      <c r="J1345" s="163">
        <f t="shared" si="163"/>
        <v>0</v>
      </c>
      <c r="K1345" s="155">
        <f t="shared" si="16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65"/>
        <v>0</v>
      </c>
      <c r="O1345" s="155">
        <f t="shared" si="166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1287</v>
      </c>
      <c r="D1346" s="202" t="s">
        <v>49</v>
      </c>
      <c r="E1346" s="203" t="s">
        <v>1106</v>
      </c>
      <c r="F1346" s="204">
        <v>1637821.3173673779</v>
      </c>
      <c r="G1346" s="204">
        <v>1637821.3173673779</v>
      </c>
      <c r="H1346" s="171"/>
      <c r="I1346" s="88">
        <f t="shared" si="167"/>
        <v>1637821.3173673779</v>
      </c>
      <c r="J1346" s="163">
        <f t="shared" si="163"/>
        <v>0</v>
      </c>
      <c r="K1346" s="155">
        <f t="shared" si="16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65"/>
        <v>0</v>
      </c>
      <c r="O1346" s="155">
        <f t="shared" si="166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1288</v>
      </c>
      <c r="D1347" s="202" t="s">
        <v>49</v>
      </c>
      <c r="E1347" s="203" t="s">
        <v>1106</v>
      </c>
      <c r="F1347" s="204">
        <v>1505773.9956037072</v>
      </c>
      <c r="G1347" s="204">
        <v>1505773.9956037072</v>
      </c>
      <c r="H1347" s="171"/>
      <c r="I1347" s="88">
        <f t="shared" si="167"/>
        <v>1505773.9956037072</v>
      </c>
      <c r="J1347" s="163">
        <f t="shared" si="163"/>
        <v>0</v>
      </c>
      <c r="K1347" s="155">
        <f t="shared" si="16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65"/>
        <v>0</v>
      </c>
      <c r="O1347" s="155">
        <f t="shared" si="166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1289</v>
      </c>
      <c r="D1348" s="202" t="s">
        <v>49</v>
      </c>
      <c r="E1348" s="203" t="s">
        <v>1106</v>
      </c>
      <c r="F1348" s="204">
        <v>1382400</v>
      </c>
      <c r="G1348" s="204">
        <v>1382400</v>
      </c>
      <c r="H1348" s="171"/>
      <c r="I1348" s="88">
        <f t="shared" si="167"/>
        <v>1382400</v>
      </c>
      <c r="J1348" s="163">
        <f t="shared" si="163"/>
        <v>0</v>
      </c>
      <c r="K1348" s="155">
        <f t="shared" si="16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65"/>
        <v>0</v>
      </c>
      <c r="O1348" s="155">
        <f t="shared" si="166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1290</v>
      </c>
      <c r="D1349" s="202" t="s">
        <v>49</v>
      </c>
      <c r="E1349" s="203" t="s">
        <v>1106</v>
      </c>
      <c r="F1349" s="204">
        <v>1380000</v>
      </c>
      <c r="G1349" s="204">
        <v>1380000</v>
      </c>
      <c r="H1349" s="171"/>
      <c r="I1349" s="88">
        <f t="shared" si="167"/>
        <v>1380000</v>
      </c>
      <c r="J1349" s="163">
        <f t="shared" si="163"/>
        <v>0</v>
      </c>
      <c r="K1349" s="155">
        <f t="shared" si="16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65"/>
        <v>0</v>
      </c>
      <c r="O1349" s="155">
        <f t="shared" si="166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1291</v>
      </c>
      <c r="D1350" s="202" t="s">
        <v>49</v>
      </c>
      <c r="E1350" s="203" t="s">
        <v>1106</v>
      </c>
      <c r="F1350" s="204">
        <v>1221600</v>
      </c>
      <c r="G1350" s="204">
        <v>1221600</v>
      </c>
      <c r="H1350" s="171"/>
      <c r="I1350" s="88">
        <f t="shared" si="167"/>
        <v>1221600</v>
      </c>
      <c r="J1350" s="163">
        <f t="shared" si="163"/>
        <v>0</v>
      </c>
      <c r="K1350" s="155">
        <f t="shared" si="16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65"/>
        <v>0</v>
      </c>
      <c r="O1350" s="155">
        <f t="shared" si="166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1292</v>
      </c>
      <c r="D1351" s="202" t="s">
        <v>49</v>
      </c>
      <c r="E1351" s="203" t="s">
        <v>1106</v>
      </c>
      <c r="F1351" s="204">
        <v>6279240.0000000009</v>
      </c>
      <c r="G1351" s="204">
        <v>6279240.0000000009</v>
      </c>
      <c r="H1351" s="171"/>
      <c r="I1351" s="88">
        <f t="shared" si="167"/>
        <v>6279240.0000000009</v>
      </c>
      <c r="J1351" s="163">
        <f t="shared" si="163"/>
        <v>0</v>
      </c>
      <c r="K1351" s="155">
        <f t="shared" si="16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65"/>
        <v>0</v>
      </c>
      <c r="O1351" s="155">
        <f t="shared" si="166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1293</v>
      </c>
      <c r="D1352" s="202" t="s">
        <v>49</v>
      </c>
      <c r="E1352" s="203" t="s">
        <v>1106</v>
      </c>
      <c r="F1352" s="204">
        <v>6279240.0000000009</v>
      </c>
      <c r="G1352" s="204">
        <v>6279240.0000000009</v>
      </c>
      <c r="H1352" s="175"/>
      <c r="I1352" s="88">
        <f t="shared" si="167"/>
        <v>6279240.0000000009</v>
      </c>
      <c r="J1352" s="163">
        <f t="shared" si="163"/>
        <v>0</v>
      </c>
      <c r="K1352" s="155">
        <f t="shared" si="16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65"/>
        <v>0</v>
      </c>
      <c r="O1352" s="155">
        <f t="shared" si="166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1294</v>
      </c>
      <c r="D1353" s="202" t="s">
        <v>49</v>
      </c>
      <c r="E1353" s="203" t="s">
        <v>1106</v>
      </c>
      <c r="F1353" s="204">
        <v>4901160</v>
      </c>
      <c r="G1353" s="204">
        <v>4901160</v>
      </c>
      <c r="H1353" s="175"/>
      <c r="I1353" s="88">
        <f t="shared" si="167"/>
        <v>4901160</v>
      </c>
      <c r="J1353" s="163">
        <f t="shared" si="163"/>
        <v>0</v>
      </c>
      <c r="K1353" s="155">
        <f t="shared" si="16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65"/>
        <v>0</v>
      </c>
      <c r="O1353" s="155">
        <f t="shared" si="166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1295</v>
      </c>
      <c r="D1354" s="202" t="s">
        <v>49</v>
      </c>
      <c r="E1354" s="203" t="s">
        <v>1106</v>
      </c>
      <c r="F1354" s="204">
        <v>4642440</v>
      </c>
      <c r="G1354" s="204">
        <v>4642440</v>
      </c>
      <c r="H1354" s="175"/>
      <c r="I1354" s="88">
        <f t="shared" si="167"/>
        <v>4642440</v>
      </c>
      <c r="J1354" s="163">
        <f t="shared" si="163"/>
        <v>0</v>
      </c>
      <c r="K1354" s="155">
        <f t="shared" si="16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65"/>
        <v>0</v>
      </c>
      <c r="O1354" s="155">
        <f t="shared" si="166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1296</v>
      </c>
      <c r="D1355" s="202" t="s">
        <v>49</v>
      </c>
      <c r="E1355" s="203" t="s">
        <v>1106</v>
      </c>
      <c r="F1355" s="204">
        <v>3961320</v>
      </c>
      <c r="G1355" s="204">
        <v>3961320</v>
      </c>
      <c r="H1355" s="175"/>
      <c r="I1355" s="88">
        <f t="shared" si="167"/>
        <v>3961320</v>
      </c>
      <c r="J1355" s="163">
        <f t="shared" si="163"/>
        <v>0</v>
      </c>
      <c r="K1355" s="155">
        <f t="shared" si="16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65"/>
        <v>0</v>
      </c>
      <c r="O1355" s="155">
        <f t="shared" si="166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1297</v>
      </c>
      <c r="D1356" s="202" t="s">
        <v>49</v>
      </c>
      <c r="E1356" s="203" t="s">
        <v>1106</v>
      </c>
      <c r="F1356" s="204">
        <v>3839880</v>
      </c>
      <c r="G1356" s="204">
        <v>3839880</v>
      </c>
      <c r="H1356" s="175"/>
      <c r="I1356" s="88">
        <f t="shared" si="167"/>
        <v>3839880</v>
      </c>
      <c r="J1356" s="163">
        <f t="shared" si="163"/>
        <v>0</v>
      </c>
      <c r="K1356" s="155">
        <f t="shared" si="16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65"/>
        <v>0</v>
      </c>
      <c r="O1356" s="155">
        <f t="shared" si="166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1298</v>
      </c>
      <c r="D1357" s="202" t="s">
        <v>49</v>
      </c>
      <c r="E1357" s="203" t="s">
        <v>1106</v>
      </c>
      <c r="F1357" s="204">
        <v>3835920</v>
      </c>
      <c r="G1357" s="204">
        <v>3835920</v>
      </c>
      <c r="H1357" s="175"/>
      <c r="I1357" s="88">
        <f t="shared" si="167"/>
        <v>3835920</v>
      </c>
      <c r="J1357" s="163">
        <f t="shared" si="163"/>
        <v>0</v>
      </c>
      <c r="K1357" s="155">
        <f t="shared" si="16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65"/>
        <v>0</v>
      </c>
      <c r="O1357" s="155">
        <f t="shared" si="166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1299</v>
      </c>
      <c r="D1358" s="202" t="s">
        <v>49</v>
      </c>
      <c r="E1358" s="203" t="s">
        <v>1106</v>
      </c>
      <c r="F1358" s="204">
        <v>3260400</v>
      </c>
      <c r="G1358" s="204">
        <v>3260400</v>
      </c>
      <c r="H1358" s="175"/>
      <c r="I1358" s="88">
        <f t="shared" si="167"/>
        <v>3260400</v>
      </c>
      <c r="J1358" s="163">
        <f t="shared" si="163"/>
        <v>0</v>
      </c>
      <c r="K1358" s="155">
        <f t="shared" si="16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65"/>
        <v>0</v>
      </c>
      <c r="O1358" s="155">
        <f t="shared" si="166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1300</v>
      </c>
      <c r="D1359" s="202" t="s">
        <v>49</v>
      </c>
      <c r="E1359" s="203" t="s">
        <v>1106</v>
      </c>
      <c r="F1359" s="204">
        <v>3643200</v>
      </c>
      <c r="G1359" s="204">
        <v>3643200</v>
      </c>
      <c r="H1359" s="175"/>
      <c r="I1359" s="88">
        <f t="shared" si="167"/>
        <v>3643200</v>
      </c>
      <c r="J1359" s="163">
        <f t="shared" si="163"/>
        <v>0</v>
      </c>
      <c r="K1359" s="155">
        <f t="shared" si="16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65"/>
        <v>0</v>
      </c>
      <c r="O1359" s="155">
        <f t="shared" si="166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1301</v>
      </c>
      <c r="D1360" s="202" t="s">
        <v>49</v>
      </c>
      <c r="E1360" s="203" t="s">
        <v>1106</v>
      </c>
      <c r="F1360" s="204">
        <v>3538920</v>
      </c>
      <c r="G1360" s="204">
        <v>3538920</v>
      </c>
      <c r="H1360" s="175"/>
      <c r="I1360" s="88">
        <f t="shared" si="167"/>
        <v>3538920</v>
      </c>
      <c r="J1360" s="163">
        <f t="shared" si="163"/>
        <v>0</v>
      </c>
      <c r="K1360" s="155">
        <f t="shared" si="16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65"/>
        <v>0</v>
      </c>
      <c r="O1360" s="155">
        <f t="shared" si="166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1302</v>
      </c>
      <c r="D1361" s="202" t="s">
        <v>49</v>
      </c>
      <c r="E1361" s="203" t="s">
        <v>1106</v>
      </c>
      <c r="F1361" s="204">
        <v>2935680.0000000005</v>
      </c>
      <c r="G1361" s="204">
        <v>2935680.0000000005</v>
      </c>
      <c r="H1361" s="175"/>
      <c r="I1361" s="88">
        <f t="shared" si="167"/>
        <v>2935680.0000000005</v>
      </c>
      <c r="J1361" s="163">
        <f t="shared" si="163"/>
        <v>0</v>
      </c>
      <c r="K1361" s="155">
        <f t="shared" si="16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65"/>
        <v>0</v>
      </c>
      <c r="O1361" s="155">
        <f t="shared" si="166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1303</v>
      </c>
      <c r="D1362" s="202" t="s">
        <v>49</v>
      </c>
      <c r="E1362" s="203" t="s">
        <v>1106</v>
      </c>
      <c r="F1362" s="204">
        <v>2935680.0000000005</v>
      </c>
      <c r="G1362" s="204">
        <v>2935680.0000000005</v>
      </c>
      <c r="H1362" s="175"/>
      <c r="I1362" s="88">
        <f t="shared" si="167"/>
        <v>2935680.0000000005</v>
      </c>
      <c r="J1362" s="163">
        <f t="shared" si="163"/>
        <v>0</v>
      </c>
      <c r="K1362" s="155">
        <f t="shared" si="16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65"/>
        <v>0</v>
      </c>
      <c r="O1362" s="155">
        <f t="shared" si="166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1304</v>
      </c>
      <c r="D1363" s="202" t="s">
        <v>49</v>
      </c>
      <c r="E1363" s="203" t="s">
        <v>1106</v>
      </c>
      <c r="F1363" s="204">
        <v>2604360.0000000005</v>
      </c>
      <c r="G1363" s="204">
        <v>2604360.0000000005</v>
      </c>
      <c r="H1363" s="175"/>
      <c r="I1363" s="88">
        <f t="shared" si="167"/>
        <v>2604360.0000000005</v>
      </c>
      <c r="J1363" s="163">
        <f t="shared" si="163"/>
        <v>0</v>
      </c>
      <c r="K1363" s="155">
        <f t="shared" si="16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65"/>
        <v>0</v>
      </c>
      <c r="O1363" s="155">
        <f t="shared" si="166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1305</v>
      </c>
      <c r="D1364" s="202" t="s">
        <v>49</v>
      </c>
      <c r="E1364" s="203" t="s">
        <v>1106</v>
      </c>
      <c r="F1364" s="204">
        <v>1969440</v>
      </c>
      <c r="G1364" s="204">
        <v>1969440</v>
      </c>
      <c r="H1364" s="175"/>
      <c r="I1364" s="88">
        <f t="shared" si="167"/>
        <v>1969440</v>
      </c>
      <c r="J1364" s="163">
        <f t="shared" si="163"/>
        <v>0</v>
      </c>
      <c r="K1364" s="155">
        <f t="shared" si="16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65"/>
        <v>0</v>
      </c>
      <c r="O1364" s="155">
        <f t="shared" si="166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1306</v>
      </c>
      <c r="D1365" s="202" t="s">
        <v>49</v>
      </c>
      <c r="E1365" s="203" t="s">
        <v>1106</v>
      </c>
      <c r="F1365" s="204">
        <v>5150640.0000000009</v>
      </c>
      <c r="G1365" s="204">
        <v>5150640.0000000009</v>
      </c>
      <c r="H1365" s="175"/>
      <c r="I1365" s="88">
        <f t="shared" si="167"/>
        <v>5150640.0000000009</v>
      </c>
      <c r="J1365" s="163">
        <f t="shared" si="163"/>
        <v>0</v>
      </c>
      <c r="K1365" s="155">
        <f t="shared" si="16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65"/>
        <v>0</v>
      </c>
      <c r="O1365" s="155">
        <f t="shared" si="166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1307</v>
      </c>
      <c r="D1366" s="202" t="s">
        <v>49</v>
      </c>
      <c r="E1366" s="203" t="s">
        <v>1106</v>
      </c>
      <c r="F1366" s="204">
        <v>4060320</v>
      </c>
      <c r="G1366" s="204">
        <v>4060320</v>
      </c>
      <c r="H1366" s="175"/>
      <c r="I1366" s="88">
        <f t="shared" si="167"/>
        <v>4060320</v>
      </c>
      <c r="J1366" s="163">
        <f t="shared" si="163"/>
        <v>0</v>
      </c>
      <c r="K1366" s="155">
        <f t="shared" si="16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5"/>
        <v>0</v>
      </c>
      <c r="O1366" s="155">
        <f t="shared" si="166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1308</v>
      </c>
      <c r="D1367" s="202" t="s">
        <v>49</v>
      </c>
      <c r="E1367" s="203" t="s">
        <v>1106</v>
      </c>
      <c r="F1367" s="204">
        <v>3453120</v>
      </c>
      <c r="G1367" s="204">
        <v>3453120</v>
      </c>
      <c r="H1367" s="175"/>
      <c r="I1367" s="88">
        <f t="shared" si="167"/>
        <v>3453120</v>
      </c>
      <c r="J1367" s="163">
        <f t="shared" si="163"/>
        <v>0</v>
      </c>
      <c r="K1367" s="155">
        <f t="shared" si="16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5"/>
        <v>0</v>
      </c>
      <c r="O1367" s="155">
        <f t="shared" si="166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1309</v>
      </c>
      <c r="D1368" s="202" t="s">
        <v>49</v>
      </c>
      <c r="E1368" s="203" t="s">
        <v>1106</v>
      </c>
      <c r="F1368" s="204">
        <v>2622840.0000000005</v>
      </c>
      <c r="G1368" s="204">
        <v>2622840.0000000005</v>
      </c>
      <c r="H1368" s="171"/>
      <c r="I1368" s="88">
        <f t="shared" si="167"/>
        <v>2622840.0000000005</v>
      </c>
      <c r="J1368" s="163">
        <f t="shared" ref="J1368:J1431" si="168">IF(D1368="MDU-KD",1,0)</f>
        <v>0</v>
      </c>
      <c r="K1368" s="155">
        <f t="shared" ref="K1368:K1431" si="16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70">IF(L1368=0,M1368,L1368)</f>
        <v>0</v>
      </c>
      <c r="O1368" s="155">
        <f t="shared" ref="O1368:O1431" si="17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1310</v>
      </c>
      <c r="D1369" s="202" t="s">
        <v>49</v>
      </c>
      <c r="E1369" s="203" t="s">
        <v>1106</v>
      </c>
      <c r="F1369" s="204">
        <v>3598320</v>
      </c>
      <c r="G1369" s="204">
        <v>3598320</v>
      </c>
      <c r="H1369" s="171"/>
      <c r="I1369" s="88">
        <f t="shared" si="167"/>
        <v>3598320</v>
      </c>
      <c r="J1369" s="163">
        <f t="shared" si="168"/>
        <v>0</v>
      </c>
      <c r="K1369" s="155">
        <f t="shared" si="16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70"/>
        <v>0</v>
      </c>
      <c r="O1369" s="155">
        <f t="shared" si="171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1311</v>
      </c>
      <c r="D1370" s="202" t="s">
        <v>49</v>
      </c>
      <c r="E1370" s="203" t="s">
        <v>1106</v>
      </c>
      <c r="F1370" s="204">
        <v>3212880</v>
      </c>
      <c r="G1370" s="204">
        <v>3212880</v>
      </c>
      <c r="H1370" s="171"/>
      <c r="I1370" s="88">
        <f t="shared" si="167"/>
        <v>3212880</v>
      </c>
      <c r="J1370" s="163">
        <f t="shared" si="168"/>
        <v>0</v>
      </c>
      <c r="K1370" s="155">
        <f t="shared" si="16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70"/>
        <v>0</v>
      </c>
      <c r="O1370" s="155">
        <f t="shared" si="171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1312</v>
      </c>
      <c r="D1371" s="202" t="s">
        <v>49</v>
      </c>
      <c r="E1371" s="203" t="s">
        <v>1106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68"/>
        <v>0</v>
      </c>
      <c r="K1371" s="155">
        <f t="shared" si="16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70"/>
        <v>0</v>
      </c>
      <c r="O1371" s="155">
        <f t="shared" si="171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1313</v>
      </c>
      <c r="D1372" s="202" t="s">
        <v>49</v>
      </c>
      <c r="E1372" s="203" t="s">
        <v>1106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68"/>
        <v>0</v>
      </c>
      <c r="K1372" s="155">
        <f t="shared" si="16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70"/>
        <v>0</v>
      </c>
      <c r="O1372" s="155">
        <f t="shared" si="171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1314</v>
      </c>
      <c r="D1373" s="202" t="s">
        <v>49</v>
      </c>
      <c r="E1373" s="203" t="s">
        <v>1106</v>
      </c>
      <c r="F1373" s="204">
        <v>1801603.4491041158</v>
      </c>
      <c r="G1373" s="204">
        <v>1801603.4491041158</v>
      </c>
      <c r="H1373" s="171"/>
      <c r="I1373" s="88">
        <f t="shared" si="167"/>
        <v>1801603.4491041158</v>
      </c>
      <c r="J1373" s="163">
        <f t="shared" si="168"/>
        <v>0</v>
      </c>
      <c r="K1373" s="155">
        <f t="shared" si="16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70"/>
        <v>0</v>
      </c>
      <c r="O1373" s="155">
        <f t="shared" si="171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1315</v>
      </c>
      <c r="D1374" s="202" t="s">
        <v>49</v>
      </c>
      <c r="E1374" s="203" t="s">
        <v>1106</v>
      </c>
      <c r="F1374" s="204">
        <v>1656351.3951640779</v>
      </c>
      <c r="G1374" s="204">
        <v>1656351.3951640779</v>
      </c>
      <c r="H1374" s="171"/>
      <c r="I1374" s="88">
        <f t="shared" si="167"/>
        <v>1656351.3951640779</v>
      </c>
      <c r="J1374" s="163">
        <f t="shared" si="168"/>
        <v>0</v>
      </c>
      <c r="K1374" s="155">
        <f t="shared" si="16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70"/>
        <v>0</v>
      </c>
      <c r="O1374" s="155">
        <f t="shared" si="171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1316</v>
      </c>
      <c r="D1375" s="202" t="s">
        <v>49</v>
      </c>
      <c r="E1375" s="203" t="s">
        <v>1106</v>
      </c>
      <c r="F1375" s="204">
        <v>1520640.0000000002</v>
      </c>
      <c r="G1375" s="204">
        <v>1520640.0000000002</v>
      </c>
      <c r="H1375" s="171"/>
      <c r="I1375" s="88">
        <f t="shared" si="167"/>
        <v>1520640.0000000002</v>
      </c>
      <c r="J1375" s="163">
        <f t="shared" si="168"/>
        <v>0</v>
      </c>
      <c r="K1375" s="155">
        <f t="shared" si="16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70"/>
        <v>0</v>
      </c>
      <c r="O1375" s="155">
        <f t="shared" si="171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1317</v>
      </c>
      <c r="D1376" s="202" t="s">
        <v>49</v>
      </c>
      <c r="E1376" s="203" t="s">
        <v>1106</v>
      </c>
      <c r="F1376" s="204">
        <v>1518000.0000000002</v>
      </c>
      <c r="G1376" s="204">
        <v>1518000.0000000002</v>
      </c>
      <c r="H1376" s="171"/>
      <c r="I1376" s="88">
        <f t="shared" si="167"/>
        <v>1518000.0000000002</v>
      </c>
      <c r="J1376" s="163">
        <f t="shared" si="168"/>
        <v>0</v>
      </c>
      <c r="K1376" s="155">
        <f t="shared" si="16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70"/>
        <v>0</v>
      </c>
      <c r="O1376" s="155">
        <f t="shared" si="171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1318</v>
      </c>
      <c r="D1377" s="202" t="s">
        <v>49</v>
      </c>
      <c r="E1377" s="203" t="s">
        <v>1106</v>
      </c>
      <c r="F1377" s="204">
        <v>1343760.0000000002</v>
      </c>
      <c r="G1377" s="204">
        <v>1343760.0000000002</v>
      </c>
      <c r="H1377" s="171"/>
      <c r="I1377" s="88">
        <f t="shared" si="167"/>
        <v>1343760.0000000002</v>
      </c>
      <c r="J1377" s="163">
        <f t="shared" si="168"/>
        <v>0</v>
      </c>
      <c r="K1377" s="155">
        <f t="shared" si="16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70"/>
        <v>0</v>
      </c>
      <c r="O1377" s="155">
        <f t="shared" si="171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1319</v>
      </c>
      <c r="D1378" s="202" t="s">
        <v>49</v>
      </c>
      <c r="E1378" s="203" t="s">
        <v>1106</v>
      </c>
      <c r="F1378" s="204">
        <v>7945699.5772913285</v>
      </c>
      <c r="G1378" s="204">
        <v>7945699.5772913285</v>
      </c>
      <c r="H1378" s="171"/>
      <c r="I1378" s="88">
        <f t="shared" si="167"/>
        <v>7945699.5772913285</v>
      </c>
      <c r="J1378" s="163">
        <f t="shared" si="168"/>
        <v>0</v>
      </c>
      <c r="K1378" s="155">
        <f t="shared" si="16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70"/>
        <v>0</v>
      </c>
      <c r="O1378" s="155">
        <f t="shared" si="171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50</v>
      </c>
      <c r="E1379" s="203"/>
      <c r="F1379" s="204">
        <v>0</v>
      </c>
      <c r="G1379" s="204">
        <v>0</v>
      </c>
      <c r="H1379" s="171"/>
      <c r="I1379" s="88">
        <f t="shared" si="167"/>
        <v>0</v>
      </c>
      <c r="J1379" s="163">
        <f t="shared" si="168"/>
        <v>0</v>
      </c>
      <c r="K1379" s="155">
        <f t="shared" si="16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70"/>
        <v>0</v>
      </c>
      <c r="O1379" s="155">
        <f t="shared" si="171"/>
        <v>0</v>
      </c>
      <c r="P1379" s="155">
        <f>IF(O1379=1,SUM($O$6:O1379),0)</f>
        <v>0</v>
      </c>
    </row>
    <row r="1380" spans="1:16" ht="15" customHeight="1">
      <c r="A1380" s="15"/>
      <c r="B1380" s="183" t="s">
        <v>1035</v>
      </c>
      <c r="C1380" s="109" t="s">
        <v>783</v>
      </c>
      <c r="D1380" s="202" t="s">
        <v>50</v>
      </c>
      <c r="E1380" s="203"/>
      <c r="F1380" s="204">
        <v>0</v>
      </c>
      <c r="G1380" s="204">
        <v>0</v>
      </c>
      <c r="H1380" s="171"/>
      <c r="I1380" s="88">
        <f t="shared" si="167"/>
        <v>0</v>
      </c>
      <c r="J1380" s="163">
        <f t="shared" si="168"/>
        <v>0</v>
      </c>
      <c r="K1380" s="155">
        <f t="shared" si="16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70"/>
        <v>0</v>
      </c>
      <c r="O1380" s="155">
        <f t="shared" si="171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1320</v>
      </c>
      <c r="D1381" s="202" t="s">
        <v>49</v>
      </c>
      <c r="E1381" s="203" t="s">
        <v>1106</v>
      </c>
      <c r="F1381" s="204">
        <v>3426000</v>
      </c>
      <c r="G1381" s="204">
        <v>3426000</v>
      </c>
      <c r="H1381" s="171"/>
      <c r="I1381" s="88">
        <f t="shared" si="167"/>
        <v>3426000</v>
      </c>
      <c r="J1381" s="163">
        <f t="shared" si="168"/>
        <v>0</v>
      </c>
      <c r="K1381" s="155">
        <f t="shared" si="16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70"/>
        <v>0</v>
      </c>
      <c r="O1381" s="155">
        <f t="shared" si="171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1321</v>
      </c>
      <c r="D1382" s="202" t="s">
        <v>49</v>
      </c>
      <c r="E1382" s="203" t="s">
        <v>1106</v>
      </c>
      <c r="F1382" s="204">
        <v>2880000</v>
      </c>
      <c r="G1382" s="204">
        <v>2880000</v>
      </c>
      <c r="H1382" s="171"/>
      <c r="I1382" s="88">
        <f t="shared" si="167"/>
        <v>2880000</v>
      </c>
      <c r="J1382" s="163">
        <f t="shared" si="168"/>
        <v>0</v>
      </c>
      <c r="K1382" s="155">
        <f t="shared" si="16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70"/>
        <v>0</v>
      </c>
      <c r="O1382" s="155">
        <f t="shared" si="171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1322</v>
      </c>
      <c r="D1383" s="202" t="s">
        <v>49</v>
      </c>
      <c r="E1383" s="203" t="s">
        <v>1106</v>
      </c>
      <c r="F1383" s="204">
        <v>2649600</v>
      </c>
      <c r="G1383" s="204">
        <v>2649600</v>
      </c>
      <c r="H1383" s="171"/>
      <c r="I1383" s="88">
        <f t="shared" si="167"/>
        <v>2649600</v>
      </c>
      <c r="J1383" s="163">
        <f t="shared" si="168"/>
        <v>0</v>
      </c>
      <c r="K1383" s="155">
        <f t="shared" si="16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70"/>
        <v>0</v>
      </c>
      <c r="O1383" s="155">
        <f t="shared" si="171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1323</v>
      </c>
      <c r="D1384" s="202" t="s">
        <v>49</v>
      </c>
      <c r="E1384" s="203" t="s">
        <v>1106</v>
      </c>
      <c r="F1384" s="204">
        <v>1971600</v>
      </c>
      <c r="G1384" s="204">
        <v>1971600</v>
      </c>
      <c r="H1384" s="171"/>
      <c r="I1384" s="88">
        <f t="shared" si="167"/>
        <v>1971600</v>
      </c>
      <c r="J1384" s="163">
        <f t="shared" si="168"/>
        <v>0</v>
      </c>
      <c r="K1384" s="155">
        <f t="shared" si="16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70"/>
        <v>0</v>
      </c>
      <c r="O1384" s="155">
        <f t="shared" si="171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1324</v>
      </c>
      <c r="D1385" s="202" t="s">
        <v>49</v>
      </c>
      <c r="E1385" s="203" t="s">
        <v>1106</v>
      </c>
      <c r="F1385" s="204">
        <v>1340400</v>
      </c>
      <c r="G1385" s="204">
        <v>1340400</v>
      </c>
      <c r="H1385" s="171"/>
      <c r="I1385" s="88">
        <f t="shared" si="167"/>
        <v>1340400</v>
      </c>
      <c r="J1385" s="163">
        <f t="shared" si="168"/>
        <v>0</v>
      </c>
      <c r="K1385" s="155">
        <f t="shared" si="16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70"/>
        <v>0</v>
      </c>
      <c r="O1385" s="155">
        <f t="shared" si="171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1325</v>
      </c>
      <c r="D1386" s="202" t="s">
        <v>49</v>
      </c>
      <c r="E1386" s="203" t="s">
        <v>1106</v>
      </c>
      <c r="F1386" s="204">
        <v>2682000</v>
      </c>
      <c r="G1386" s="204">
        <v>2682000</v>
      </c>
      <c r="H1386" s="171"/>
      <c r="I1386" s="88">
        <f t="shared" si="167"/>
        <v>2682000</v>
      </c>
      <c r="J1386" s="163">
        <f t="shared" si="168"/>
        <v>0</v>
      </c>
      <c r="K1386" s="155">
        <f t="shared" si="16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70"/>
        <v>0</v>
      </c>
      <c r="O1386" s="155">
        <f t="shared" si="171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1326</v>
      </c>
      <c r="D1387" s="202" t="s">
        <v>49</v>
      </c>
      <c r="E1387" s="203" t="s">
        <v>1106</v>
      </c>
      <c r="F1387" s="204">
        <v>2148000</v>
      </c>
      <c r="G1387" s="204">
        <v>2148000</v>
      </c>
      <c r="H1387" s="171"/>
      <c r="I1387" s="88">
        <f t="shared" si="167"/>
        <v>2148000</v>
      </c>
      <c r="J1387" s="163">
        <f t="shared" si="168"/>
        <v>0</v>
      </c>
      <c r="K1387" s="155">
        <f t="shared" si="16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70"/>
        <v>0</v>
      </c>
      <c r="O1387" s="155">
        <f t="shared" si="171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50</v>
      </c>
      <c r="E1388" s="203"/>
      <c r="F1388" s="204">
        <v>0</v>
      </c>
      <c r="G1388" s="204">
        <v>0</v>
      </c>
      <c r="H1388" s="171"/>
      <c r="I1388" s="88">
        <f t="shared" si="167"/>
        <v>0</v>
      </c>
      <c r="J1388" s="163">
        <f t="shared" si="168"/>
        <v>0</v>
      </c>
      <c r="K1388" s="155">
        <f t="shared" si="16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70"/>
        <v>0</v>
      </c>
      <c r="O1388" s="155">
        <f t="shared" si="171"/>
        <v>0</v>
      </c>
      <c r="P1388" s="155">
        <f>IF(O1388=1,SUM($O$6:O1388),0)</f>
        <v>0</v>
      </c>
    </row>
    <row r="1389" spans="1:16" ht="15" customHeight="1">
      <c r="A1389" s="15"/>
      <c r="B1389" s="183" t="s">
        <v>1035</v>
      </c>
      <c r="C1389" s="109" t="s">
        <v>534</v>
      </c>
      <c r="D1389" s="202" t="s">
        <v>50</v>
      </c>
      <c r="E1389" s="203"/>
      <c r="F1389" s="204">
        <v>0</v>
      </c>
      <c r="G1389" s="204">
        <v>0</v>
      </c>
      <c r="H1389" s="175"/>
      <c r="I1389" s="88">
        <f t="shared" si="167"/>
        <v>0</v>
      </c>
      <c r="J1389" s="163">
        <f t="shared" si="168"/>
        <v>0</v>
      </c>
      <c r="K1389" s="155">
        <f t="shared" si="16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70"/>
        <v>0</v>
      </c>
      <c r="O1389" s="155">
        <f t="shared" si="171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965</v>
      </c>
      <c r="D1390" s="202" t="s">
        <v>49</v>
      </c>
      <c r="E1390" s="203" t="s">
        <v>14</v>
      </c>
      <c r="F1390" s="204">
        <v>213420</v>
      </c>
      <c r="G1390" s="204">
        <v>213420</v>
      </c>
      <c r="H1390" s="175"/>
      <c r="I1390" s="88">
        <f t="shared" si="167"/>
        <v>213420</v>
      </c>
      <c r="J1390" s="163">
        <f t="shared" si="168"/>
        <v>0</v>
      </c>
      <c r="K1390" s="155">
        <f t="shared" si="16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70"/>
        <v>0</v>
      </c>
      <c r="O1390" s="155">
        <f t="shared" si="171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966</v>
      </c>
      <c r="D1391" s="202" t="s">
        <v>49</v>
      </c>
      <c r="E1391" s="203" t="s">
        <v>14</v>
      </c>
      <c r="F1391" s="204">
        <v>207840</v>
      </c>
      <c r="G1391" s="204">
        <v>207840</v>
      </c>
      <c r="H1391" s="175"/>
      <c r="I1391" s="88">
        <f t="shared" si="167"/>
        <v>207840</v>
      </c>
      <c r="J1391" s="163">
        <f t="shared" si="168"/>
        <v>0</v>
      </c>
      <c r="K1391" s="155">
        <f t="shared" si="16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70"/>
        <v>0</v>
      </c>
      <c r="O1391" s="155">
        <f t="shared" si="171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967</v>
      </c>
      <c r="D1392" s="202" t="s">
        <v>49</v>
      </c>
      <c r="E1392" s="203" t="s">
        <v>14</v>
      </c>
      <c r="F1392" s="204">
        <v>342990</v>
      </c>
      <c r="G1392" s="204">
        <v>342990</v>
      </c>
      <c r="H1392" s="175"/>
      <c r="I1392" s="88">
        <f t="shared" si="167"/>
        <v>342990</v>
      </c>
      <c r="J1392" s="163">
        <f t="shared" si="168"/>
        <v>0</v>
      </c>
      <c r="K1392" s="155">
        <f t="shared" si="16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70"/>
        <v>0</v>
      </c>
      <c r="O1392" s="155">
        <f t="shared" si="171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968</v>
      </c>
      <c r="D1393" s="202" t="s">
        <v>49</v>
      </c>
      <c r="E1393" s="203" t="s">
        <v>14</v>
      </c>
      <c r="F1393" s="204">
        <v>709680</v>
      </c>
      <c r="G1393" s="204">
        <v>709680</v>
      </c>
      <c r="H1393" s="175"/>
      <c r="I1393" s="88">
        <f t="shared" si="167"/>
        <v>709680</v>
      </c>
      <c r="J1393" s="163">
        <f t="shared" si="168"/>
        <v>0</v>
      </c>
      <c r="K1393" s="155">
        <f t="shared" si="16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70"/>
        <v>0</v>
      </c>
      <c r="O1393" s="155">
        <f t="shared" si="171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969</v>
      </c>
      <c r="D1394" s="202" t="s">
        <v>49</v>
      </c>
      <c r="E1394" s="203" t="s">
        <v>14</v>
      </c>
      <c r="F1394" s="204">
        <v>1771980</v>
      </c>
      <c r="G1394" s="204">
        <v>1771980</v>
      </c>
      <c r="H1394" s="175"/>
      <c r="I1394" s="88">
        <f t="shared" si="167"/>
        <v>1771980</v>
      </c>
      <c r="J1394" s="163">
        <f t="shared" si="168"/>
        <v>0</v>
      </c>
      <c r="K1394" s="155">
        <f t="shared" si="16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70"/>
        <v>0</v>
      </c>
      <c r="O1394" s="155">
        <f t="shared" si="171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970</v>
      </c>
      <c r="D1395" s="202" t="s">
        <v>49</v>
      </c>
      <c r="E1395" s="203" t="s">
        <v>14</v>
      </c>
      <c r="F1395" s="204">
        <v>976440</v>
      </c>
      <c r="G1395" s="204">
        <v>976440</v>
      </c>
      <c r="H1395" s="175"/>
      <c r="I1395" s="88">
        <f t="shared" si="167"/>
        <v>976440</v>
      </c>
      <c r="J1395" s="163">
        <f t="shared" si="168"/>
        <v>0</v>
      </c>
      <c r="K1395" s="155">
        <f t="shared" si="16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70"/>
        <v>0</v>
      </c>
      <c r="O1395" s="155">
        <f t="shared" si="171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971</v>
      </c>
      <c r="D1396" s="202" t="s">
        <v>49</v>
      </c>
      <c r="E1396" s="203" t="s">
        <v>14</v>
      </c>
      <c r="F1396" s="204">
        <v>2211900</v>
      </c>
      <c r="G1396" s="204">
        <v>2211900</v>
      </c>
      <c r="H1396" s="175"/>
      <c r="I1396" s="88">
        <f t="shared" si="167"/>
        <v>2211900</v>
      </c>
      <c r="J1396" s="163">
        <f t="shared" si="168"/>
        <v>0</v>
      </c>
      <c r="K1396" s="155">
        <f t="shared" si="16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70"/>
        <v>0</v>
      </c>
      <c r="O1396" s="155">
        <f t="shared" si="171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972</v>
      </c>
      <c r="D1397" s="202" t="s">
        <v>49</v>
      </c>
      <c r="E1397" s="203" t="s">
        <v>14</v>
      </c>
      <c r="F1397" s="204">
        <v>2270640</v>
      </c>
      <c r="G1397" s="204">
        <v>2270640</v>
      </c>
      <c r="H1397" s="175"/>
      <c r="I1397" s="88">
        <f t="shared" ref="I1397:I1410" si="172">IF($I$5=$G$4,G1397,(IF($I$5=$F$4,F1397,0)))</f>
        <v>2270640</v>
      </c>
      <c r="J1397" s="163">
        <f t="shared" si="168"/>
        <v>0</v>
      </c>
      <c r="K1397" s="155">
        <f t="shared" si="16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70"/>
        <v>0</v>
      </c>
      <c r="O1397" s="155">
        <f t="shared" si="171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973</v>
      </c>
      <c r="D1398" s="202" t="s">
        <v>49</v>
      </c>
      <c r="E1398" s="203" t="s">
        <v>14</v>
      </c>
      <c r="F1398" s="204">
        <v>2476740</v>
      </c>
      <c r="G1398" s="204">
        <v>2476740</v>
      </c>
      <c r="H1398" s="175"/>
      <c r="I1398" s="88">
        <f t="shared" si="172"/>
        <v>2476740</v>
      </c>
      <c r="J1398" s="163">
        <f t="shared" si="168"/>
        <v>0</v>
      </c>
      <c r="K1398" s="155">
        <f t="shared" si="16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70"/>
        <v>0</v>
      </c>
      <c r="O1398" s="155">
        <f t="shared" si="171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50</v>
      </c>
      <c r="D1399" s="202" t="s">
        <v>50</v>
      </c>
      <c r="E1399" s="203"/>
      <c r="F1399" s="204">
        <v>0</v>
      </c>
      <c r="G1399" s="204">
        <v>0</v>
      </c>
      <c r="H1399" s="175"/>
      <c r="I1399" s="88">
        <f t="shared" si="172"/>
        <v>0</v>
      </c>
      <c r="J1399" s="163">
        <f t="shared" si="168"/>
        <v>0</v>
      </c>
      <c r="K1399" s="155">
        <f t="shared" si="16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70"/>
        <v>0</v>
      </c>
      <c r="O1399" s="155">
        <f t="shared" si="171"/>
        <v>0</v>
      </c>
      <c r="P1399" s="155">
        <f>IF(O1399=1,SUM($O$6:O1399),0)</f>
        <v>0</v>
      </c>
    </row>
    <row r="1400" spans="1:16" ht="15" customHeight="1">
      <c r="A1400" s="15"/>
      <c r="B1400" s="183" t="s">
        <v>1035</v>
      </c>
      <c r="C1400" s="109" t="s">
        <v>792</v>
      </c>
      <c r="D1400" s="202" t="s">
        <v>50</v>
      </c>
      <c r="E1400" s="203"/>
      <c r="F1400" s="204">
        <v>0</v>
      </c>
      <c r="G1400" s="204">
        <v>0</v>
      </c>
      <c r="H1400" s="175"/>
      <c r="I1400" s="88">
        <f t="shared" si="172"/>
        <v>0</v>
      </c>
      <c r="J1400" s="163">
        <f t="shared" si="168"/>
        <v>0</v>
      </c>
      <c r="K1400" s="155">
        <f t="shared" si="16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70"/>
        <v>0</v>
      </c>
      <c r="O1400" s="155">
        <f t="shared" si="171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431</v>
      </c>
      <c r="D1401" s="202" t="s">
        <v>49</v>
      </c>
      <c r="E1401" s="203" t="s">
        <v>103</v>
      </c>
      <c r="F1401" s="204">
        <v>220260.49029487889</v>
      </c>
      <c r="G1401" s="204">
        <v>220260.49029487889</v>
      </c>
      <c r="H1401" s="175"/>
      <c r="I1401" s="88">
        <f t="shared" si="172"/>
        <v>220260.49029487889</v>
      </c>
      <c r="J1401" s="163">
        <f t="shared" si="168"/>
        <v>0</v>
      </c>
      <c r="K1401" s="155">
        <f t="shared" si="16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70"/>
        <v>0</v>
      </c>
      <c r="O1401" s="155">
        <f t="shared" si="171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432</v>
      </c>
      <c r="D1402" s="202" t="s">
        <v>49</v>
      </c>
      <c r="E1402" s="203" t="s">
        <v>103</v>
      </c>
      <c r="F1402" s="204">
        <v>220260.49029487889</v>
      </c>
      <c r="G1402" s="204">
        <v>220260.49029487889</v>
      </c>
      <c r="H1402" s="175"/>
      <c r="I1402" s="88">
        <f t="shared" si="172"/>
        <v>220260.49029487889</v>
      </c>
      <c r="J1402" s="163">
        <f t="shared" si="168"/>
        <v>0</v>
      </c>
      <c r="K1402" s="155">
        <f t="shared" si="16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70"/>
        <v>0</v>
      </c>
      <c r="O1402" s="155">
        <f t="shared" si="171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433</v>
      </c>
      <c r="D1403" s="202" t="s">
        <v>49</v>
      </c>
      <c r="E1403" s="203" t="s">
        <v>103</v>
      </c>
      <c r="F1403" s="204">
        <v>250977.08928157968</v>
      </c>
      <c r="G1403" s="204">
        <v>250977.08928157968</v>
      </c>
      <c r="H1403" s="175"/>
      <c r="I1403" s="88">
        <f t="shared" si="172"/>
        <v>250977.08928157968</v>
      </c>
      <c r="J1403" s="163">
        <f t="shared" si="168"/>
        <v>0</v>
      </c>
      <c r="K1403" s="155">
        <f t="shared" si="16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70"/>
        <v>0</v>
      </c>
      <c r="O1403" s="155">
        <f t="shared" si="171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434</v>
      </c>
      <c r="D1404" s="202" t="s">
        <v>49</v>
      </c>
      <c r="E1404" s="203" t="s">
        <v>103</v>
      </c>
      <c r="F1404" s="204">
        <v>289200</v>
      </c>
      <c r="G1404" s="204">
        <v>289200</v>
      </c>
      <c r="H1404" s="175"/>
      <c r="I1404" s="88">
        <f t="shared" si="172"/>
        <v>289200</v>
      </c>
      <c r="J1404" s="163">
        <f t="shared" si="168"/>
        <v>0</v>
      </c>
      <c r="K1404" s="155">
        <f t="shared" si="16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70"/>
        <v>0</v>
      </c>
      <c r="O1404" s="155">
        <f t="shared" si="171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435</v>
      </c>
      <c r="D1405" s="202" t="s">
        <v>49</v>
      </c>
      <c r="E1405" s="203" t="s">
        <v>103</v>
      </c>
      <c r="F1405" s="204">
        <v>277947.76156258525</v>
      </c>
      <c r="G1405" s="204">
        <v>277947.76156258525</v>
      </c>
      <c r="H1405" s="175"/>
      <c r="I1405" s="88">
        <f t="shared" si="172"/>
        <v>277947.76156258525</v>
      </c>
      <c r="J1405" s="163">
        <f t="shared" si="168"/>
        <v>0</v>
      </c>
      <c r="K1405" s="155">
        <f t="shared" si="16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70"/>
        <v>0</v>
      </c>
      <c r="O1405" s="155">
        <f t="shared" si="171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436</v>
      </c>
      <c r="D1406" s="202" t="s">
        <v>49</v>
      </c>
      <c r="E1406" s="203" t="s">
        <v>103</v>
      </c>
      <c r="F1406" s="204">
        <v>309000</v>
      </c>
      <c r="G1406" s="204">
        <v>309000</v>
      </c>
      <c r="H1406" s="175"/>
      <c r="I1406" s="88">
        <f t="shared" si="172"/>
        <v>309000</v>
      </c>
      <c r="J1406" s="163">
        <f t="shared" si="168"/>
        <v>0</v>
      </c>
      <c r="K1406" s="155">
        <f t="shared" si="16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70"/>
        <v>0</v>
      </c>
      <c r="O1406" s="155">
        <f t="shared" si="171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1136</v>
      </c>
      <c r="D1407" s="202" t="s">
        <v>49</v>
      </c>
      <c r="E1407" s="203" t="s">
        <v>103</v>
      </c>
      <c r="F1407" s="204">
        <v>277947.76156258525</v>
      </c>
      <c r="G1407" s="204">
        <v>277947.76156258525</v>
      </c>
      <c r="H1407" s="175"/>
      <c r="I1407" s="88">
        <f t="shared" si="172"/>
        <v>277947.76156258525</v>
      </c>
      <c r="J1407" s="163">
        <f t="shared" si="168"/>
        <v>0</v>
      </c>
      <c r="K1407" s="155">
        <f t="shared" si="16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70"/>
        <v>0</v>
      </c>
      <c r="O1407" s="155">
        <f t="shared" si="171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1137</v>
      </c>
      <c r="D1408" s="202" t="s">
        <v>49</v>
      </c>
      <c r="E1408" s="203" t="s">
        <v>103</v>
      </c>
      <c r="F1408" s="204">
        <v>345600</v>
      </c>
      <c r="G1408" s="204">
        <v>345600</v>
      </c>
      <c r="H1408" s="175"/>
      <c r="I1408" s="88">
        <f t="shared" si="172"/>
        <v>345600</v>
      </c>
      <c r="J1408" s="163">
        <f t="shared" si="168"/>
        <v>0</v>
      </c>
      <c r="K1408" s="155">
        <f t="shared" si="16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70"/>
        <v>0</v>
      </c>
      <c r="O1408" s="155">
        <f t="shared" si="171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437</v>
      </c>
      <c r="D1409" s="202" t="s">
        <v>49</v>
      </c>
      <c r="E1409" s="203" t="s">
        <v>103</v>
      </c>
      <c r="F1409" s="204">
        <v>438273.42456634069</v>
      </c>
      <c r="G1409" s="204">
        <v>438273.42456634069</v>
      </c>
      <c r="H1409" s="175"/>
      <c r="I1409" s="88">
        <f t="shared" si="172"/>
        <v>438273.42456634069</v>
      </c>
      <c r="J1409" s="163">
        <f t="shared" si="168"/>
        <v>0</v>
      </c>
      <c r="K1409" s="155">
        <f t="shared" si="16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70"/>
        <v>0</v>
      </c>
      <c r="O1409" s="155">
        <f t="shared" si="171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438</v>
      </c>
      <c r="D1410" s="202" t="s">
        <v>49</v>
      </c>
      <c r="E1410" s="203" t="s">
        <v>103</v>
      </c>
      <c r="F1410" s="204">
        <v>384600</v>
      </c>
      <c r="G1410" s="204">
        <v>384600</v>
      </c>
      <c r="H1410" s="175"/>
      <c r="I1410" s="88">
        <f t="shared" si="172"/>
        <v>384600</v>
      </c>
      <c r="J1410" s="163">
        <f t="shared" si="168"/>
        <v>0</v>
      </c>
      <c r="K1410" s="155">
        <f t="shared" si="16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70"/>
        <v>0</v>
      </c>
      <c r="O1410" s="155">
        <f t="shared" si="171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439</v>
      </c>
      <c r="D1411" s="202" t="s">
        <v>49</v>
      </c>
      <c r="E1411" s="203" t="s">
        <v>103</v>
      </c>
      <c r="F1411" s="204">
        <v>466742.46752962429</v>
      </c>
      <c r="G1411" s="204">
        <v>466742.46752962429</v>
      </c>
      <c r="H1411" s="175"/>
      <c r="I1411" s="88">
        <f t="shared" ref="I1411:I1448" si="173">IF($I$5=$G$4,G1411,(IF($I$5=$F$4,F1411,0)))</f>
        <v>466742.46752962429</v>
      </c>
      <c r="J1411" s="163">
        <f t="shared" si="168"/>
        <v>0</v>
      </c>
      <c r="K1411" s="155">
        <f t="shared" si="16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70"/>
        <v>0</v>
      </c>
      <c r="O1411" s="155">
        <f t="shared" si="171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440</v>
      </c>
      <c r="D1412" s="202" t="s">
        <v>49</v>
      </c>
      <c r="E1412" s="203" t="s">
        <v>103</v>
      </c>
      <c r="F1412" s="204">
        <v>466742.46752962429</v>
      </c>
      <c r="G1412" s="204">
        <v>466742.46752962429</v>
      </c>
      <c r="H1412" s="175"/>
      <c r="I1412" s="154">
        <f t="shared" si="173"/>
        <v>466742.46752962429</v>
      </c>
      <c r="J1412" s="163">
        <f t="shared" si="168"/>
        <v>0</v>
      </c>
      <c r="K1412" s="155">
        <f t="shared" si="16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70"/>
        <v>0</v>
      </c>
      <c r="O1412" s="155">
        <f t="shared" si="171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441</v>
      </c>
      <c r="D1413" s="202" t="s">
        <v>49</v>
      </c>
      <c r="E1413" s="203" t="s">
        <v>103</v>
      </c>
      <c r="F1413" s="204">
        <v>513941.14402138407</v>
      </c>
      <c r="G1413" s="204">
        <v>513941.14402138407</v>
      </c>
      <c r="H1413" s="175"/>
      <c r="I1413" s="88">
        <f t="shared" si="173"/>
        <v>513941.14402138407</v>
      </c>
      <c r="J1413" s="163">
        <f t="shared" si="168"/>
        <v>0</v>
      </c>
      <c r="K1413" s="155">
        <f t="shared" si="16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70"/>
        <v>0</v>
      </c>
      <c r="O1413" s="155">
        <f t="shared" si="171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442</v>
      </c>
      <c r="D1414" s="202" t="s">
        <v>49</v>
      </c>
      <c r="E1414" s="203" t="s">
        <v>103</v>
      </c>
      <c r="F1414" s="204">
        <v>502200</v>
      </c>
      <c r="G1414" s="204">
        <v>502200</v>
      </c>
      <c r="H1414" s="175"/>
      <c r="I1414" s="88">
        <f t="shared" si="173"/>
        <v>502200</v>
      </c>
      <c r="J1414" s="163">
        <f t="shared" si="168"/>
        <v>0</v>
      </c>
      <c r="K1414" s="155">
        <f t="shared" si="16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70"/>
        <v>0</v>
      </c>
      <c r="O1414" s="155">
        <f t="shared" si="171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443</v>
      </c>
      <c r="D1415" s="202" t="s">
        <v>49</v>
      </c>
      <c r="E1415" s="203" t="s">
        <v>103</v>
      </c>
      <c r="F1415" s="204">
        <v>580618.63938275899</v>
      </c>
      <c r="G1415" s="204">
        <v>580618.63938275899</v>
      </c>
      <c r="H1415" s="175"/>
      <c r="I1415" s="88">
        <f t="shared" si="173"/>
        <v>580618.63938275899</v>
      </c>
      <c r="J1415" s="163">
        <f t="shared" si="168"/>
        <v>0</v>
      </c>
      <c r="K1415" s="155">
        <f t="shared" si="16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70"/>
        <v>0</v>
      </c>
      <c r="O1415" s="155">
        <f t="shared" si="171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444</v>
      </c>
      <c r="D1416" s="202" t="s">
        <v>49</v>
      </c>
      <c r="E1416" s="203" t="s">
        <v>103</v>
      </c>
      <c r="F1416" s="204">
        <v>522000</v>
      </c>
      <c r="G1416" s="204">
        <v>522000</v>
      </c>
      <c r="H1416" s="175"/>
      <c r="I1416" s="88">
        <f t="shared" si="173"/>
        <v>522000</v>
      </c>
      <c r="J1416" s="163">
        <f t="shared" si="168"/>
        <v>0</v>
      </c>
      <c r="K1416" s="155">
        <f t="shared" si="16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70"/>
        <v>0</v>
      </c>
      <c r="O1416" s="155">
        <f t="shared" si="171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445</v>
      </c>
      <c r="D1417" s="202" t="s">
        <v>49</v>
      </c>
      <c r="E1417" s="203" t="s">
        <v>103</v>
      </c>
      <c r="F1417" s="204">
        <v>768051.19018409075</v>
      </c>
      <c r="G1417" s="204">
        <v>768051.19018409075</v>
      </c>
      <c r="H1417" s="175"/>
      <c r="I1417" s="88">
        <f t="shared" si="173"/>
        <v>768051.19018409075</v>
      </c>
      <c r="J1417" s="163">
        <f t="shared" si="168"/>
        <v>0</v>
      </c>
      <c r="K1417" s="155">
        <f t="shared" si="16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70"/>
        <v>0</v>
      </c>
      <c r="O1417" s="155">
        <f t="shared" si="171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446</v>
      </c>
      <c r="D1418" s="202" t="s">
        <v>49</v>
      </c>
      <c r="E1418" s="203" t="s">
        <v>103</v>
      </c>
      <c r="F1418" s="204">
        <v>768051.19018409075</v>
      </c>
      <c r="G1418" s="204">
        <v>768051.19018409075</v>
      </c>
      <c r="H1418" s="175"/>
      <c r="I1418" s="88">
        <f t="shared" si="173"/>
        <v>768051.19018409075</v>
      </c>
      <c r="J1418" s="163">
        <f t="shared" si="168"/>
        <v>0</v>
      </c>
      <c r="K1418" s="155">
        <f t="shared" si="16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70"/>
        <v>0</v>
      </c>
      <c r="O1418" s="155">
        <f t="shared" si="171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447</v>
      </c>
      <c r="D1419" s="202" t="s">
        <v>49</v>
      </c>
      <c r="E1419" s="203" t="s">
        <v>103</v>
      </c>
      <c r="F1419" s="204">
        <v>755996.11696758063</v>
      </c>
      <c r="G1419" s="204">
        <v>755996.11696758063</v>
      </c>
      <c r="H1419" s="175"/>
      <c r="I1419" s="88">
        <f t="shared" si="173"/>
        <v>755996.11696758063</v>
      </c>
      <c r="J1419" s="163">
        <f t="shared" si="168"/>
        <v>0</v>
      </c>
      <c r="K1419" s="155">
        <f t="shared" si="16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70"/>
        <v>0</v>
      </c>
      <c r="O1419" s="155">
        <f t="shared" si="171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448</v>
      </c>
      <c r="D1420" s="202" t="s">
        <v>49</v>
      </c>
      <c r="E1420" s="203" t="s">
        <v>103</v>
      </c>
      <c r="F1420" s="204">
        <v>589800</v>
      </c>
      <c r="G1420" s="204">
        <v>589800</v>
      </c>
      <c r="H1420" s="175"/>
      <c r="I1420" s="176">
        <f t="shared" si="173"/>
        <v>589800</v>
      </c>
      <c r="J1420" s="163">
        <f t="shared" si="168"/>
        <v>0</v>
      </c>
      <c r="K1420" s="155">
        <f t="shared" si="16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70"/>
        <v>0</v>
      </c>
      <c r="O1420" s="155">
        <f t="shared" si="171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449</v>
      </c>
      <c r="D1421" s="202" t="s">
        <v>49</v>
      </c>
      <c r="E1421" s="203" t="s">
        <v>103</v>
      </c>
      <c r="F1421" s="204">
        <v>832055.45603276498</v>
      </c>
      <c r="G1421" s="204">
        <v>832055.45603276498</v>
      </c>
      <c r="H1421" s="175"/>
      <c r="I1421" s="176">
        <f t="shared" si="173"/>
        <v>832055.45603276498</v>
      </c>
      <c r="J1421" s="163">
        <f t="shared" si="168"/>
        <v>0</v>
      </c>
      <c r="K1421" s="155">
        <f t="shared" si="16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70"/>
        <v>0</v>
      </c>
      <c r="O1421" s="155">
        <f t="shared" si="171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450</v>
      </c>
      <c r="D1422" s="202" t="s">
        <v>49</v>
      </c>
      <c r="E1422" s="203" t="s">
        <v>103</v>
      </c>
      <c r="F1422" s="204">
        <v>636000</v>
      </c>
      <c r="G1422" s="204">
        <v>636000</v>
      </c>
      <c r="H1422" s="175"/>
      <c r="I1422" s="176">
        <f t="shared" si="173"/>
        <v>636000</v>
      </c>
      <c r="J1422" s="163">
        <f t="shared" si="168"/>
        <v>0</v>
      </c>
      <c r="K1422" s="155">
        <f t="shared" si="16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70"/>
        <v>0</v>
      </c>
      <c r="O1422" s="155">
        <f t="shared" si="171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451</v>
      </c>
      <c r="D1423" s="202" t="s">
        <v>49</v>
      </c>
      <c r="E1423" s="203" t="s">
        <v>103</v>
      </c>
      <c r="F1423" s="204">
        <v>842833.50878142437</v>
      </c>
      <c r="G1423" s="204">
        <v>842833.50878142437</v>
      </c>
      <c r="H1423" s="175"/>
      <c r="I1423" s="176">
        <f t="shared" si="173"/>
        <v>842833.50878142437</v>
      </c>
      <c r="J1423" s="163">
        <f t="shared" si="168"/>
        <v>0</v>
      </c>
      <c r="K1423" s="155">
        <f t="shared" si="16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70"/>
        <v>0</v>
      </c>
      <c r="O1423" s="155">
        <f t="shared" si="171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452</v>
      </c>
      <c r="D1424" s="202" t="s">
        <v>49</v>
      </c>
      <c r="E1424" s="203" t="s">
        <v>103</v>
      </c>
      <c r="F1424" s="204">
        <v>762000</v>
      </c>
      <c r="G1424" s="204">
        <v>762000</v>
      </c>
      <c r="H1424" s="175"/>
      <c r="I1424" s="176">
        <f t="shared" si="173"/>
        <v>762000</v>
      </c>
      <c r="J1424" s="163">
        <f t="shared" si="168"/>
        <v>0</v>
      </c>
      <c r="K1424" s="155">
        <f t="shared" si="16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70"/>
        <v>0</v>
      </c>
      <c r="O1424" s="155">
        <f t="shared" si="171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453</v>
      </c>
      <c r="D1425" s="202" t="s">
        <v>49</v>
      </c>
      <c r="E1425" s="203" t="s">
        <v>103</v>
      </c>
      <c r="F1425" s="204">
        <v>902019.15073140874</v>
      </c>
      <c r="G1425" s="204">
        <v>902019.15073140874</v>
      </c>
      <c r="H1425" s="175"/>
      <c r="I1425" s="176">
        <f t="shared" si="173"/>
        <v>902019.15073140874</v>
      </c>
      <c r="J1425" s="163">
        <f t="shared" si="168"/>
        <v>0</v>
      </c>
      <c r="K1425" s="155">
        <f t="shared" si="16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70"/>
        <v>0</v>
      </c>
      <c r="O1425" s="155">
        <f t="shared" si="171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454</v>
      </c>
      <c r="D1426" s="202" t="s">
        <v>49</v>
      </c>
      <c r="E1426" s="203" t="s">
        <v>103</v>
      </c>
      <c r="F1426" s="204">
        <v>902019.15073140874</v>
      </c>
      <c r="G1426" s="204">
        <v>902019.15073140874</v>
      </c>
      <c r="H1426" s="175"/>
      <c r="I1426" s="176">
        <f t="shared" si="173"/>
        <v>902019.15073140874</v>
      </c>
      <c r="J1426" s="163">
        <f t="shared" si="168"/>
        <v>0</v>
      </c>
      <c r="K1426" s="155">
        <f t="shared" si="16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70"/>
        <v>0</v>
      </c>
      <c r="O1426" s="155">
        <f t="shared" si="171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50</v>
      </c>
      <c r="E1427" s="203"/>
      <c r="F1427" s="204">
        <v>0</v>
      </c>
      <c r="G1427" s="204">
        <v>0</v>
      </c>
      <c r="H1427" s="177"/>
      <c r="I1427" s="176">
        <f t="shared" si="173"/>
        <v>0</v>
      </c>
      <c r="J1427" s="163">
        <f t="shared" si="168"/>
        <v>0</v>
      </c>
      <c r="K1427" s="155">
        <f t="shared" si="16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70"/>
        <v>0</v>
      </c>
      <c r="O1427" s="155">
        <f t="shared" si="171"/>
        <v>0</v>
      </c>
      <c r="P1427" s="155">
        <f>IF(O1427=1,SUM($O$6:O1427),0)</f>
        <v>0</v>
      </c>
    </row>
    <row r="1428" spans="1:16" ht="15" customHeight="1">
      <c r="A1428" s="15"/>
      <c r="B1428" s="183" t="s">
        <v>1035</v>
      </c>
      <c r="C1428" s="109" t="s">
        <v>793</v>
      </c>
      <c r="D1428" s="202" t="s">
        <v>50</v>
      </c>
      <c r="E1428" s="203"/>
      <c r="F1428" s="204">
        <v>0</v>
      </c>
      <c r="G1428" s="204">
        <v>0</v>
      </c>
      <c r="H1428" s="177"/>
      <c r="I1428" s="176">
        <f t="shared" si="173"/>
        <v>0</v>
      </c>
      <c r="J1428" s="163">
        <f t="shared" si="168"/>
        <v>0</v>
      </c>
      <c r="K1428" s="155">
        <f t="shared" si="16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70"/>
        <v>0</v>
      </c>
      <c r="O1428" s="155">
        <f t="shared" si="171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1099</v>
      </c>
      <c r="D1429" s="202" t="s">
        <v>49</v>
      </c>
      <c r="E1429" s="203" t="s">
        <v>14</v>
      </c>
      <c r="F1429" s="204">
        <v>96180</v>
      </c>
      <c r="G1429" s="204">
        <v>96180</v>
      </c>
      <c r="H1429" s="177"/>
      <c r="I1429" s="176">
        <f t="shared" si="173"/>
        <v>96180</v>
      </c>
      <c r="J1429" s="163">
        <f t="shared" si="168"/>
        <v>0</v>
      </c>
      <c r="K1429" s="155">
        <f t="shared" si="16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70"/>
        <v>0</v>
      </c>
      <c r="O1429" s="155">
        <f t="shared" si="171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974</v>
      </c>
      <c r="D1430" s="202" t="s">
        <v>49</v>
      </c>
      <c r="E1430" s="203" t="s">
        <v>14</v>
      </c>
      <c r="F1430" s="204">
        <v>257820</v>
      </c>
      <c r="G1430" s="204">
        <v>257820</v>
      </c>
      <c r="H1430" s="177"/>
      <c r="I1430" s="176">
        <f t="shared" si="173"/>
        <v>257820</v>
      </c>
      <c r="J1430" s="163">
        <f t="shared" si="168"/>
        <v>0</v>
      </c>
      <c r="K1430" s="155">
        <f t="shared" si="16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70"/>
        <v>0</v>
      </c>
      <c r="O1430" s="155">
        <f t="shared" si="171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975</v>
      </c>
      <c r="D1431" s="202" t="s">
        <v>49</v>
      </c>
      <c r="E1431" s="203" t="s">
        <v>14</v>
      </c>
      <c r="F1431" s="204">
        <v>299160</v>
      </c>
      <c r="G1431" s="204">
        <v>299160</v>
      </c>
      <c r="H1431" s="177"/>
      <c r="I1431" s="176">
        <f t="shared" si="173"/>
        <v>299160</v>
      </c>
      <c r="J1431" s="163">
        <f t="shared" si="168"/>
        <v>0</v>
      </c>
      <c r="K1431" s="155">
        <f t="shared" si="16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70"/>
        <v>0</v>
      </c>
      <c r="O1431" s="155">
        <f t="shared" si="171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976</v>
      </c>
      <c r="D1432" s="202" t="s">
        <v>49</v>
      </c>
      <c r="E1432" s="203" t="s">
        <v>14</v>
      </c>
      <c r="F1432" s="204">
        <v>246960</v>
      </c>
      <c r="G1432" s="204">
        <v>246960</v>
      </c>
      <c r="H1432" s="177"/>
      <c r="I1432" s="176">
        <f t="shared" si="173"/>
        <v>246960</v>
      </c>
      <c r="J1432" s="163">
        <f t="shared" ref="J1432:J1471" si="174">IF(D1432="MDU-KD",1,0)</f>
        <v>0</v>
      </c>
      <c r="K1432" s="155">
        <f t="shared" ref="K1432:K1471" si="17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76">IF(L1432=0,M1432,L1432)</f>
        <v>0</v>
      </c>
      <c r="O1432" s="155">
        <f t="shared" ref="O1432:O1471" si="17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977</v>
      </c>
      <c r="D1433" s="202" t="s">
        <v>49</v>
      </c>
      <c r="E1433" s="203" t="s">
        <v>14</v>
      </c>
      <c r="F1433" s="204">
        <v>286461</v>
      </c>
      <c r="G1433" s="204">
        <v>286461</v>
      </c>
      <c r="H1433" s="177"/>
      <c r="I1433" s="176">
        <f t="shared" si="173"/>
        <v>286461</v>
      </c>
      <c r="J1433" s="163">
        <f t="shared" si="174"/>
        <v>0</v>
      </c>
      <c r="K1433" s="155">
        <f t="shared" si="17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76"/>
        <v>0</v>
      </c>
      <c r="O1433" s="155">
        <f t="shared" si="177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978</v>
      </c>
      <c r="D1434" s="202" t="s">
        <v>49</v>
      </c>
      <c r="E1434" s="203" t="s">
        <v>14</v>
      </c>
      <c r="F1434" s="204">
        <v>259308</v>
      </c>
      <c r="G1434" s="204">
        <v>259308</v>
      </c>
      <c r="H1434" s="177"/>
      <c r="I1434" s="176"/>
      <c r="J1434" s="163">
        <f t="shared" si="174"/>
        <v>0</v>
      </c>
      <c r="K1434" s="155">
        <f t="shared" si="17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76"/>
        <v>0</v>
      </c>
      <c r="O1434" s="155">
        <f t="shared" si="177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979</v>
      </c>
      <c r="D1435" s="202" t="s">
        <v>49</v>
      </c>
      <c r="E1435" s="203" t="s">
        <v>14</v>
      </c>
      <c r="F1435" s="204">
        <v>300784.05</v>
      </c>
      <c r="G1435" s="204">
        <v>300784.05</v>
      </c>
      <c r="H1435" s="177"/>
      <c r="I1435" s="176"/>
      <c r="J1435" s="163">
        <f t="shared" si="174"/>
        <v>0</v>
      </c>
      <c r="K1435" s="155">
        <f t="shared" si="17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76"/>
        <v>0</v>
      </c>
      <c r="O1435" s="155">
        <f t="shared" si="177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455</v>
      </c>
      <c r="D1436" s="202" t="s">
        <v>49</v>
      </c>
      <c r="E1436" s="203" t="s">
        <v>14</v>
      </c>
      <c r="F1436" s="204">
        <v>300600</v>
      </c>
      <c r="G1436" s="204">
        <v>300600</v>
      </c>
      <c r="H1436" s="177"/>
      <c r="I1436" s="176">
        <f t="shared" si="173"/>
        <v>300600</v>
      </c>
      <c r="J1436" s="163">
        <f t="shared" si="174"/>
        <v>0</v>
      </c>
      <c r="K1436" s="155">
        <f t="shared" si="17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76"/>
        <v>0</v>
      </c>
      <c r="O1436" s="155">
        <f t="shared" si="177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456</v>
      </c>
      <c r="D1437" s="202" t="s">
        <v>49</v>
      </c>
      <c r="E1437" s="203" t="s">
        <v>14</v>
      </c>
      <c r="F1437" s="204">
        <v>358140</v>
      </c>
      <c r="G1437" s="204">
        <v>358140</v>
      </c>
      <c r="H1437" s="177"/>
      <c r="I1437" s="176">
        <f t="shared" si="173"/>
        <v>358140</v>
      </c>
      <c r="J1437" s="163">
        <f t="shared" si="174"/>
        <v>0</v>
      </c>
      <c r="K1437" s="155">
        <f t="shared" si="17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76"/>
        <v>0</v>
      </c>
      <c r="O1437" s="155">
        <f t="shared" si="177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457</v>
      </c>
      <c r="D1438" s="202" t="s">
        <v>49</v>
      </c>
      <c r="E1438" s="203" t="s">
        <v>14</v>
      </c>
      <c r="F1438" s="204">
        <v>341777.99941898551</v>
      </c>
      <c r="G1438" s="204">
        <v>341777.99941898551</v>
      </c>
      <c r="H1438" s="177"/>
      <c r="I1438" s="176">
        <f t="shared" si="173"/>
        <v>341777.99941898551</v>
      </c>
      <c r="J1438" s="163">
        <f t="shared" si="174"/>
        <v>0</v>
      </c>
      <c r="K1438" s="155">
        <f t="shared" si="17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76"/>
        <v>0</v>
      </c>
      <c r="O1438" s="155">
        <f t="shared" si="177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458</v>
      </c>
      <c r="D1439" s="202" t="s">
        <v>49</v>
      </c>
      <c r="E1439" s="203" t="s">
        <v>14</v>
      </c>
      <c r="F1439" s="204">
        <v>395879.58401850733</v>
      </c>
      <c r="G1439" s="204">
        <v>395879.58401850733</v>
      </c>
      <c r="H1439" s="177"/>
      <c r="I1439" s="176">
        <f t="shared" si="173"/>
        <v>395879.58401850733</v>
      </c>
      <c r="J1439" s="163">
        <f t="shared" si="174"/>
        <v>0</v>
      </c>
      <c r="K1439" s="155">
        <f t="shared" si="17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76"/>
        <v>0</v>
      </c>
      <c r="O1439" s="155">
        <f t="shared" si="177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459</v>
      </c>
      <c r="D1440" s="202" t="s">
        <v>49</v>
      </c>
      <c r="E1440" s="203" t="s">
        <v>14</v>
      </c>
      <c r="F1440" s="204">
        <v>6240</v>
      </c>
      <c r="G1440" s="204">
        <v>6240</v>
      </c>
      <c r="H1440" s="177"/>
      <c r="I1440" s="176">
        <f t="shared" si="173"/>
        <v>6240</v>
      </c>
      <c r="J1440" s="163">
        <f t="shared" si="174"/>
        <v>0</v>
      </c>
      <c r="K1440" s="155">
        <f t="shared" si="17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76"/>
        <v>0</v>
      </c>
      <c r="O1440" s="155">
        <f t="shared" si="177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460</v>
      </c>
      <c r="D1441" s="202" t="s">
        <v>49</v>
      </c>
      <c r="E1441" s="203" t="s">
        <v>14</v>
      </c>
      <c r="F1441" s="204">
        <v>5760</v>
      </c>
      <c r="G1441" s="204">
        <v>5760</v>
      </c>
      <c r="H1441" s="177"/>
      <c r="I1441" s="176">
        <f t="shared" si="173"/>
        <v>5760</v>
      </c>
      <c r="J1441" s="163">
        <f t="shared" si="174"/>
        <v>0</v>
      </c>
      <c r="K1441" s="155">
        <f t="shared" si="17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76"/>
        <v>0</v>
      </c>
      <c r="O1441" s="155">
        <f t="shared" si="177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461</v>
      </c>
      <c r="D1442" s="202" t="s">
        <v>49</v>
      </c>
      <c r="E1442" s="203" t="s">
        <v>300</v>
      </c>
      <c r="F1442" s="204">
        <v>337284.9788645666</v>
      </c>
      <c r="G1442" s="204">
        <v>337284.9788645666</v>
      </c>
      <c r="H1442" s="177"/>
      <c r="I1442" s="176">
        <f t="shared" si="173"/>
        <v>337284.9788645666</v>
      </c>
      <c r="J1442" s="163">
        <f t="shared" si="174"/>
        <v>0</v>
      </c>
      <c r="K1442" s="155">
        <f t="shared" si="17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76"/>
        <v>0</v>
      </c>
      <c r="O1442" s="155">
        <f t="shared" si="177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980</v>
      </c>
      <c r="D1443" s="202" t="s">
        <v>49</v>
      </c>
      <c r="E1443" s="203" t="s">
        <v>300</v>
      </c>
      <c r="F1443" s="204">
        <v>269827.98309165332</v>
      </c>
      <c r="G1443" s="204">
        <v>269827.98309165332</v>
      </c>
      <c r="H1443" s="177"/>
      <c r="I1443" s="176">
        <f t="shared" si="173"/>
        <v>269827.98309165332</v>
      </c>
      <c r="J1443" s="163">
        <f t="shared" si="174"/>
        <v>0</v>
      </c>
      <c r="K1443" s="155">
        <f t="shared" si="17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76"/>
        <v>0</v>
      </c>
      <c r="O1443" s="155">
        <f t="shared" si="177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981</v>
      </c>
      <c r="D1444" s="202" t="s">
        <v>49</v>
      </c>
      <c r="E1444" s="203" t="s">
        <v>476</v>
      </c>
      <c r="F1444" s="204">
        <v>420</v>
      </c>
      <c r="G1444" s="204">
        <v>420</v>
      </c>
      <c r="H1444" s="177"/>
      <c r="I1444" s="176">
        <f t="shared" si="173"/>
        <v>420</v>
      </c>
      <c r="J1444" s="163">
        <f t="shared" si="174"/>
        <v>0</v>
      </c>
      <c r="K1444" s="155">
        <f t="shared" si="17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76"/>
        <v>0</v>
      </c>
      <c r="O1444" s="155">
        <f t="shared" si="177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982</v>
      </c>
      <c r="D1445" s="202" t="s">
        <v>49</v>
      </c>
      <c r="E1445" s="203" t="s">
        <v>476</v>
      </c>
      <c r="F1445" s="204">
        <v>720</v>
      </c>
      <c r="G1445" s="204">
        <v>720</v>
      </c>
      <c r="H1445" s="177"/>
      <c r="I1445" s="176">
        <f t="shared" si="173"/>
        <v>720</v>
      </c>
      <c r="J1445" s="163">
        <f t="shared" si="174"/>
        <v>0</v>
      </c>
      <c r="K1445" s="155">
        <f t="shared" si="17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76"/>
        <v>0</v>
      </c>
      <c r="O1445" s="155">
        <f t="shared" si="177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983</v>
      </c>
      <c r="D1446" s="202" t="s">
        <v>49</v>
      </c>
      <c r="E1446" s="203" t="s">
        <v>476</v>
      </c>
      <c r="F1446" s="204">
        <v>15300</v>
      </c>
      <c r="G1446" s="204">
        <v>15300</v>
      </c>
      <c r="H1446" s="177"/>
      <c r="I1446" s="176">
        <f t="shared" si="173"/>
        <v>15300</v>
      </c>
      <c r="J1446" s="163">
        <f t="shared" si="174"/>
        <v>0</v>
      </c>
      <c r="K1446" s="155">
        <f t="shared" si="17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76"/>
        <v>0</v>
      </c>
      <c r="O1446" s="155">
        <f t="shared" si="177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984</v>
      </c>
      <c r="D1447" s="202" t="s">
        <v>49</v>
      </c>
      <c r="E1447" s="203" t="s">
        <v>476</v>
      </c>
      <c r="F1447" s="204">
        <v>9120</v>
      </c>
      <c r="G1447" s="204">
        <v>9120</v>
      </c>
      <c r="H1447" s="177"/>
      <c r="I1447" s="176">
        <f t="shared" si="173"/>
        <v>9120</v>
      </c>
      <c r="J1447" s="163">
        <f t="shared" si="174"/>
        <v>0</v>
      </c>
      <c r="K1447" s="155">
        <f t="shared" si="17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76"/>
        <v>0</v>
      </c>
      <c r="O1447" s="155">
        <f t="shared" si="177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1100</v>
      </c>
      <c r="D1448" s="202" t="s">
        <v>49</v>
      </c>
      <c r="E1448" s="203" t="s">
        <v>476</v>
      </c>
      <c r="F1448" s="397">
        <v>2740</v>
      </c>
      <c r="G1448" s="397">
        <v>2740</v>
      </c>
      <c r="H1448" s="177"/>
      <c r="I1448" s="176">
        <f t="shared" si="173"/>
        <v>2740</v>
      </c>
      <c r="J1448" s="163">
        <f t="shared" si="174"/>
        <v>0</v>
      </c>
      <c r="K1448" s="155">
        <f t="shared" si="17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76"/>
        <v>0</v>
      </c>
      <c r="O1448" s="155">
        <f t="shared" si="177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50</v>
      </c>
      <c r="E1449" s="203"/>
      <c r="F1449" s="204">
        <v>0</v>
      </c>
      <c r="G1449" s="204">
        <v>0</v>
      </c>
      <c r="H1449" s="96"/>
      <c r="I1449" s="88">
        <f t="shared" ref="I1449:I1454" si="178">IF($I$5=$G$4,G1449,(IF($I$5=$F$4,F1449,0)))</f>
        <v>0</v>
      </c>
      <c r="J1449" s="163">
        <f t="shared" si="174"/>
        <v>0</v>
      </c>
      <c r="K1449" s="155">
        <f t="shared" si="17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76"/>
        <v>0</v>
      </c>
      <c r="O1449" s="155">
        <f t="shared" si="177"/>
        <v>0</v>
      </c>
      <c r="P1449" s="155">
        <f>IF(O1449=1,SUM($O$6:O1449),0)</f>
        <v>0</v>
      </c>
    </row>
    <row r="1450" spans="1:16" ht="15" customHeight="1">
      <c r="A1450" s="15"/>
      <c r="B1450" s="183" t="s">
        <v>1035</v>
      </c>
      <c r="C1450" s="109" t="s">
        <v>801</v>
      </c>
      <c r="D1450" s="202" t="s">
        <v>50</v>
      </c>
      <c r="E1450" s="203"/>
      <c r="F1450" s="204">
        <v>0</v>
      </c>
      <c r="G1450" s="204">
        <v>0</v>
      </c>
      <c r="H1450" s="96"/>
      <c r="I1450" s="88">
        <f t="shared" si="178"/>
        <v>0</v>
      </c>
      <c r="J1450" s="163">
        <f t="shared" si="174"/>
        <v>0</v>
      </c>
      <c r="K1450" s="155">
        <f t="shared" si="17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76"/>
        <v>0</v>
      </c>
      <c r="O1450" s="155">
        <f t="shared" si="177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462</v>
      </c>
      <c r="D1451" s="202" t="s">
        <v>49</v>
      </c>
      <c r="E1451" s="203" t="s">
        <v>14</v>
      </c>
      <c r="F1451" s="204">
        <v>15000</v>
      </c>
      <c r="G1451" s="204">
        <v>15000</v>
      </c>
      <c r="H1451" s="96"/>
      <c r="I1451" s="88">
        <f t="shared" si="178"/>
        <v>15000</v>
      </c>
      <c r="J1451" s="163">
        <f t="shared" si="174"/>
        <v>0</v>
      </c>
      <c r="K1451" s="155">
        <f t="shared" si="17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76"/>
        <v>0</v>
      </c>
      <c r="O1451" s="155">
        <f t="shared" si="177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463</v>
      </c>
      <c r="D1452" s="202" t="s">
        <v>49</v>
      </c>
      <c r="E1452" s="203" t="s">
        <v>14</v>
      </c>
      <c r="F1452" s="204">
        <v>36180</v>
      </c>
      <c r="G1452" s="204">
        <v>36180</v>
      </c>
      <c r="H1452" s="96"/>
      <c r="I1452" s="88">
        <f t="shared" si="178"/>
        <v>36180</v>
      </c>
      <c r="J1452" s="163">
        <f t="shared" si="174"/>
        <v>0</v>
      </c>
      <c r="K1452" s="155">
        <f t="shared" si="17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76"/>
        <v>0</v>
      </c>
      <c r="O1452" s="155">
        <f t="shared" si="177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985</v>
      </c>
      <c r="D1453" s="202" t="s">
        <v>49</v>
      </c>
      <c r="E1453" s="203" t="s">
        <v>14</v>
      </c>
      <c r="F1453" s="204">
        <v>32640</v>
      </c>
      <c r="G1453" s="204">
        <v>32640</v>
      </c>
      <c r="H1453" s="96"/>
      <c r="I1453" s="88">
        <f t="shared" si="178"/>
        <v>32640</v>
      </c>
      <c r="J1453" s="163">
        <f t="shared" si="174"/>
        <v>0</v>
      </c>
      <c r="K1453" s="155">
        <f t="shared" si="17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76"/>
        <v>0</v>
      </c>
      <c r="O1453" s="155">
        <f t="shared" si="177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986</v>
      </c>
      <c r="D1454" s="202" t="s">
        <v>49</v>
      </c>
      <c r="E1454" s="203" t="s">
        <v>14</v>
      </c>
      <c r="F1454" s="204">
        <v>63840</v>
      </c>
      <c r="G1454" s="204">
        <v>63840</v>
      </c>
      <c r="H1454" s="96"/>
      <c r="I1454" s="88">
        <f t="shared" si="178"/>
        <v>63840</v>
      </c>
      <c r="J1454" s="163">
        <f t="shared" si="174"/>
        <v>0</v>
      </c>
      <c r="K1454" s="155">
        <f t="shared" si="17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76"/>
        <v>0</v>
      </c>
      <c r="O1454" s="155">
        <f t="shared" si="177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987</v>
      </c>
      <c r="D1455" s="202" t="s">
        <v>49</v>
      </c>
      <c r="E1455" s="203" t="s">
        <v>14</v>
      </c>
      <c r="F1455" s="204">
        <v>450000</v>
      </c>
      <c r="G1455" s="204">
        <v>450000</v>
      </c>
      <c r="H1455" s="96"/>
      <c r="I1455" s="88">
        <f t="shared" ref="I1455:I1511" si="179">IF($I$5=$G$4,G1455,(IF($I$5=$F$4,F1455,0)))</f>
        <v>450000</v>
      </c>
      <c r="J1455" s="163">
        <f t="shared" si="174"/>
        <v>0</v>
      </c>
      <c r="K1455" s="155">
        <f t="shared" si="17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76"/>
        <v>0</v>
      </c>
      <c r="O1455" s="155">
        <f t="shared" si="177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1192</v>
      </c>
      <c r="D1456" s="202" t="s">
        <v>49</v>
      </c>
      <c r="E1456" s="203" t="s">
        <v>14</v>
      </c>
      <c r="F1456" s="176">
        <v>985020</v>
      </c>
      <c r="G1456" s="176">
        <v>985020</v>
      </c>
      <c r="H1456" s="96"/>
      <c r="I1456" s="88">
        <f t="shared" si="179"/>
        <v>985020</v>
      </c>
      <c r="J1456" s="163">
        <f t="shared" si="174"/>
        <v>0</v>
      </c>
      <c r="K1456" s="155">
        <f t="shared" si="17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76"/>
        <v>0</v>
      </c>
      <c r="O1456" s="155">
        <f t="shared" si="177"/>
        <v>0</v>
      </c>
      <c r="P1456" s="155">
        <f>IF(O1456=1,SUM($O$6:O1456),0)</f>
        <v>0</v>
      </c>
    </row>
    <row r="1457" spans="1:16" ht="15" customHeight="1">
      <c r="A1457" s="15"/>
      <c r="B1457" s="405">
        <v>5</v>
      </c>
      <c r="C1457" s="400" t="s">
        <v>1632</v>
      </c>
      <c r="D1457" s="406" t="s">
        <v>49</v>
      </c>
      <c r="E1457" s="407" t="s">
        <v>14</v>
      </c>
      <c r="F1457" s="401"/>
      <c r="G1457" s="408">
        <v>92460</v>
      </c>
      <c r="H1457" s="409"/>
      <c r="I1457" s="408">
        <f t="shared" si="179"/>
        <v>92460</v>
      </c>
      <c r="J1457" s="163">
        <f t="shared" ref="J1457:J1458" si="180">IF(D1457="MDU-KD",1,0)</f>
        <v>0</v>
      </c>
      <c r="K1457" s="155">
        <f t="shared" ref="K1457:K1458" si="181"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ref="N1457:N1458" si="182">IF(L1457=0,M1457,L1457)</f>
        <v>0</v>
      </c>
      <c r="O1457" s="155">
        <f t="shared" ref="O1457:O1458" si="183"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5">
        <v>6</v>
      </c>
      <c r="C1458" s="400" t="s">
        <v>1633</v>
      </c>
      <c r="D1458" s="406" t="s">
        <v>49</v>
      </c>
      <c r="E1458" s="407" t="s">
        <v>14</v>
      </c>
      <c r="F1458" s="408"/>
      <c r="G1458" s="408">
        <v>92460</v>
      </c>
      <c r="H1458" s="409"/>
      <c r="I1458" s="408">
        <f t="shared" si="179"/>
        <v>92460</v>
      </c>
      <c r="J1458" s="163">
        <f t="shared" si="180"/>
        <v>0</v>
      </c>
      <c r="K1458" s="155">
        <f t="shared" si="181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82"/>
        <v>0</v>
      </c>
      <c r="O1458" s="155">
        <f t="shared" si="183"/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50</v>
      </c>
      <c r="D1459" s="202" t="s">
        <v>50</v>
      </c>
      <c r="E1459" s="203"/>
      <c r="F1459" s="176"/>
      <c r="G1459" s="176"/>
      <c r="H1459" s="96"/>
      <c r="I1459" s="88">
        <f t="shared" si="179"/>
        <v>0</v>
      </c>
      <c r="J1459" s="163">
        <f t="shared" si="174"/>
        <v>0</v>
      </c>
      <c r="K1459" s="155">
        <f t="shared" si="17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76"/>
        <v>0</v>
      </c>
      <c r="O1459" s="155">
        <f t="shared" si="177"/>
        <v>0</v>
      </c>
      <c r="P1459" s="155">
        <f>IF(O1459=1,SUM($O$6:O1459),0)</f>
        <v>0</v>
      </c>
    </row>
    <row r="1460" spans="1:16" ht="15" customHeight="1">
      <c r="A1460" s="15"/>
      <c r="B1460" s="183" t="s">
        <v>1193</v>
      </c>
      <c r="C1460" s="109" t="s">
        <v>1007</v>
      </c>
      <c r="D1460" s="202" t="s">
        <v>50</v>
      </c>
      <c r="E1460" s="203"/>
      <c r="F1460" s="176"/>
      <c r="G1460" s="176"/>
      <c r="H1460" s="96"/>
      <c r="I1460" s="88">
        <f t="shared" si="179"/>
        <v>0</v>
      </c>
      <c r="J1460" s="163">
        <f t="shared" si="174"/>
        <v>0</v>
      </c>
      <c r="K1460" s="155">
        <f t="shared" si="17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76"/>
        <v>0</v>
      </c>
      <c r="O1460" s="155">
        <f t="shared" si="177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1095</v>
      </c>
      <c r="D1461" s="202" t="s">
        <v>49</v>
      </c>
      <c r="E1461" s="203" t="s">
        <v>1008</v>
      </c>
      <c r="F1461" s="176">
        <v>2.5000000000000001E-2</v>
      </c>
      <c r="G1461" s="176">
        <v>2.5000000000000001E-2</v>
      </c>
      <c r="H1461" s="96"/>
      <c r="I1461" s="88">
        <f t="shared" si="179"/>
        <v>2.5000000000000001E-2</v>
      </c>
      <c r="J1461" s="163">
        <f t="shared" si="174"/>
        <v>0</v>
      </c>
      <c r="K1461" s="155">
        <f t="shared" si="17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76"/>
        <v>0</v>
      </c>
      <c r="O1461" s="155">
        <f t="shared" si="177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1010</v>
      </c>
      <c r="D1462" s="202" t="s">
        <v>49</v>
      </c>
      <c r="E1462" s="203" t="s">
        <v>1009</v>
      </c>
      <c r="F1462" s="176">
        <v>800000</v>
      </c>
      <c r="G1462" s="176">
        <v>800000</v>
      </c>
      <c r="H1462" s="96"/>
      <c r="I1462" s="88">
        <f t="shared" si="179"/>
        <v>800000</v>
      </c>
      <c r="J1462" s="163">
        <f t="shared" si="174"/>
        <v>0</v>
      </c>
      <c r="K1462" s="155">
        <f t="shared" si="17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76"/>
        <v>0</v>
      </c>
      <c r="O1462" s="155">
        <f t="shared" si="177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1011</v>
      </c>
      <c r="D1463" s="202" t="s">
        <v>49</v>
      </c>
      <c r="E1463" s="203" t="s">
        <v>42</v>
      </c>
      <c r="F1463" s="176">
        <v>300000</v>
      </c>
      <c r="G1463" s="176">
        <v>300000</v>
      </c>
      <c r="H1463" s="96"/>
      <c r="I1463" s="88">
        <f t="shared" si="179"/>
        <v>300000</v>
      </c>
      <c r="J1463" s="163">
        <f t="shared" si="174"/>
        <v>0</v>
      </c>
      <c r="K1463" s="155">
        <f t="shared" si="17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76"/>
        <v>0</v>
      </c>
      <c r="O1463" s="155">
        <f t="shared" si="177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1101</v>
      </c>
      <c r="D1464" s="202" t="s">
        <v>49</v>
      </c>
      <c r="E1464" s="203" t="s">
        <v>1107</v>
      </c>
      <c r="F1464" s="176">
        <v>300000</v>
      </c>
      <c r="G1464" s="176">
        <v>300000</v>
      </c>
      <c r="H1464" s="96"/>
      <c r="I1464" s="88">
        <f t="shared" si="179"/>
        <v>300000</v>
      </c>
      <c r="J1464" s="163">
        <f t="shared" si="174"/>
        <v>0</v>
      </c>
      <c r="K1464" s="155">
        <f t="shared" si="17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76"/>
        <v>0</v>
      </c>
      <c r="O1464" s="155">
        <f t="shared" si="177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1102</v>
      </c>
      <c r="D1465" s="202" t="s">
        <v>49</v>
      </c>
      <c r="E1465" s="203" t="s">
        <v>1107</v>
      </c>
      <c r="F1465" s="176">
        <v>57250</v>
      </c>
      <c r="G1465" s="176">
        <v>57250</v>
      </c>
      <c r="H1465" s="96"/>
      <c r="I1465" s="88">
        <f t="shared" si="179"/>
        <v>57250</v>
      </c>
      <c r="J1465" s="163">
        <f t="shared" si="174"/>
        <v>0</v>
      </c>
      <c r="K1465" s="155">
        <f t="shared" si="17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76"/>
        <v>0</v>
      </c>
      <c r="O1465" s="155">
        <f t="shared" si="177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1103</v>
      </c>
      <c r="D1466" s="202" t="s">
        <v>49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79"/>
        <v>13770</v>
      </c>
      <c r="J1466" s="163">
        <f t="shared" si="174"/>
        <v>0</v>
      </c>
      <c r="K1466" s="155">
        <f t="shared" si="17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76"/>
        <v>0</v>
      </c>
      <c r="O1466" s="155">
        <f t="shared" si="177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1104</v>
      </c>
      <c r="D1467" s="202" t="s">
        <v>49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79"/>
        <v>29730</v>
      </c>
      <c r="J1467" s="163">
        <f t="shared" si="174"/>
        <v>0</v>
      </c>
      <c r="K1467" s="155">
        <f t="shared" si="17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76"/>
        <v>0</v>
      </c>
      <c r="O1467" s="155">
        <f t="shared" si="177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1105</v>
      </c>
      <c r="D1468" s="202" t="s">
        <v>49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79"/>
        <v>250000</v>
      </c>
      <c r="J1468" s="163">
        <f t="shared" si="174"/>
        <v>0</v>
      </c>
      <c r="K1468" s="155">
        <f t="shared" si="17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76"/>
        <v>0</v>
      </c>
      <c r="O1468" s="155">
        <f t="shared" si="177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1409</v>
      </c>
      <c r="D1469" s="202" t="s">
        <v>49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79"/>
        <v>54500</v>
      </c>
      <c r="J1469" s="163">
        <f t="shared" si="174"/>
        <v>0</v>
      </c>
      <c r="K1469" s="155">
        <f t="shared" si="17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76"/>
        <v>0</v>
      </c>
      <c r="O1469" s="155">
        <f t="shared" si="177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1410</v>
      </c>
      <c r="D1470" s="202" t="s">
        <v>49</v>
      </c>
      <c r="E1470" s="203" t="s">
        <v>14</v>
      </c>
      <c r="F1470" s="176">
        <v>816100</v>
      </c>
      <c r="G1470" s="176">
        <v>816100</v>
      </c>
      <c r="H1470" s="96"/>
      <c r="I1470" s="88">
        <f t="shared" si="179"/>
        <v>816100</v>
      </c>
      <c r="J1470" s="163">
        <f t="shared" si="174"/>
        <v>0</v>
      </c>
      <c r="K1470" s="155">
        <f t="shared" si="17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76"/>
        <v>0</v>
      </c>
      <c r="O1470" s="155">
        <f t="shared" si="177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1411</v>
      </c>
      <c r="D1471" s="202" t="s">
        <v>49</v>
      </c>
      <c r="E1471" s="203" t="s">
        <v>14</v>
      </c>
      <c r="F1471" s="176">
        <v>601800</v>
      </c>
      <c r="G1471" s="176">
        <v>601800</v>
      </c>
      <c r="H1471" s="96"/>
      <c r="I1471" s="88">
        <f t="shared" si="179"/>
        <v>601800</v>
      </c>
      <c r="J1471" s="163">
        <f t="shared" si="174"/>
        <v>0</v>
      </c>
      <c r="K1471" s="155">
        <f t="shared" si="17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76"/>
        <v>0</v>
      </c>
      <c r="O1471" s="155">
        <f t="shared" si="177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1412</v>
      </c>
      <c r="D1472" s="202" t="s">
        <v>47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79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1413</v>
      </c>
      <c r="D1473" s="202" t="s">
        <v>49</v>
      </c>
      <c r="E1473" s="203" t="s">
        <v>103</v>
      </c>
      <c r="F1473" s="209">
        <v>750000</v>
      </c>
      <c r="G1473" s="209">
        <v>750000</v>
      </c>
      <c r="I1473" s="88">
        <f t="shared" si="179"/>
        <v>750000</v>
      </c>
    </row>
    <row r="1474" spans="1:30" ht="15" customHeight="1">
      <c r="B1474" s="187"/>
      <c r="C1474" s="188" t="s">
        <v>50</v>
      </c>
      <c r="D1474" s="202" t="s">
        <v>50</v>
      </c>
      <c r="E1474" s="203"/>
      <c r="F1474" s="176" t="s">
        <v>50</v>
      </c>
      <c r="G1474" s="176" t="s">
        <v>50</v>
      </c>
      <c r="I1474" s="88" t="str">
        <f t="shared" si="179"/>
        <v/>
      </c>
    </row>
    <row r="1475" spans="1:30" ht="15" customHeight="1">
      <c r="A1475" s="16"/>
      <c r="B1475" s="187" t="s">
        <v>1035</v>
      </c>
      <c r="C1475" s="188" t="s">
        <v>1414</v>
      </c>
      <c r="D1475" s="202"/>
      <c r="E1475" s="203"/>
      <c r="F1475" s="176"/>
      <c r="G1475" s="176"/>
      <c r="I1475" s="88">
        <f t="shared" si="179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1415</v>
      </c>
      <c r="D1476" s="202" t="s">
        <v>47</v>
      </c>
      <c r="E1476" s="199" t="s">
        <v>8</v>
      </c>
      <c r="F1476" s="176">
        <v>85000</v>
      </c>
      <c r="G1476" s="176">
        <v>85000</v>
      </c>
      <c r="I1476" s="88">
        <f t="shared" si="179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1416</v>
      </c>
      <c r="D1477" s="202" t="s">
        <v>49</v>
      </c>
      <c r="E1477" s="203" t="s">
        <v>24</v>
      </c>
      <c r="F1477" s="176">
        <v>15000</v>
      </c>
      <c r="G1477" s="176">
        <v>15000</v>
      </c>
      <c r="I1477" s="88">
        <f t="shared" si="179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79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1035</v>
      </c>
      <c r="C1479" s="188" t="s">
        <v>1417</v>
      </c>
      <c r="D1479" s="202" t="s">
        <v>49</v>
      </c>
      <c r="E1479" s="203" t="s">
        <v>24</v>
      </c>
      <c r="F1479" s="176">
        <v>83595</v>
      </c>
      <c r="G1479" s="176">
        <v>83595</v>
      </c>
      <c r="I1479" s="88">
        <f t="shared" si="179"/>
        <v>83595</v>
      </c>
    </row>
    <row r="1480" spans="1:30" ht="15" customHeight="1">
      <c r="B1480" s="187" t="s">
        <v>1035</v>
      </c>
      <c r="C1480" s="188" t="s">
        <v>1418</v>
      </c>
      <c r="D1480" s="202" t="s">
        <v>49</v>
      </c>
      <c r="E1480" s="203" t="s">
        <v>24</v>
      </c>
      <c r="F1480" s="176">
        <v>114317</v>
      </c>
      <c r="G1480" s="176">
        <v>114317</v>
      </c>
      <c r="I1480" s="88">
        <f t="shared" si="179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1035</v>
      </c>
      <c r="C1481" s="188" t="s">
        <v>1419</v>
      </c>
      <c r="D1481" s="202" t="s">
        <v>49</v>
      </c>
      <c r="E1481" s="203" t="s">
        <v>24</v>
      </c>
      <c r="F1481" s="176">
        <v>71636</v>
      </c>
      <c r="G1481" s="176">
        <v>71636</v>
      </c>
      <c r="H1481" s="91"/>
      <c r="I1481" s="88">
        <f t="shared" si="17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1035</v>
      </c>
      <c r="C1482" s="188" t="s">
        <v>1420</v>
      </c>
      <c r="D1482" s="202" t="s">
        <v>49</v>
      </c>
      <c r="E1482" s="203" t="s">
        <v>24</v>
      </c>
      <c r="F1482" s="176">
        <v>115253</v>
      </c>
      <c r="G1482" s="176">
        <v>115253</v>
      </c>
      <c r="H1482" s="91"/>
      <c r="I1482" s="88">
        <f t="shared" si="17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79"/>
        <v>0</v>
      </c>
    </row>
    <row r="1484" spans="1:30" s="1" customFormat="1" ht="15" customHeight="1">
      <c r="A1484" s="16"/>
      <c r="B1484" s="187" t="s">
        <v>1035</v>
      </c>
      <c r="C1484" s="188" t="s">
        <v>1421</v>
      </c>
      <c r="D1484" s="202"/>
      <c r="E1484" s="203"/>
      <c r="F1484" s="176"/>
      <c r="G1484" s="176"/>
      <c r="H1484" s="91"/>
      <c r="I1484" s="88">
        <f t="shared" si="17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1422</v>
      </c>
      <c r="D1485" s="202" t="s">
        <v>47</v>
      </c>
      <c r="E1485" s="203" t="s">
        <v>7</v>
      </c>
      <c r="F1485" s="176">
        <v>235000</v>
      </c>
      <c r="G1485" s="176">
        <v>235000</v>
      </c>
      <c r="I1485" s="88">
        <f t="shared" si="179"/>
        <v>235000</v>
      </c>
    </row>
    <row r="1486" spans="1:30" ht="15" customHeight="1">
      <c r="B1486" s="187">
        <v>2</v>
      </c>
      <c r="C1486" s="188" t="s">
        <v>1423</v>
      </c>
      <c r="D1486" s="202" t="s">
        <v>49</v>
      </c>
      <c r="E1486" s="203" t="s">
        <v>24</v>
      </c>
      <c r="F1486" s="176">
        <v>15000</v>
      </c>
      <c r="G1486" s="176">
        <v>15000</v>
      </c>
      <c r="I1486" s="88">
        <f t="shared" si="179"/>
        <v>15000</v>
      </c>
    </row>
    <row r="1487" spans="1:30" ht="15" customHeight="1">
      <c r="B1487" s="187"/>
      <c r="C1487" s="188" t="s">
        <v>50</v>
      </c>
      <c r="D1487" s="202" t="s">
        <v>50</v>
      </c>
      <c r="E1487" s="203"/>
      <c r="F1487" s="176" t="s">
        <v>50</v>
      </c>
      <c r="G1487" s="176" t="s">
        <v>50</v>
      </c>
      <c r="I1487" s="88" t="str">
        <f t="shared" si="179"/>
        <v/>
      </c>
    </row>
    <row r="1488" spans="1:30" ht="15" customHeight="1">
      <c r="B1488" s="187" t="s">
        <v>1035</v>
      </c>
      <c r="C1488" s="188" t="s">
        <v>1424</v>
      </c>
      <c r="D1488" s="202"/>
      <c r="E1488" s="203"/>
      <c r="F1488" s="176"/>
      <c r="G1488" s="176"/>
      <c r="I1488" s="88">
        <f t="shared" si="179"/>
        <v>0</v>
      </c>
    </row>
    <row r="1489" spans="2:9" ht="15" customHeight="1">
      <c r="B1489" s="187">
        <v>1</v>
      </c>
      <c r="C1489" s="188" t="s">
        <v>1425</v>
      </c>
      <c r="D1489" s="202" t="s">
        <v>47</v>
      </c>
      <c r="E1489" s="203" t="s">
        <v>8</v>
      </c>
      <c r="F1489" s="176">
        <v>105000</v>
      </c>
      <c r="G1489" s="176">
        <v>105000</v>
      </c>
      <c r="I1489" s="88">
        <f t="shared" si="179"/>
        <v>105000</v>
      </c>
    </row>
    <row r="1490" spans="2:9" ht="15" customHeight="1">
      <c r="B1490" s="187">
        <v>2</v>
      </c>
      <c r="C1490" s="188" t="s">
        <v>1426</v>
      </c>
      <c r="D1490" s="202" t="s">
        <v>49</v>
      </c>
      <c r="E1490" s="203" t="s">
        <v>14</v>
      </c>
      <c r="F1490" s="176">
        <v>15000</v>
      </c>
      <c r="G1490" s="176">
        <v>15000</v>
      </c>
      <c r="I1490" s="88">
        <f t="shared" si="179"/>
        <v>15000</v>
      </c>
    </row>
    <row r="1491" spans="2:9" ht="15" customHeight="1">
      <c r="B1491" s="187"/>
      <c r="C1491" s="188" t="s">
        <v>50</v>
      </c>
      <c r="D1491" s="202" t="s">
        <v>50</v>
      </c>
      <c r="E1491" s="203"/>
      <c r="F1491" s="176" t="s">
        <v>50</v>
      </c>
      <c r="G1491" s="176" t="s">
        <v>50</v>
      </c>
      <c r="I1491" s="88" t="str">
        <f t="shared" si="179"/>
        <v/>
      </c>
    </row>
    <row r="1492" spans="2:9" ht="15" customHeight="1">
      <c r="B1492" s="187">
        <v>1</v>
      </c>
      <c r="C1492" s="188" t="s">
        <v>1427</v>
      </c>
      <c r="D1492" s="202" t="s">
        <v>47</v>
      </c>
      <c r="E1492" s="203" t="s">
        <v>8</v>
      </c>
      <c r="F1492" s="176">
        <v>180000</v>
      </c>
      <c r="G1492" s="176">
        <v>180000</v>
      </c>
      <c r="I1492" s="88">
        <f t="shared" si="179"/>
        <v>180000</v>
      </c>
    </row>
    <row r="1493" spans="2:9" ht="15" customHeight="1">
      <c r="B1493" s="187">
        <v>2</v>
      </c>
      <c r="C1493" s="188" t="s">
        <v>1428</v>
      </c>
      <c r="D1493" s="202" t="s">
        <v>49</v>
      </c>
      <c r="E1493" s="203" t="s">
        <v>24</v>
      </c>
      <c r="F1493" s="176">
        <v>15000</v>
      </c>
      <c r="G1493" s="176">
        <v>15000</v>
      </c>
      <c r="I1493" s="88">
        <f t="shared" si="179"/>
        <v>15000</v>
      </c>
    </row>
    <row r="1494" spans="2:9" ht="15" customHeight="1">
      <c r="B1494" s="187"/>
      <c r="C1494" s="188" t="s">
        <v>50</v>
      </c>
      <c r="D1494" s="202" t="s">
        <v>50</v>
      </c>
      <c r="E1494" s="203"/>
      <c r="F1494" s="176" t="s">
        <v>50</v>
      </c>
      <c r="G1494" s="176" t="s">
        <v>50</v>
      </c>
      <c r="I1494" s="88" t="str">
        <f t="shared" si="179"/>
        <v/>
      </c>
    </row>
    <row r="1495" spans="2:9" ht="15" customHeight="1">
      <c r="B1495" s="187">
        <v>1</v>
      </c>
      <c r="C1495" s="188" t="s">
        <v>1429</v>
      </c>
      <c r="D1495" s="202" t="s">
        <v>49</v>
      </c>
      <c r="E1495" s="203" t="s">
        <v>24</v>
      </c>
      <c r="F1495" s="176">
        <v>115253</v>
      </c>
      <c r="G1495" s="176">
        <v>115253</v>
      </c>
      <c r="I1495" s="88">
        <f t="shared" si="179"/>
        <v>115253</v>
      </c>
    </row>
    <row r="1496" spans="2:9" ht="15" customHeight="1">
      <c r="B1496" s="187">
        <v>2</v>
      </c>
      <c r="C1496" s="398" t="s">
        <v>1430</v>
      </c>
      <c r="D1496" s="202" t="s">
        <v>49</v>
      </c>
      <c r="E1496" s="203" t="s">
        <v>24</v>
      </c>
      <c r="F1496" s="176">
        <v>115253</v>
      </c>
      <c r="G1496" s="176">
        <v>115253</v>
      </c>
      <c r="I1496" s="88">
        <f t="shared" si="179"/>
        <v>115253</v>
      </c>
    </row>
    <row r="1497" spans="2:9" ht="15" customHeight="1">
      <c r="B1497" s="187">
        <v>3</v>
      </c>
      <c r="C1497" s="398" t="s">
        <v>1431</v>
      </c>
      <c r="D1497" s="202" t="s">
        <v>49</v>
      </c>
      <c r="E1497" s="203" t="s">
        <v>24</v>
      </c>
      <c r="F1497" s="176">
        <v>115253</v>
      </c>
      <c r="G1497" s="176">
        <v>115253</v>
      </c>
      <c r="I1497" s="88">
        <f t="shared" si="179"/>
        <v>115253</v>
      </c>
    </row>
    <row r="1498" spans="2:9" ht="15" customHeight="1">
      <c r="B1498" s="187">
        <v>4</v>
      </c>
      <c r="C1498" s="398" t="s">
        <v>1432</v>
      </c>
      <c r="D1498" s="202" t="s">
        <v>49</v>
      </c>
      <c r="E1498" s="203" t="s">
        <v>24</v>
      </c>
      <c r="F1498" s="176">
        <v>115253</v>
      </c>
      <c r="G1498" s="176">
        <v>115253</v>
      </c>
      <c r="I1498" s="88">
        <f t="shared" si="179"/>
        <v>115253</v>
      </c>
    </row>
    <row r="1499" spans="2:9" ht="15" customHeight="1">
      <c r="B1499" s="187">
        <v>5</v>
      </c>
      <c r="C1499" s="398" t="s">
        <v>1433</v>
      </c>
      <c r="D1499" s="202" t="s">
        <v>49</v>
      </c>
      <c r="E1499" s="203" t="s">
        <v>24</v>
      </c>
      <c r="F1499" s="176">
        <v>115253</v>
      </c>
      <c r="G1499" s="176">
        <v>115253</v>
      </c>
      <c r="I1499" s="88">
        <f t="shared" si="179"/>
        <v>115253</v>
      </c>
    </row>
    <row r="1500" spans="2:9" ht="15" customHeight="1">
      <c r="B1500" s="187">
        <v>6</v>
      </c>
      <c r="C1500" s="188" t="s">
        <v>1434</v>
      </c>
      <c r="D1500" s="202" t="s">
        <v>49</v>
      </c>
      <c r="E1500" s="203" t="s">
        <v>24</v>
      </c>
      <c r="F1500" s="176">
        <v>115253</v>
      </c>
      <c r="G1500" s="176">
        <v>115253</v>
      </c>
      <c r="I1500" s="88">
        <f t="shared" si="179"/>
        <v>115253</v>
      </c>
    </row>
    <row r="1501" spans="2:9" ht="15" customHeight="1">
      <c r="B1501" s="187">
        <v>7</v>
      </c>
      <c r="C1501" s="188" t="s">
        <v>1435</v>
      </c>
      <c r="D1501" s="202" t="s">
        <v>49</v>
      </c>
      <c r="E1501" s="203" t="s">
        <v>24</v>
      </c>
      <c r="F1501" s="176">
        <v>115253</v>
      </c>
      <c r="G1501" s="176">
        <v>115253</v>
      </c>
      <c r="I1501" s="88">
        <f t="shared" si="179"/>
        <v>115253</v>
      </c>
    </row>
    <row r="1502" spans="2:9" ht="15" customHeight="1">
      <c r="B1502" s="187">
        <v>8</v>
      </c>
      <c r="C1502" s="398" t="s">
        <v>1435</v>
      </c>
      <c r="D1502" s="202" t="s">
        <v>49</v>
      </c>
      <c r="E1502" s="203" t="s">
        <v>24</v>
      </c>
      <c r="F1502" s="176">
        <v>115253</v>
      </c>
      <c r="G1502" s="176">
        <v>115253</v>
      </c>
      <c r="I1502" s="88">
        <f t="shared" si="179"/>
        <v>115253</v>
      </c>
    </row>
    <row r="1503" spans="2:9" ht="15" customHeight="1">
      <c r="B1503" s="187"/>
      <c r="C1503" s="188" t="s">
        <v>50</v>
      </c>
      <c r="D1503" s="202" t="s">
        <v>50</v>
      </c>
      <c r="E1503" s="203"/>
      <c r="F1503" s="176">
        <v>0</v>
      </c>
      <c r="G1503" s="176">
        <v>0</v>
      </c>
      <c r="I1503" s="88">
        <f t="shared" si="179"/>
        <v>0</v>
      </c>
    </row>
    <row r="1504" spans="2:9" ht="15" customHeight="1">
      <c r="B1504" s="187" t="s">
        <v>1039</v>
      </c>
      <c r="C1504" s="188" t="s">
        <v>1436</v>
      </c>
      <c r="D1504" s="202"/>
      <c r="E1504" s="203"/>
      <c r="F1504" s="176">
        <v>0</v>
      </c>
      <c r="G1504" s="176">
        <v>0</v>
      </c>
      <c r="I1504" s="88">
        <f t="shared" si="179"/>
        <v>0</v>
      </c>
    </row>
    <row r="1505" spans="2:9" ht="15" customHeight="1">
      <c r="B1505" s="187">
        <v>1</v>
      </c>
      <c r="C1505" s="188" t="s">
        <v>1437</v>
      </c>
      <c r="D1505" s="202" t="s">
        <v>47</v>
      </c>
      <c r="E1505" s="203" t="s">
        <v>8</v>
      </c>
      <c r="F1505" s="176">
        <v>60000</v>
      </c>
      <c r="G1505" s="176">
        <v>60000</v>
      </c>
      <c r="I1505" s="88">
        <f t="shared" si="179"/>
        <v>60000</v>
      </c>
    </row>
    <row r="1506" spans="2:9" ht="15" customHeight="1">
      <c r="B1506" s="187">
        <v>2</v>
      </c>
      <c r="C1506" s="188" t="s">
        <v>1438</v>
      </c>
      <c r="D1506" s="202" t="s">
        <v>47</v>
      </c>
      <c r="E1506" s="203" t="s">
        <v>8</v>
      </c>
      <c r="F1506" s="176">
        <v>25000</v>
      </c>
      <c r="G1506" s="176">
        <v>25000</v>
      </c>
      <c r="I1506" s="88">
        <f t="shared" si="179"/>
        <v>25000</v>
      </c>
    </row>
    <row r="1507" spans="2:9" ht="15" customHeight="1">
      <c r="B1507" s="187">
        <v>3</v>
      </c>
      <c r="C1507" s="188" t="s">
        <v>1439</v>
      </c>
      <c r="D1507" s="202" t="s">
        <v>47</v>
      </c>
      <c r="E1507" s="203" t="s">
        <v>8</v>
      </c>
      <c r="F1507" s="176">
        <v>50000</v>
      </c>
      <c r="G1507" s="176">
        <v>50000</v>
      </c>
      <c r="I1507" s="88">
        <f t="shared" si="179"/>
        <v>50000</v>
      </c>
    </row>
    <row r="1508" spans="2:9" ht="15" customHeight="1">
      <c r="B1508" s="187" t="s">
        <v>1031</v>
      </c>
      <c r="C1508" s="188" t="s">
        <v>1440</v>
      </c>
      <c r="D1508" s="202" t="s">
        <v>49</v>
      </c>
      <c r="E1508" s="203" t="s">
        <v>14</v>
      </c>
      <c r="F1508" s="176">
        <v>12000</v>
      </c>
      <c r="G1508" s="176">
        <v>12000</v>
      </c>
      <c r="I1508" s="88">
        <f t="shared" si="179"/>
        <v>12000</v>
      </c>
    </row>
    <row r="1509" spans="2:9" ht="15" customHeight="1">
      <c r="B1509" s="187">
        <v>5</v>
      </c>
      <c r="C1509" s="188" t="s">
        <v>1441</v>
      </c>
      <c r="D1509" s="202" t="s">
        <v>49</v>
      </c>
      <c r="E1509" s="203" t="s">
        <v>14</v>
      </c>
      <c r="F1509" s="176">
        <v>12000</v>
      </c>
      <c r="G1509" s="176">
        <v>12000</v>
      </c>
      <c r="I1509" s="88">
        <f t="shared" si="179"/>
        <v>12000</v>
      </c>
    </row>
    <row r="1510" spans="2:9" ht="15" customHeight="1">
      <c r="B1510" s="187">
        <v>6</v>
      </c>
      <c r="C1510" s="188" t="s">
        <v>1442</v>
      </c>
      <c r="D1510" s="202" t="s">
        <v>49</v>
      </c>
      <c r="E1510" s="203" t="s">
        <v>14</v>
      </c>
      <c r="F1510" s="176">
        <v>12000</v>
      </c>
      <c r="G1510" s="176">
        <v>12000</v>
      </c>
      <c r="I1510" s="88">
        <f t="shared" si="179"/>
        <v>12000</v>
      </c>
    </row>
    <row r="1511" spans="2:9" ht="15" customHeight="1">
      <c r="I1511" s="88">
        <f t="shared" si="17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189 B233:G1044 B1049:G1456 B1459:G1510 B8:G188 B190:G215 D189:G189" name="Range1_1_3"/>
    <protectedRange sqref="B1045:B1048 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1" priority="10" operator="equal">
      <formula>0</formula>
    </cfRule>
  </conditionalFormatting>
  <conditionalFormatting sqref="B189 E189:G189">
    <cfRule type="cellIs" dxfId="60" priority="51" operator="equal">
      <formula>0</formula>
    </cfRule>
  </conditionalFormatting>
  <conditionalFormatting sqref="B216 D216:G216">
    <cfRule type="cellIs" dxfId="59" priority="60" operator="equal">
      <formula>0</formula>
    </cfRule>
  </conditionalFormatting>
  <conditionalFormatting sqref="B8:C135">
    <cfRule type="cellIs" dxfId="58" priority="117" operator="equal">
      <formula>0</formula>
    </cfRule>
  </conditionalFormatting>
  <conditionalFormatting sqref="B1045:C1065">
    <cfRule type="cellIs" dxfId="57" priority="18" operator="equal">
      <formula>0</formula>
    </cfRule>
  </conditionalFormatting>
  <conditionalFormatting sqref="B1066:E1510">
    <cfRule type="cellIs" dxfId="56" priority="4" operator="equal">
      <formula>0</formula>
    </cfRule>
  </conditionalFormatting>
  <conditionalFormatting sqref="B217:G231">
    <cfRule type="cellIs" dxfId="55" priority="57" operator="equal">
      <formula>0</formula>
    </cfRule>
  </conditionalFormatting>
  <conditionalFormatting sqref="B233:G1044">
    <cfRule type="cellIs" dxfId="54" priority="11" operator="equal">
      <formula>0</formula>
    </cfRule>
  </conditionalFormatting>
  <conditionalFormatting sqref="C143:G149">
    <cfRule type="cellIs" dxfId="53" priority="71" operator="equal">
      <formula>0</formula>
    </cfRule>
  </conditionalFormatting>
  <conditionalFormatting sqref="D1049:E1065">
    <cfRule type="cellIs" dxfId="52" priority="21" operator="equal">
      <formula>0</formula>
    </cfRule>
  </conditionalFormatting>
  <conditionalFormatting sqref="D1045:F1048">
    <cfRule type="cellIs" dxfId="51" priority="30" operator="equal">
      <formula>0</formula>
    </cfRule>
  </conditionalFormatting>
  <conditionalFormatting sqref="D9:G142">
    <cfRule type="cellIs" dxfId="50" priority="77" operator="equal">
      <formula>0</formula>
    </cfRule>
  </conditionalFormatting>
  <conditionalFormatting sqref="D1:IV5 A1:C7 D6:K6 H1459:IV1474 H1475:XFD1502 H1503:H1510 I1503:XFD1511 A1511:H1511 A1512:XFD65553">
    <cfRule type="cellIs" dxfId="49" priority="229" operator="equal">
      <formula>0</formula>
    </cfRule>
  </conditionalFormatting>
  <conditionalFormatting sqref="D7:IV8 C136:C142 B136:B149 B232 D232:G232 B150:G188 B190:G215">
    <cfRule type="cellIs" dxfId="48" priority="128" operator="equal">
      <formula>0</formula>
    </cfRule>
  </conditionalFormatting>
  <conditionalFormatting sqref="F1049:F1510">
    <cfRule type="cellIs" dxfId="47" priority="3" operator="equal">
      <formula>0</formula>
    </cfRule>
  </conditionalFormatting>
  <conditionalFormatting sqref="G1045:G1510">
    <cfRule type="cellIs" dxfId="46" priority="2" operator="equal">
      <formula>0</formula>
    </cfRule>
  </conditionalFormatting>
  <conditionalFormatting sqref="H9:H1433">
    <cfRule type="cellIs" dxfId="45" priority="12" operator="equal">
      <formula>0</formula>
    </cfRule>
  </conditionalFormatting>
  <conditionalFormatting sqref="H1434:I1458">
    <cfRule type="cellIs" dxfId="44" priority="6" operator="equal">
      <formula>0</formula>
    </cfRule>
  </conditionalFormatting>
  <conditionalFormatting sqref="I1053:I1433">
    <cfRule type="cellIs" dxfId="43" priority="191" operator="equal">
      <formula>0</formula>
    </cfRule>
  </conditionalFormatting>
  <conditionalFormatting sqref="I9:IV1052">
    <cfRule type="cellIs" dxfId="42" priority="13" operator="equal">
      <formula>0</formula>
    </cfRule>
  </conditionalFormatting>
  <conditionalFormatting sqref="M6:IV6">
    <cfRule type="cellIs" dxfId="41" priority="206" operator="equal">
      <formula>0</formula>
    </cfRule>
  </conditionalFormatting>
  <conditionalFormatting sqref="D189">
    <cfRule type="cellIs" dxfId="0" priority="1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1459:D1510 D1049:D1456 D8:D1044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13" zoomScale="85" zoomScaleNormal="100" zoomScaleSheetLayoutView="85" workbookViewId="0">
      <selection activeCell="C26" sqref="C26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1013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1138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44</v>
      </c>
      <c r="E7" s="533" t="s">
        <v>45</v>
      </c>
      <c r="F7" s="533" t="s">
        <v>1139</v>
      </c>
      <c r="G7" s="534" t="s">
        <v>43</v>
      </c>
      <c r="H7" s="530" t="s">
        <v>1046</v>
      </c>
      <c r="I7" s="530" t="s">
        <v>1141</v>
      </c>
      <c r="J7" s="530" t="s">
        <v>1030</v>
      </c>
      <c r="K7" s="524" t="s">
        <v>1028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1039</v>
      </c>
      <c r="C11" s="131" t="s">
        <v>1140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SATUAN'!$C$7:$C$1509,0),0)),"",OFFSET('HARGA SATUAN'!$I$6,MATCH(C12,'HARGA SATUAN'!$C$7:$C$1509,0),0))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SATUAN'!$C$7:$C$1509,0),0)),"",OFFSET('HARGA SATUAN'!$I$6,MATCH(C13,'HARGA SATUAN'!$C$7:$C$1509,0),0))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Smart Box Tidak Langsung Daya TM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Unit</v>
      </c>
      <c r="F15" s="138">
        <f t="shared" ca="1" si="2"/>
        <v>1</v>
      </c>
      <c r="G15" s="41">
        <f ca="1">IF(ISERROR(OFFSET('HARGA SATUAN'!$I$6,MATCH(C15,'HARGA SATUAN'!$C$7:$C$1509,0),0)),"",OFFSET('HARGA SATUAN'!$I$6,MATCH(C15,'HARGA SATUAN'!$C$7:$C$1509,0),0))</f>
        <v>3050000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Air Insulated LBS Motorized;24KV;630A;Min-16KA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Cell</v>
      </c>
      <c r="F16" s="138">
        <f t="shared" ca="1" si="2"/>
        <v>1</v>
      </c>
      <c r="G16" s="41">
        <f ca="1">IF(ISERROR(OFFSET('HARGA SATUAN'!$I$6,MATCH(C16,'HARGA SATUAN'!$C$7:$C$1509,0),0)),"",OFFSET('HARGA SATUAN'!$I$6,MATCH(C16,'HARGA SATUAN'!$C$7:$C$1509,0),0))</f>
        <v>34969900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30">
      <c r="A17" s="112">
        <v>6</v>
      </c>
      <c r="B17" s="134">
        <f t="shared" ca="1" si="0"/>
        <v>6</v>
      </c>
      <c r="C17" s="109" t="str">
        <f t="shared" ca="1" si="1"/>
        <v>Air Insulated CBOG Motorized+Metering;20KV;630A;Min-16KA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Cell</v>
      </c>
      <c r="F17" s="138">
        <f t="shared" ca="1" si="2"/>
        <v>1</v>
      </c>
      <c r="G17" s="41">
        <f ca="1">IF(ISERROR(OFFSET('HARGA SATUAN'!$I$6,MATCH(C17,'HARGA SATUAN'!$C$7:$C$1509,0),0)),"",OFFSET('HARGA SATUAN'!$I$6,MATCH(C17,'HARGA SATUAN'!$C$7:$C$1509,0),0))</f>
        <v>145312800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38">
        <f t="shared" ca="1" si="2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Lightning Arester (Polymer) 21 KV, 10 KA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Bh</v>
      </c>
      <c r="F19" s="138">
        <f t="shared" ca="1" si="2"/>
        <v>3</v>
      </c>
      <c r="G19" s="41">
        <f ca="1">IF(ISERROR(OFFSET('HARGA SATUAN'!$I$6,MATCH(C19,'HARGA SATUAN'!$C$7:$C$1509,0),0)),"",OFFSET('HARGA SATUAN'!$I$6,MATCH(C19,'HARGA SATUAN'!$C$7:$C$1509,0),0))</f>
        <v>725900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Isolator Tumpu ( Pin Post ) 20 KV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Bh</v>
      </c>
      <c r="F20" s="138">
        <f t="shared" ca="1" si="2"/>
        <v>10</v>
      </c>
      <c r="G20" s="41">
        <f ca="1">IF(ISERROR(OFFSET('HARGA SATUAN'!$I$6,MATCH(C20,'HARGA SATUAN'!$C$7:$C$1509,0),0)),"",OFFSET('HARGA SATUAN'!$I$6,MATCH(C20,'HARGA SATUAN'!$C$7:$C$1509,0),0))</f>
        <v>235900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Isolator Tumpu ( Line Post ) 20 KV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Bh</v>
      </c>
      <c r="F21" s="138">
        <f t="shared" ca="1" si="2"/>
        <v>4</v>
      </c>
      <c r="G21" s="41">
        <f ca="1">IF(ISERROR(OFFSET('HARGA SATUAN'!$I$6,MATCH(C21,'HARGA SATUAN'!$C$7:$C$1509,0),0)),"",OFFSET('HARGA SATUAN'!$I$6,MATCH(C21,'HARGA SATUAN'!$C$7:$C$1509,0),0))</f>
        <v>176900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Isolator Tarik ( Porcelain ) 20 KV + Primary Dead End Clamp 150-240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Set</v>
      </c>
      <c r="F22" s="138">
        <f t="shared" ca="1" si="2"/>
        <v>9</v>
      </c>
      <c r="G22" s="41">
        <f ca="1">IF(ISERROR(OFFSET('HARGA SATUAN'!$I$6,MATCH(C22,'HARGA SATUAN'!$C$7:$C$1509,0),0)),"",OFFSET('HARGA SATUAN'!$I$6,MATCH(C22,'HARGA SATUAN'!$C$7:$C$1509,0),0))</f>
        <v>430000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 ht="30">
      <c r="A23" s="112">
        <v>12</v>
      </c>
      <c r="B23" s="134">
        <f t="shared" ca="1" si="0"/>
        <v>12</v>
      </c>
      <c r="C23" s="109" t="str">
        <f t="shared" ca="1" si="1"/>
        <v>AAAC 70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38">
        <f t="shared" ca="1" si="2"/>
        <v>18</v>
      </c>
      <c r="G23" s="41">
        <f ca="1">IF(ISERROR(OFFSET('HARGA SATUAN'!$I$6,MATCH(C23,'HARGA SATUAN'!$C$7:$C$1509,0),0)),"",OFFSET('HARGA SATUAN'!$I$6,MATCH(C23,'HARGA SATUAN'!$C$7:$C$1509,0),0))</f>
        <v>14200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AAAC 150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38">
        <f t="shared" ca="1" si="2"/>
        <v>225</v>
      </c>
      <c r="G24" s="41">
        <f ca="1">IF(ISERROR(OFFSET('HARGA SATUAN'!$I$6,MATCH(C24,'HARGA SATUAN'!$C$7:$C$1509,0),0)),"",OFFSET('HARGA SATUAN'!$I$6,MATCH(C24,'HARGA SATUAN'!$C$7:$C$1509,0),0))</f>
        <v>25300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AAAC 240 mm²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Mtr</v>
      </c>
      <c r="F25" s="138">
        <f t="shared" ca="1" si="2"/>
        <v>675</v>
      </c>
      <c r="G25" s="41">
        <f ca="1">IF(ISERROR(OFFSET('HARGA SATUAN'!$I$6,MATCH(C25,'HARGA SATUAN'!$C$7:$C$1509,0),0)),"",OFFSET('HARGA SATUAN'!$I$6,MATCH(C25,'HARGA SATUAN'!$C$7:$C$1509,0),0))</f>
        <v>36900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>
        <f t="shared" ca="1" si="0"/>
        <v>15</v>
      </c>
      <c r="C26" s="109" t="str">
        <f t="shared" ca="1" si="1"/>
        <v>NFA2X-T 2 x 70 + N 70 mm²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Mtr</v>
      </c>
      <c r="F26" s="138">
        <f t="shared" ca="1" si="2"/>
        <v>2</v>
      </c>
      <c r="G26" s="41">
        <f ca="1">IF(ISERROR(OFFSET('HARGA SATUAN'!$I$6,MATCH(C26,'HARGA SATUAN'!$C$7:$C$1509,0),0)),"",OFFSET('HARGA SATUAN'!$I$6,MATCH(C26,'HARGA SATUAN'!$C$7:$C$1509,0),0))</f>
        <v>53300</v>
      </c>
      <c r="H26" s="136" t="e">
        <f ca="1">IF(B26="","",#REF!)</f>
        <v>#REF!</v>
      </c>
      <c r="I26" s="136" t="e">
        <f ca="1">IF(B26="","",#REF!)</f>
        <v>#REF!</v>
      </c>
      <c r="J26" s="136" t="e">
        <f ca="1">IF(B26="","",#REF!)</f>
        <v>#REF!</v>
      </c>
      <c r="K26" s="136" t="e">
        <f ca="1">IF(B26="","",#REF!)</f>
        <v>#REF!</v>
      </c>
      <c r="L26" s="136" t="e">
        <f ca="1">IF(C26="","",#REF!)</f>
        <v>#REF!</v>
      </c>
    </row>
    <row r="27" spans="1:12" s="137" customFormat="1">
      <c r="A27" s="112">
        <v>16</v>
      </c>
      <c r="B27" s="134">
        <f t="shared" ca="1" si="0"/>
        <v>16</v>
      </c>
      <c r="C27" s="109" t="str">
        <f t="shared" ca="1" si="1"/>
        <v>NFA2X 2 x 10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Mtr</v>
      </c>
      <c r="F27" s="138">
        <f t="shared" ca="1" si="2"/>
        <v>35</v>
      </c>
      <c r="G27" s="41">
        <f ca="1">IF(ISERROR(OFFSET('HARGA SATUAN'!$I$6,MATCH(C27,'HARGA SATUAN'!$C$7:$C$1509,0),0)),"",OFFSET('HARGA SATUAN'!$I$6,MATCH(C27,'HARGA SATUAN'!$C$7:$C$1509,0),0))</f>
        <v>4300</v>
      </c>
      <c r="H27" s="136" t="e">
        <f ca="1">IF(B27="","",#REF!)</f>
        <v>#REF!</v>
      </c>
      <c r="I27" s="136" t="e">
        <f ca="1">IF(B27="","",#REF!)</f>
        <v>#REF!</v>
      </c>
      <c r="J27" s="136" t="e">
        <f ca="1">IF(B27="","",#REF!)</f>
        <v>#REF!</v>
      </c>
      <c r="K27" s="136" t="e">
        <f ca="1">IF(B27="","",#REF!)</f>
        <v>#REF!</v>
      </c>
      <c r="L27" s="136" t="e">
        <f ca="1">IF(C27="","",#REF!)</f>
        <v>#REF!</v>
      </c>
    </row>
    <row r="28" spans="1:12" s="137" customFormat="1">
      <c r="A28" s="112">
        <v>17</v>
      </c>
      <c r="B28" s="134">
        <f t="shared" ca="1" si="0"/>
        <v>17</v>
      </c>
      <c r="C28" s="109" t="str">
        <f t="shared" ca="1" si="1"/>
        <v>Kabel NYY 1 x 150 mm²</v>
      </c>
      <c r="D28" s="101" t="str">
        <f ca="1">IF(ISERROR(OFFSET('HARGA SATUAN'!$D$6,MATCH(C28,'HARGA SATUAN'!$C$7:$C$1509,0),0)),"",OFFSET('HARGA SATUAN'!$D$6,MATCH(C28,'HARGA SATUAN'!$C$7:$C$1509,0),0))</f>
        <v>MDU-KD</v>
      </c>
      <c r="E28" s="101" t="str">
        <f ca="1">IF(B28="+","Unit",IF(ISERROR(OFFSET('HARGA SATUAN'!$E$6,MATCH(C28,'HARGA SATUAN'!$C$7:$C$1509,0),0)),"",OFFSET('HARGA SATUAN'!$E$6,MATCH(C28,'HARGA SATUAN'!$C$7:$C$1509,0),0)))</f>
        <v>Mtr</v>
      </c>
      <c r="F28" s="138">
        <f t="shared" ca="1" si="2"/>
        <v>30</v>
      </c>
      <c r="G28" s="41">
        <f ca="1">IF(ISERROR(OFFSET('HARGA SATUAN'!$I$6,MATCH(C28,'HARGA SATUAN'!$C$7:$C$1509,0),0)),"",OFFSET('HARGA SATUAN'!$I$6,MATCH(C28,'HARGA SATUAN'!$C$7:$C$1509,0),0))</f>
        <v>218600</v>
      </c>
      <c r="H28" s="136" t="e">
        <f ca="1">IF(B28="","",#REF!)</f>
        <v>#REF!</v>
      </c>
      <c r="I28" s="136" t="e">
        <f ca="1">IF(B28="","",#REF!)</f>
        <v>#REF!</v>
      </c>
      <c r="J28" s="136" t="e">
        <f ca="1">IF(B28="","",#REF!)</f>
        <v>#REF!</v>
      </c>
      <c r="K28" s="136" t="e">
        <f ca="1">IF(B28="","",#REF!)</f>
        <v>#REF!</v>
      </c>
      <c r="L28" s="136" t="e">
        <f ca="1">IF(C28="","",#REF!)</f>
        <v>#REF!</v>
      </c>
    </row>
    <row r="29" spans="1:12" s="137" customFormat="1">
      <c r="A29" s="112">
        <v>18</v>
      </c>
      <c r="B29" s="134">
        <f t="shared" ca="1" si="0"/>
        <v>18</v>
      </c>
      <c r="C29" s="109" t="str">
        <f t="shared" ca="1" si="1"/>
        <v>Modem 3G/4G</v>
      </c>
      <c r="D29" s="101" t="str">
        <f ca="1">IF(ISERROR(OFFSET('HARGA SATUAN'!$D$6,MATCH(C29,'HARGA SATUAN'!$C$7:$C$1509,0),0)),"",OFFSET('HARGA SATUAN'!$D$6,MATCH(C29,'HARGA SATUAN'!$C$7:$C$1509,0),0))</f>
        <v>HDW</v>
      </c>
      <c r="E29" s="101" t="str">
        <f ca="1">IF(B29="+","Unit",IF(ISERROR(OFFSET('HARGA SATUAN'!$E$6,MATCH(C29,'HARGA SATUAN'!$C$7:$C$1509,0),0)),"",OFFSET('HARGA SATUAN'!$E$6,MATCH(C29,'HARGA SATUAN'!$C$7:$C$1509,0),0)))</f>
        <v>Unit</v>
      </c>
      <c r="F29" s="138">
        <f t="shared" ca="1" si="2"/>
        <v>1</v>
      </c>
      <c r="G29" s="41">
        <f ca="1">IF(ISERROR(OFFSET('HARGA SATUAN'!$I$6,MATCH(C29,'HARGA SATUAN'!$C$7:$C$1509,0),0)),"",OFFSET('HARGA SATUAN'!$I$6,MATCH(C29,'HARGA SATUAN'!$C$7:$C$1509,0),0))</f>
        <v>1113900</v>
      </c>
      <c r="H29" s="136" t="e">
        <f ca="1">IF(B29="","",#REF!)</f>
        <v>#REF!</v>
      </c>
      <c r="I29" s="136" t="e">
        <f ca="1">IF(B29="","",#REF!)</f>
        <v>#REF!</v>
      </c>
      <c r="J29" s="136" t="e">
        <f ca="1">IF(B29="","",#REF!)</f>
        <v>#REF!</v>
      </c>
      <c r="K29" s="136" t="e">
        <f ca="1">IF(B29="","",#REF!)</f>
        <v>#REF!</v>
      </c>
      <c r="L29" s="136" t="e">
        <f ca="1">IF(C29="","",#REF!)</f>
        <v>#REF!</v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SUMIFS(RAB!$F$14:$F$204,RAB!$C$14:$C$204,C714)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SUMIFS(RAB!$F$14:$F$204,RAB!$C$14:$C$204,C715)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SUMIFS(RAB!$F$14:$F$204,RAB!$C$14:$C$204,C716)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SUMIFS(RAB!$F$14:$F$204,RAB!$C$14:$C$204,C717)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SUMIFS(RAB!$F$14:$F$204,RAB!$C$14:$C$204,C718)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SUMIFS(RAB!$F$14:$F$204,RAB!$C$14:$C$204,C719)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SUMIFS(RAB!$F$14:$F$204,RAB!$C$14:$C$204,C720)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SUMIFS(RAB!$F$14:$F$204,RAB!$C$14:$C$204,C721)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SUMIFS(RAB!$F$14:$F$204,RAB!$C$14:$C$204,C722)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SUMIFS(RAB!$F$14:$F$204,RAB!$C$14:$C$204,C723)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SUMIFS(RAB!$F$14:$F$204,RAB!$C$14:$C$204,C724)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SUMIFS(RAB!$F$14:$F$204,RAB!$C$14:$C$204,C725)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SUMIFS(RAB!$F$14:$F$204,RAB!$C$14:$C$204,C726)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SUMIFS(RAB!$F$14:$F$204,RAB!$C$14:$C$204,C727)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SUMIFS(RAB!$F$14:$F$204,RAB!$C$14:$C$204,C728)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SUMIFS(RAB!$F$14:$F$204,RAB!$C$14:$C$204,C729)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SUMIFS(RAB!$F$14:$F$204,RAB!$C$14:$C$204,C730)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SUMIFS(RAB!$F$14:$F$204,RAB!$C$14:$C$204,C731)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SUMIFS(RAB!$F$14:$F$204,RAB!$C$14:$C$204,C732)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SUMIFS(RAB!$F$14:$F$204,RAB!$C$14:$C$204,C733)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SUMIFS(RAB!$F$14:$F$204,RAB!$C$14:$C$204,C734)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SUMIFS(RAB!$F$14:$F$204,RAB!$C$14:$C$204,C735)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SUMIFS(RAB!$F$14:$F$204,RAB!$C$14:$C$204,C736)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SUMIFS(RAB!$F$14:$F$204,RAB!$C$14:$C$204,C737)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SUMIFS(RAB!$F$14:$F$204,RAB!$C$14:$C$204,C738)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SUMIFS(RAB!$F$14:$F$204,RAB!$C$14:$C$204,C739)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SUMIFS(RAB!$F$14:$F$204,RAB!$C$14:$C$204,C740)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SUMIFS(RAB!$F$14:$F$204,RAB!$C$14:$C$204,C741)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SUMIFS(RAB!$F$14:$F$204,RAB!$C$14:$C$204,C742)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SUMIFS(RAB!$F$14:$F$204,RAB!$C$14:$C$204,C743)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SUMIFS(RAB!$F$14:$F$204,RAB!$C$14:$C$204,C744)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SUMIFS(RAB!$F$14:$F$204,RAB!$C$14:$C$204,C745)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SUMIFS(RAB!$F$14:$F$204,RAB!$C$14:$C$204,C746)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SUMIFS(RAB!$F$14:$F$204,RAB!$C$14:$C$204,C747)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SUMIFS(RAB!$F$14:$F$204,RAB!$C$14:$C$204,C748)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SUMIFS(RAB!$F$14:$F$204,RAB!$C$14:$C$204,C749)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SUMIFS(RAB!$F$14:$F$204,RAB!$C$14:$C$204,C750)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SUMIFS(RAB!$F$14:$F$204,RAB!$C$14:$C$204,C751)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SUMIFS(RAB!$F$14:$F$204,RAB!$C$14:$C$204,C752)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SUMIFS(RAB!$F$14:$F$204,RAB!$C$14:$C$204,C753)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SUMIFS(RAB!$F$14:$F$204,RAB!$C$14:$C$204,C754)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SUMIFS(RAB!$F$14:$F$204,RAB!$C$14:$C$204,C755)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SUMIFS(RAB!$F$14:$F$204,RAB!$C$14:$C$204,C756)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SUMIFS(RAB!$F$14:$F$204,RAB!$C$14:$C$204,C757)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SUMIFS(RAB!$F$14:$F$204,RAB!$C$14:$C$204,C758)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SUMIFS(RAB!$F$14:$F$204,RAB!$C$14:$C$204,C759)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SUMIFS(RAB!$F$14:$F$204,RAB!$C$14:$C$204,C760)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SUMIFS(RAB!$F$14:$F$204,RAB!$C$14:$C$204,C761)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SUMIFS(RAB!$F$14:$F$204,RAB!$C$14:$C$204,C762)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SUMIFS(RAB!$F$14:$F$204,RAB!$C$14:$C$204,C763)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SUMIFS(RAB!$F$14:$F$204,RAB!$C$14:$C$204,C764)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SUMIFS(RAB!$F$14:$F$204,RAB!$C$14:$C$204,C765)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SUMIFS(RAB!$F$14:$F$204,RAB!$C$14:$C$204,C766)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SUMIFS(RAB!$F$14:$F$204,RAB!$C$14:$C$204,C767)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SUMIFS(RAB!$F$14:$F$204,RAB!$C$14:$C$204,C768)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SUMIFS(RAB!$F$14:$F$204,RAB!$C$14:$C$204,C769)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SUMIFS(RAB!$F$14:$F$204,RAB!$C$14:$C$204,C770)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SUMIFS(RAB!$F$14:$F$204,RAB!$C$14:$C$204,C771)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SUMIFS(RAB!$F$14:$F$204,RAB!$C$14:$C$204,C772)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SUMIFS(RAB!$F$14:$F$204,RAB!$C$14:$C$204,C773)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SUMIFS(RAB!$F$14:$F$204,RAB!$C$14:$C$204,C774)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SUMIFS(RAB!$F$14:$F$204,RAB!$C$14:$C$204,C775)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SUMIFS(RAB!$F$14:$F$204,RAB!$C$14:$C$204,C776)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SUMIFS(RAB!$F$14:$F$204,RAB!$C$14:$C$204,C777)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SUMIFS(RAB!$F$14:$F$204,RAB!$C$14:$C$204,C778)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SUMIFS(RAB!$F$14:$F$204,RAB!$C$14:$C$204,C779)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SUMIFS(RAB!$F$14:$F$204,RAB!$C$14:$C$204,C780)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SUMIFS(RAB!$F$14:$F$204,RAB!$C$14:$C$204,C781)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SUMIFS(RAB!$F$14:$F$204,RAB!$C$14:$C$204,C782)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SUMIFS(RAB!$F$14:$F$204,RAB!$C$14:$C$204,C783)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SUMIFS(RAB!$F$14:$F$204,RAB!$C$14:$C$204,C784)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SUMIFS(RAB!$F$14:$F$204,RAB!$C$14:$C$204,C785)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SUMIFS(RAB!$F$14:$F$204,RAB!$C$14:$C$204,C786)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SUMIFS(RAB!$F$14:$F$204,RAB!$C$14:$C$204,C787)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SUMIFS(RAB!$F$14:$F$204,RAB!$C$14:$C$204,C788)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SUMIFS(RAB!$F$14:$F$204,RAB!$C$14:$C$204,C789)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SUMIFS(RAB!$F$14:$F$204,RAB!$C$14:$C$204,C790)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SUMIFS(RAB!$F$14:$F$204,RAB!$C$14:$C$204,C791)</f>
        <v>1</v>
      </c>
      <c r="E791" s="26">
        <f t="shared" ca="1" si="34"/>
        <v>1</v>
      </c>
      <c r="F791" s="26">
        <f ca="1">IF(D791=0,0,SUM($E$713:E791))</f>
        <v>4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SUMIFS(RAB!$F$14:$F$204,RAB!$C$14:$C$204,C792)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SUMIFS(RAB!$F$14:$F$204,RAB!$C$14:$C$204,C793)</f>
        <v>1</v>
      </c>
      <c r="E793" s="26">
        <f t="shared" ca="1" si="34"/>
        <v>1</v>
      </c>
      <c r="F793" s="26">
        <f ca="1">IF(D793=0,0,SUM($E$713:E793))</f>
        <v>5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SUMIFS(RAB!$F$14:$F$204,RAB!$C$14:$C$204,C794)</f>
        <v>1</v>
      </c>
      <c r="E794" s="26">
        <f t="shared" ca="1" si="34"/>
        <v>1</v>
      </c>
      <c r="F794" s="26">
        <f ca="1">IF(D794=0,0,SUM($E$713:E794))</f>
        <v>6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SUMIFS(RAB!$F$14:$F$204,RAB!$C$14:$C$204,C795)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SUMIFS(RAB!$F$14:$F$204,RAB!$C$14:$C$204,C796)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SUMIFS(RAB!$F$14:$F$204,RAB!$C$14:$C$204,C797)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SUMIFS(RAB!$F$14:$F$204,RAB!$C$14:$C$204,C798)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SUMIFS(RAB!$F$14:$F$204,RAB!$C$14:$C$204,C799)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SUMIFS(RAB!$F$14:$F$204,RAB!$C$14:$C$204,C800)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SUMIFS(RAB!$F$14:$F$204,RAB!$C$14:$C$204,C801)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SUMIFS(RAB!$F$14:$F$204,RAB!$C$14:$C$204,C802)</f>
        <v>1</v>
      </c>
      <c r="E802" s="26">
        <f t="shared" ca="1" si="34"/>
        <v>1</v>
      </c>
      <c r="F802" s="26">
        <f ca="1">IF(D802=0,0,SUM($E$713:E802))</f>
        <v>7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SUMIFS(RAB!$F$14:$F$204,RAB!$C$14:$C$204,C803)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SUMIFS(RAB!$F$14:$F$204,RAB!$C$14:$C$204,C804)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SUMIFS(RAB!$F$14:$F$204,RAB!$C$14:$C$204,C805)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SUMIFS(RAB!$F$14:$F$204,RAB!$C$14:$C$204,C806)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SUMIFS(RAB!$F$14:$F$204,RAB!$C$14:$C$204,C807)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SUMIFS(RAB!$F$14:$F$204,RAB!$C$14:$C$204,C808)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SUMIFS(RAB!$F$14:$F$204,RAB!$C$14:$C$204,C809)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SUMIFS(RAB!$F$14:$F$204,RAB!$C$14:$C$204,C810)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SUMIFS(RAB!$F$14:$F$204,RAB!$C$14:$C$204,C811)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SUMIFS(RAB!$F$14:$F$204,RAB!$C$14:$C$204,C812)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SUMIFS(RAB!$F$14:$F$204,RAB!$C$14:$C$204,C813)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SUMIFS(RAB!$F$14:$F$204,RAB!$C$14:$C$204,C814)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SUMIFS(RAB!$F$14:$F$204,RAB!$C$14:$C$204,C815)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SUMIFS(RAB!$F$14:$F$204,RAB!$C$14:$C$204,C816)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SUMIFS(RAB!$F$14:$F$204,RAB!$C$14:$C$204,C817)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SUMIFS(RAB!$F$14:$F$204,RAB!$C$14:$C$204,C818)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SUMIFS(RAB!$F$14:$F$204,RAB!$C$14:$C$204,C819)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Lightning Arester (Polymer) 21 KV, 10 KA</v>
      </c>
      <c r="D820" s="139">
        <f ca="1">SUMIFS(RAB!$F$14:$F$204,RAB!$C$14:$C$204,C820)</f>
        <v>3</v>
      </c>
      <c r="E820" s="26">
        <f t="shared" ca="1" si="34"/>
        <v>1</v>
      </c>
      <c r="F820" s="26">
        <f ca="1">IF(D820=0,0,SUM($E$713:E820))</f>
        <v>8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Lightning Arester (Polymer) 24 KV, 10 KA</v>
      </c>
      <c r="D821" s="139">
        <f ca="1">SUMIFS(RAB!$F$14:$F$204,RAB!$C$14:$C$204,C821)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Isolator Tumpu ( Pin Post ) 20 KV Porcelein</v>
      </c>
      <c r="D822" s="139">
        <f ca="1">SUMIFS(RAB!$F$14:$F$204,RAB!$C$14:$C$204,C822)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Isolator Tumpu ( Pin Post ) 20 KV</v>
      </c>
      <c r="D823" s="139">
        <f ca="1">SUMIFS(RAB!$F$14:$F$204,RAB!$C$14:$C$204,C823)</f>
        <v>10</v>
      </c>
      <c r="E823" s="26">
        <f t="shared" ca="1" si="34"/>
        <v>1</v>
      </c>
      <c r="F823" s="26">
        <f ca="1">IF(D823=0,0,SUM($E$713:E823))</f>
        <v>9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Isolator Tumpu ( Line Post ) 20 KV Polymer</v>
      </c>
      <c r="D824" s="139">
        <f ca="1">SUMIFS(RAB!$F$14:$F$204,RAB!$C$14:$C$204,C824)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Line Post ) 20 KV</v>
      </c>
      <c r="D825" s="139">
        <f ca="1">SUMIFS(RAB!$F$14:$F$204,RAB!$C$14:$C$204,C825)</f>
        <v>4</v>
      </c>
      <c r="E825" s="26">
        <f t="shared" ca="1" si="34"/>
        <v>1</v>
      </c>
      <c r="F825" s="26">
        <f ca="1">IF(D825=0,0,SUM($E$713:E825))</f>
        <v>10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Tarik ( Strainkap Porcelain ) 20 KV</v>
      </c>
      <c r="D826" s="139">
        <f ca="1">SUMIFS(RAB!$F$14:$F$204,RAB!$C$14:$C$204,C826)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Tarik ( Suspension Polymer ) 20 KV</v>
      </c>
      <c r="D827" s="139">
        <f ca="1">SUMIFS(RAB!$F$14:$F$204,RAB!$C$14:$C$204,C827)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Tarik ( Porcelain ) 20 KV + Primary Dead End Clamp 150-240 mm²</v>
      </c>
      <c r="D828" s="139">
        <f ca="1">SUMIFS(RAB!$F$14:$F$204,RAB!$C$14:$C$204,C828)</f>
        <v>9</v>
      </c>
      <c r="E828" s="26">
        <f t="shared" ca="1" si="34"/>
        <v>1</v>
      </c>
      <c r="F828" s="26">
        <f ca="1">IF(D828=0,0,SUM($E$713:E828))</f>
        <v>11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AAAC 70 mm²</v>
      </c>
      <c r="D829" s="139">
        <f ca="1">SUMIFS(RAB!$F$14:$F$204,RAB!$C$14:$C$204,C829)</f>
        <v>18</v>
      </c>
      <c r="E829" s="26">
        <f t="shared" ca="1" si="34"/>
        <v>1</v>
      </c>
      <c r="F829" s="26">
        <f ca="1">IF(D829=0,0,SUM($E$713:E829))</f>
        <v>12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AAAC 150 mm²</v>
      </c>
      <c r="D830" s="139">
        <f ca="1">SUMIFS(RAB!$F$14:$F$204,RAB!$C$14:$C$204,C830)</f>
        <v>225</v>
      </c>
      <c r="E830" s="26">
        <f t="shared" ca="1" si="34"/>
        <v>1</v>
      </c>
      <c r="F830" s="26">
        <f ca="1">IF(D830=0,0,SUM($E$713:E830))</f>
        <v>13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AAAC 240 mm²</v>
      </c>
      <c r="D831" s="139">
        <f ca="1">SUMIFS(RAB!$F$14:$F$204,RAB!$C$14:$C$204,C831)</f>
        <v>675</v>
      </c>
      <c r="E831" s="26">
        <f t="shared" ca="1" si="34"/>
        <v>1</v>
      </c>
      <c r="F831" s="26">
        <f ca="1">IF(D831=0,0,SUM($E$713:E831))</f>
        <v>14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AAAC/S 70 mm²</v>
      </c>
      <c r="D832" s="139">
        <f ca="1">SUMIFS(RAB!$F$14:$F$204,RAB!$C$14:$C$204,C832)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AAAC/S 150 mm²</v>
      </c>
      <c r="D833" s="139">
        <f ca="1">SUMIFS(RAB!$F$14:$F$204,RAB!$C$14:$C$204,C833)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AAAC/S 240 mm²</v>
      </c>
      <c r="D834" s="139">
        <f ca="1">SUMIFS(RAB!$F$14:$F$204,RAB!$C$14:$C$204,C834)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NFA2X-T 2 x 70 + N 50 mm²</v>
      </c>
      <c r="D835" s="139">
        <f ca="1">SUMIFS(RAB!$F$14:$F$204,RAB!$C$14:$C$204,C835)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NFA2X-T 2 x 70 + N 70 mm²</v>
      </c>
      <c r="D836" s="139">
        <f ca="1">SUMIFS(RAB!$F$14:$F$204,RAB!$C$14:$C$204,C836)</f>
        <v>2</v>
      </c>
      <c r="E836" s="26">
        <f t="shared" ca="1" si="34"/>
        <v>1</v>
      </c>
      <c r="F836" s="26">
        <f ca="1">IF(D836=0,0,SUM($E$713:E836))</f>
        <v>15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NFA2X-T 3x35+1x35</v>
      </c>
      <c r="D837" s="139">
        <f ca="1">SUMIFS(RAB!$F$14:$F$204,RAB!$C$14:$C$204,C837)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3x70+1x70</v>
      </c>
      <c r="D838" s="139">
        <f ca="1">SUMIFS(RAB!$F$14:$F$204,RAB!$C$14:$C$204,C838)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 2 x 10 mm²</v>
      </c>
      <c r="D839" s="139">
        <f ca="1">SUMIFS(RAB!$F$14:$F$204,RAB!$C$14:$C$204,C839)</f>
        <v>35</v>
      </c>
      <c r="E839" s="26">
        <f t="shared" ca="1" si="34"/>
        <v>1</v>
      </c>
      <c r="F839" s="26">
        <f ca="1">IF(D839=0,0,SUM($E$713:E839))</f>
        <v>16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 2 x 16 mm²</v>
      </c>
      <c r="D840" s="139">
        <f ca="1">SUMIFS(RAB!$F$14:$F$204,RAB!$C$14:$C$204,C840)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 4 x 16 mm²</v>
      </c>
      <c r="D841" s="139">
        <f ca="1">SUMIFS(RAB!$F$14:$F$204,RAB!$C$14:$C$204,C841)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4 x 70 mm²</v>
      </c>
      <c r="D842" s="139">
        <f ca="1">SUMIFS(RAB!$F$14:$F$204,RAB!$C$14:$C$204,C842)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Kabel NYY 1 x 70 mm²</v>
      </c>
      <c r="D843" s="139">
        <f ca="1">SUMIFS(RAB!$F$14:$F$204,RAB!$C$14:$C$204,C843)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Kabel NYY 1 x 95 mm²</v>
      </c>
      <c r="D844" s="139">
        <f ca="1">SUMIFS(RAB!$F$14:$F$204,RAB!$C$14:$C$204,C844)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Kabel NYY 1 x 150 mm²</v>
      </c>
      <c r="D845" s="139">
        <f ca="1">SUMIFS(RAB!$F$14:$F$204,RAB!$C$14:$C$204,C845)</f>
        <v>30</v>
      </c>
      <c r="E845" s="26">
        <f t="shared" ca="1" si="35"/>
        <v>1</v>
      </c>
      <c r="F845" s="26">
        <f ca="1">IF(D845=0,0,SUM($E$713:E845))</f>
        <v>17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240 mm²</v>
      </c>
      <c r="D846" s="139">
        <f ca="1">SUMIFS(RAB!$F$14:$F$204,RAB!$C$14:$C$204,C846)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4 x 70 mm²</v>
      </c>
      <c r="D847" s="139">
        <f ca="1">SUMIFS(RAB!$F$14:$F$204,RAB!$C$14:$C$204,C847)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NA2XSEYBY 20 KV, 3 x 150 mm²</v>
      </c>
      <c r="D848" s="139">
        <f ca="1">SUMIFS(RAB!$F$14:$F$204,RAB!$C$14:$C$204,C848)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NA2XSEYBY 20 KV, 3 x 240 mm²</v>
      </c>
      <c r="D849" s="139">
        <f ca="1">SUMIFS(RAB!$F$14:$F$204,RAB!$C$14:$C$204,C849)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NA2XSEYBY 20 KV, 3 x 300 mm²</v>
      </c>
      <c r="D850" s="139">
        <f ca="1">SUMIFS(RAB!$F$14:$F$204,RAB!$C$14:$C$204,C850)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MVTIC 3 x 150 + N 95 mm²</v>
      </c>
      <c r="D851" s="139">
        <f ca="1">SUMIFS(RAB!$F$14:$F$204,RAB!$C$14:$C$204,C851)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MVTIC 3 x 240 + N 95 mm²</v>
      </c>
      <c r="D852" s="139">
        <f ca="1">SUMIFS(RAB!$F$14:$F$204,RAB!$C$14:$C$204,C852)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KWH MPB; 3P; 4W; 230/400 V; 5(80) A; Class 1</v>
      </c>
      <c r="D853" s="139">
        <f ca="1">SUMIFS(RAB!$F$14:$F$204,RAB!$C$14:$C$204,C853)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Modem 3G/4G</v>
      </c>
      <c r="D854" s="139">
        <f ca="1">SUMIFS(RAB!$F$14:$F$204,RAB!$C$14:$C$204,C854)</f>
        <v>1</v>
      </c>
      <c r="E854" s="26">
        <f t="shared" ca="1" si="35"/>
        <v>1</v>
      </c>
      <c r="F854" s="26">
        <f ca="1">IF(D854=0,0,SUM($E$713:E854))</f>
        <v>18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MCCB 1 Fasa 40 A</v>
      </c>
      <c r="D855" s="139">
        <f ca="1">SUMIFS(RAB!$F$14:$F$204,RAB!$C$14:$C$204,C855)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MCCB 1 Fasa 63 A</v>
      </c>
      <c r="D856" s="139">
        <f ca="1">SUMIFS(RAB!$F$14:$F$204,RAB!$C$14:$C$204,C856)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MCCB 1 Fasa 80 A</v>
      </c>
      <c r="D857" s="139">
        <f ca="1">SUMIFS(RAB!$F$14:$F$204,RAB!$C$14:$C$204,C857)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100 A</v>
      </c>
      <c r="D858" s="139">
        <f ca="1">SUMIFS(RAB!$F$14:$F$204,RAB!$C$14:$C$204,C858)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3 Fasa 80 A</v>
      </c>
      <c r="D859" s="139">
        <f ca="1">SUMIFS(RAB!$F$14:$F$204,RAB!$C$14:$C$204,C859)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3 Fasa 100 A</v>
      </c>
      <c r="D860" s="139">
        <f ca="1">SUMIFS(RAB!$F$14:$F$204,RAB!$C$14:$C$204,C860)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3 Fasa 125 A</v>
      </c>
      <c r="D861" s="139">
        <f ca="1">SUMIFS(RAB!$F$14:$F$204,RAB!$C$14:$C$204,C861)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160 A</v>
      </c>
      <c r="D862" s="139">
        <f ca="1">SUMIFS(RAB!$F$14:$F$204,RAB!$C$14:$C$204,C862)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200 A</v>
      </c>
      <c r="D863" s="139">
        <f ca="1">SUMIFS(RAB!$F$14:$F$204,RAB!$C$14:$C$204,C863)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225 A</v>
      </c>
      <c r="D864" s="139">
        <f ca="1">SUMIFS(RAB!$F$14:$F$204,RAB!$C$14:$C$204,C864)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250 A</v>
      </c>
      <c r="D865" s="139">
        <f ca="1">SUMIFS(RAB!$F$14:$F$204,RAB!$C$14:$C$204,C865)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300 A</v>
      </c>
      <c r="D866" s="139">
        <f ca="1">SUMIFS(RAB!$F$14:$F$204,RAB!$C$14:$C$204,C866)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 xml:space="preserve">CT TR ; Burden 5 VA; 50/5 A - 300/5 A Class 0.5s </v>
      </c>
      <c r="D867" s="139">
        <f ca="1">SUMIFS(RAB!$F$14:$F$204,RAB!$C$14:$C$204,C867)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 xml:space="preserve">CT TR ; Burden 5 VA; 100/5 A Class 0.5s </v>
      </c>
      <c r="D868" s="139">
        <f ca="1">SUMIFS(RAB!$F$14:$F$204,RAB!$C$14:$C$204,C868)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/>
      </c>
      <c r="D869" s="139">
        <f ca="1">SUMIFS(RAB!$F$14:$F$204,RAB!$C$14:$C$204,C869)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/>
      </c>
      <c r="D870" s="139">
        <f ca="1">SUMIFS(RAB!$F$14:$F$204,RAB!$C$14:$C$204,C870)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/>
      </c>
      <c r="D871" s="139">
        <f ca="1">SUMIFS(RAB!$F$14:$F$204,RAB!$C$14:$C$204,C871)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SUMIFS(RAB!$F$14:$F$204,RAB!$C$14:$C$204,C872)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SUMIFS(RAB!$F$14:$F$204,RAB!$C$14:$C$204,C873)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SUMIFS(RAB!$F$14:$F$204,RAB!$C$14:$C$204,C874)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SUMIFS(RAB!$F$14:$F$204,RAB!$C$14:$C$204,C875)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SUMIFS(RAB!$F$14:$F$204,RAB!$C$14:$C$204,C876)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SUMIFS(RAB!$F$14:$F$204,RAB!$C$14:$C$204,C877)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SUMIFS(RAB!$F$14:$F$204,RAB!$C$14:$C$204,C878)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SUMIFS(RAB!$F$14:$F$204,RAB!$C$14:$C$204,C879)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SUMIFS(RAB!$F$14:$F$204,RAB!$C$14:$C$204,C880)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SUMIFS(RAB!$F$14:$F$204,RAB!$C$14:$C$204,C881)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SUMIFS(RAB!$F$14:$F$204,RAB!$C$14:$C$204,C882)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SUMIFS(RAB!$F$14:$F$204,RAB!$C$14:$C$204,C883)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SUMIFS(RAB!$F$14:$F$204,RAB!$C$14:$C$204,C884)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SUMIFS(RAB!$F$14:$F$204,RAB!$C$14:$C$204,C885)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SUMIFS(RAB!$F$14:$F$204,RAB!$C$14:$C$204,C886)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SUMIFS(RAB!$F$14:$F$204,RAB!$C$14:$C$204,C887)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SUMIFS(RAB!$F$14:$F$204,RAB!$C$14:$C$204,C888)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SUMIFS(RAB!$F$14:$F$204,RAB!$C$14:$C$204,C889)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SUMIFS(RAB!$F$14:$F$204,RAB!$C$14:$C$204,C890)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SUMIFS(RAB!$F$14:$F$204,RAB!$C$14:$C$204,C891)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SUMIFS(RAB!$F$14:$F$204,RAB!$C$14:$C$204,C892)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SUMIFS(RAB!$F$14:$F$204,RAB!$C$14:$C$204,C893)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SUMIFS(RAB!$F$14:$F$204,RAB!$C$14:$C$204,C894)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SUMIFS(RAB!$F$14:$F$204,RAB!$C$14:$C$204,C895)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SUMIFS(RAB!$F$14:$F$204,RAB!$C$14:$C$204,C896)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SUMIFS(RAB!$F$14:$F$204,RAB!$C$14:$C$204,C897)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SUMIFS(RAB!$F$14:$F$204,RAB!$C$14:$C$204,C898)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SUMIFS(RAB!$F$14:$F$204,RAB!$C$14:$C$204,C899)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SUMIFS(RAB!$F$14:$F$204,RAB!$C$14:$C$204,C900)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SUMIFS(RAB!$F$14:$F$204,RAB!$C$14:$C$204,C901)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SUMIFS(RAB!$F$14:$F$204,RAB!$C$14:$C$204,C902)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SUMIFS(RAB!$F$14:$F$204,RAB!$C$14:$C$204,C903)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SUMIFS(RAB!$F$14:$F$204,RAB!$C$14:$C$204,C904)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SUMIFS(RAB!$F$14:$F$204,RAB!$C$14:$C$204,C905)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SUMIFS(RAB!$F$14:$F$204,RAB!$C$14:$C$204,C906)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SUMIFS(RAB!$F$14:$F$204,RAB!$C$14:$C$204,C907)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SUMIFS(RAB!$F$14:$F$204,RAB!$C$14:$C$204,C908)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SUMIFS(RAB!$F$14:$F$204,RAB!$C$14:$C$204,C909)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SUMIFS(RAB!$F$14:$F$204,RAB!$C$14:$C$204,C910)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SUMIFS(RAB!$F$14:$F$204,RAB!$C$14:$C$204,C911)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SUMIFS(RAB!$F$14:$F$204,RAB!$C$14:$C$204,C912)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SUMIFS(RAB!$F$14:$F$204,RAB!$C$14:$C$204,C913)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SUMIFS(RAB!$F$14:$F$204,RAB!$C$14:$C$204,C914)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SUMIFS(RAB!$F$14:$F$204,RAB!$C$14:$C$204,C915)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SUMIFS(RAB!$F$14:$F$204,RAB!$C$14:$C$204,C916)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SUMIFS(RAB!$F$14:$F$204,RAB!$C$14:$C$204,C917)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SUMIFS(RAB!$F$14:$F$204,RAB!$C$14:$C$204,C918)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SUMIFS(RAB!$F$14:$F$204,RAB!$C$14:$C$204,C919)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SUMIFS(RAB!$F$14:$F$204,RAB!$C$14:$C$204,C920)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SUMIFS(RAB!$F$14:$F$204,RAB!$C$14:$C$204,C921)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SUMIFS(RAB!$F$14:$F$204,RAB!$C$14:$C$204,C922)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SUMIFS(RAB!$F$14:$F$204,RAB!$C$14:$C$204,C923)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SUMIFS(RAB!$F$14:$F$204,RAB!$C$14:$C$204,C924)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SUMIFS(RAB!$F$14:$F$204,RAB!$C$14:$C$204,C925)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SUMIFS(RAB!$F$14:$F$204,RAB!$C$14:$C$204,C926)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SUMIFS(RAB!$F$14:$F$204,RAB!$C$14:$C$204,C927)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SUMIFS(RAB!$F$14:$F$204,RAB!$C$14:$C$204,C928)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SUMIFS(RAB!$F$14:$F$204,RAB!$C$14:$C$204,C929)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SUMIFS(RAB!$F$14:$F$204,RAB!$C$14:$C$204,C930)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SUMIFS(RAB!$F$14:$F$204,RAB!$C$14:$C$204,C931)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SUMIFS(RAB!$F$14:$F$204,RAB!$C$14:$C$204,C932)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SUMIFS(RAB!$F$14:$F$204,RAB!$C$14:$C$204,C933)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SUMIFS(RAB!$F$14:$F$204,RAB!$C$14:$C$204,C934)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SUMIFS(RAB!$F$14:$F$204,RAB!$C$14:$C$204,C935)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SUMIFS(RAB!$F$14:$F$204,RAB!$C$14:$C$204,C936)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SUMIFS(RAB!$F$14:$F$204,RAB!$C$14:$C$204,C937)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SUMIFS(RAB!$F$14:$F$204,RAB!$C$14:$C$204,C938)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SUMIFS(RAB!$F$14:$F$204,RAB!$C$14:$C$204,C939)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SUMIFS(RAB!$F$14:$F$204,RAB!$C$14:$C$204,C940)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SUMIFS(RAB!$F$14:$F$204,RAB!$C$14:$C$204,C941)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SUMIFS(RAB!$F$14:$F$204,RAB!$C$14:$C$204,C942)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SUMIFS(RAB!$F$14:$F$204,RAB!$C$14:$C$204,C943)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SUMIFS(RAB!$F$14:$F$204,RAB!$C$14:$C$204,C944)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SUMIFS(RAB!$F$14:$F$204,RAB!$C$14:$C$204,C945)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SUMIFS(RAB!$F$14:$F$204,RAB!$C$14:$C$204,C946)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SUMIFS(RAB!$F$14:$F$204,RAB!$C$14:$C$204,C947)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SUMIFS(RAB!$F$14:$F$204,RAB!$C$14:$C$204,C948)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SUMIFS(RAB!$F$14:$F$204,RAB!$C$14:$C$204,C949)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SUMIFS(RAB!$F$14:$F$204,RAB!$C$14:$C$204,C950)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SUMIFS(RAB!$F$14:$F$204,RAB!$C$14:$C$204,C951)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SUMIFS(RAB!$F$14:$F$204,RAB!$C$14:$C$204,C952)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SUMIFS(RAB!$F$14:$F$204,RAB!$C$14:$C$204,C953)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SUMIFS(RAB!$F$14:$F$204,RAB!$C$14:$C$204,C954)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SUMIFS(RAB!$F$14:$F$204,RAB!$C$14:$C$204,C955)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SUMIFS(RAB!$F$14:$F$204,RAB!$C$14:$C$204,C956)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SUMIFS(RAB!$F$14:$F$204,RAB!$C$14:$C$204,C957)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SUMIFS(RAB!$F$14:$F$204,RAB!$C$14:$C$204,C958)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SUMIFS(RAB!$F$14:$F$204,RAB!$C$14:$C$204,C959)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SUMIFS(RAB!$F$14:$F$204,RAB!$C$14:$C$204,C960)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SUMIFS(RAB!$F$14:$F$204,RAB!$C$14:$C$204,C961)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SUMIFS(RAB!$F$14:$F$204,RAB!$C$14:$C$204,C962)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SUMIFS(RAB!$F$14:$F$204,RAB!$C$14:$C$204,C963)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SUMIFS(RAB!$F$14:$F$204,RAB!$C$14:$C$204,C964)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SUMIFS(RAB!$F$14:$F$204,RAB!$C$14:$C$204,C965)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SUMIFS(RAB!$F$14:$F$204,RAB!$C$14:$C$204,C966)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SUMIFS(RAB!$F$14:$F$204,RAB!$C$14:$C$204,C967)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SUMIFS(RAB!$F$14:$F$204,RAB!$C$14:$C$204,C968)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SUMIFS(RAB!$F$14:$F$204,RAB!$C$14:$C$204,C969)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SUMIFS(RAB!$F$14:$F$204,RAB!$C$14:$C$204,C970)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SUMIFS(RAB!$F$14:$F$204,RAB!$C$14:$C$204,C971)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SUMIFS(RAB!$F$14:$F$204,RAB!$C$14:$C$204,C972)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SUMIFS(RAB!$F$14:$F$204,RAB!$C$14:$C$204,C973)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SUMIFS(RAB!$F$14:$F$204,RAB!$C$14:$C$204,C974)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SUMIFS(RAB!$F$14:$F$204,RAB!$C$14:$C$204,C975)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SUMIFS(RAB!$F$14:$F$204,RAB!$C$14:$C$204,C976)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SUMIFS(RAB!$F$14:$F$204,RAB!$C$14:$C$204,C977)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SUMIFS(RAB!$F$14:$F$204,RAB!$C$14:$C$204,C978)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SUMIFS(RAB!$F$14:$F$204,RAB!$C$14:$C$204,C979)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SUMIFS(RAB!$F$14:$F$204,RAB!$C$14:$C$204,C980)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SUMIFS(RAB!$F$14:$F$204,RAB!$C$14:$C$204,C981)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SUMIFS(RAB!$F$14:$F$204,RAB!$C$14:$C$204,C982)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SUMIFS(RAB!$F$14:$F$204,RAB!$C$14:$C$204,C983)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SUMIFS(RAB!$F$14:$F$204,RAB!$C$14:$C$204,C984)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SUMIFS(RAB!$F$14:$F$204,RAB!$C$14:$C$204,C985)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SUMIFS(RAB!$F$14:$F$204,RAB!$C$14:$C$204,C986)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SUMIFS(RAB!$F$14:$F$204,RAB!$C$14:$C$204,C987)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SUMIFS(RAB!$F$14:$F$204,RAB!$C$14:$C$204,C988)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SUMIFS(RAB!$F$14:$F$204,RAB!$C$14:$C$204,C989)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SUMIFS(RAB!$F$14:$F$204,RAB!$C$14:$C$204,C990)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SUMIFS(RAB!$F$14:$F$204,RAB!$C$14:$C$204,C991)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SUMIFS(RAB!$F$14:$F$204,RAB!$C$14:$C$204,C992)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SUMIFS(RAB!$F$14:$F$204,RAB!$C$14:$C$204,C993)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SUMIFS(RAB!$F$14:$F$204,RAB!$C$14:$C$204,C994)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SUMIFS(RAB!$F$14:$F$204,RAB!$C$14:$C$204,C995)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SUMIFS(RAB!$F$14:$F$204,RAB!$C$14:$C$204,C996)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SUMIFS(RAB!$F$14:$F$204,RAB!$C$14:$C$204,C997)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SUMIFS(RAB!$F$14:$F$204,RAB!$C$14:$C$204,C998)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SUMIFS(RAB!$F$14:$F$204,RAB!$C$14:$C$204,C999)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SUMIFS(RAB!$F$14:$F$204,RAB!$C$14:$C$204,C1000)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SUMIFS(RAB!$F$14:$F$204,RAB!$C$14:$C$204,C1001)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SUMIFS(RAB!$F$14:$F$204,RAB!$C$14:$C$204,C1002)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SUMIFS(RAB!$F$14:$F$204,RAB!$C$14:$C$204,C1003)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SUMIFS(RAB!$F$14:$F$204,RAB!$C$14:$C$204,C1004)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SUMIFS(RAB!$F$14:$F$204,RAB!$C$14:$C$204,C1005)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SUMIFS(RAB!$F$14:$F$204,RAB!$C$14:$C$204,C1006)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SUMIFS(RAB!$F$14:$F$204,RAB!$C$14:$C$204,C1007)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SUMIFS(RAB!$F$14:$F$204,RAB!$C$14:$C$204,C1008)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SUMIFS(RAB!$F$14:$F$204,RAB!$C$14:$C$204,C1009)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SUMIFS(RAB!$F$14:$F$204,RAB!$C$14:$C$204,C1010)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SUMIFS(RAB!$F$14:$F$204,RAB!$C$14:$C$204,C1011)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SUMIFS(RAB!$F$14:$F$204,RAB!$C$14:$C$204,C1012)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SUMIFS(RAB!$F$14:$F$204,RAB!$C$14:$C$204,C1013)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SUMIFS(RAB!$F$14:$F$204,RAB!$C$14:$C$204,C1014)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SUMIFS(RAB!$F$14:$F$204,RAB!$C$14:$C$204,C1015)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SUMIFS(RAB!$F$14:$F$204,RAB!$C$14:$C$204,C1016)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SUMIFS(RAB!$F$14:$F$204,RAB!$C$14:$C$204,C1017)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SUMIFS(RAB!$F$14:$F$204,RAB!$C$14:$C$204,C1018)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SUMIFS(RAB!$F$14:$F$204,RAB!$C$14:$C$204,C1019)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SUMIFS(RAB!$F$14:$F$204,RAB!$C$14:$C$204,C1020)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SUMIFS(RAB!$F$14:$F$204,RAB!$C$14:$C$204,C1021)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SUMIFS(RAB!$F$14:$F$204,RAB!$C$14:$C$204,C1022)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SUMIFS(RAB!$F$14:$F$204,RAB!$C$14:$C$204,C1023)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SUMIFS(RAB!$F$14:$F$204,RAB!$C$14:$C$204,C1024)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SUMIFS(RAB!$F$14:$F$204,RAB!$C$14:$C$204,C1025)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SUMIFS(RAB!$F$14:$F$204,RAB!$C$14:$C$204,C1026)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SUMIFS(RAB!$F$14:$F$204,RAB!$C$14:$C$204,C1027)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SUMIFS(RAB!$F$14:$F$204,RAB!$C$14:$C$204,C1028)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SUMIFS(RAB!$F$14:$F$204,RAB!$C$14:$C$204,C1029)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SUMIFS(RAB!$F$14:$F$204,RAB!$C$14:$C$204,C1030)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SUMIFS(RAB!$F$14:$F$204,RAB!$C$14:$C$204,C1031)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SUMIFS(RAB!$F$14:$F$204,RAB!$C$14:$C$204,C1032)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SUMIFS(RAB!$F$14:$F$204,RAB!$C$14:$C$204,C1033)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SUMIFS(RAB!$F$14:$F$204,RAB!$C$14:$C$204,C1034)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SUMIFS(RAB!$F$14:$F$204,RAB!$C$14:$C$204,C1035)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SUMIFS(RAB!$F$14:$F$204,RAB!$C$14:$C$204,C1036)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SUMIFS(RAB!$F$14:$F$204,RAB!$C$14:$C$204,C1037)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SUMIFS(RAB!$F$14:$F$204,RAB!$C$14:$C$204,C1038)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SUMIFS(RAB!$F$14:$F$204,RAB!$C$14:$C$204,C1039)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SUMIFS(RAB!$F$14:$F$204,RAB!$C$14:$C$204,C1040)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SUMIFS(RAB!$F$14:$F$204,RAB!$C$14:$C$204,C1041)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SUMIFS(RAB!$F$14:$F$204,RAB!$C$14:$C$204,C1042)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SUMIFS(RAB!$F$14:$F$204,RAB!$C$14:$C$204,C1043)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SUMIFS(RAB!$F$14:$F$204,RAB!$C$14:$C$204,C1044)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SUMIFS(RAB!$F$14:$F$204,RAB!$C$14:$C$204,C1045)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SUMIFS(RAB!$F$14:$F$204,RAB!$C$14:$C$204,C1046)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SUMIFS(RAB!$F$14:$F$204,RAB!$C$14:$C$204,C1047)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SUMIFS(RAB!$F$14:$F$204,RAB!$C$14:$C$204,C1048)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SUMIFS(RAB!$F$14:$F$204,RAB!$C$14:$C$204,C1049)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SUMIFS(RAB!$F$14:$F$204,RAB!$C$14:$C$204,C1050)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SUMIFS(RAB!$F$14:$F$204,RAB!$C$14:$C$204,C1051)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SUMIFS(RAB!$F$14:$F$204,RAB!$C$14:$C$204,C1052)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SUMIFS(RAB!$F$14:$F$204,RAB!$C$14:$C$204,C1053)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SUMIFS(RAB!$F$14:$F$204,RAB!$C$14:$C$204,C1054)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SUMIFS(RAB!$F$14:$F$204,RAB!$C$14:$C$204,C1055)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SUMIFS(RAB!$F$14:$F$204,RAB!$C$14:$C$204,C1056)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SUMIFS(RAB!$F$14:$F$204,RAB!$C$14:$C$204,C1057)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SUMIFS(RAB!$F$14:$F$204,RAB!$C$14:$C$204,C1058)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SUMIFS(RAB!$F$14:$F$204,RAB!$C$14:$C$204,C1059)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SUMIFS(RAB!$F$14:$F$204,RAB!$C$14:$C$204,C1060)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SUMIFS(RAB!$F$14:$F$204,RAB!$C$14:$C$204,C1061)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SUMIFS(RAB!$F$14:$F$204,RAB!$C$14:$C$204,C1062)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SUMIFS(RAB!$F$14:$F$204,RAB!$C$14:$C$204,C1063)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SUMIFS(RAB!$F$14:$F$204,RAB!$C$14:$C$204,C1064)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SUMIFS(RAB!$F$14:$F$204,RAB!$C$14:$C$204,C1065)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SUMIFS(RAB!$F$14:$F$204,RAB!$C$14:$C$204,C1066)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SUMIFS(RAB!$F$14:$F$204,RAB!$C$14:$C$204,C1067)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SUMIFS(RAB!$F$14:$F$204,RAB!$C$14:$C$204,C1068)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SUMIFS(RAB!$F$14:$F$204,RAB!$C$14:$C$204,C1069)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SUMIFS(RAB!$F$14:$F$204,RAB!$C$14:$C$204,C1070)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SUMIFS(RAB!$F$14:$F$204,RAB!$C$14:$C$204,C1071)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SUMIFS(RAB!$F$14:$F$204,RAB!$C$14:$C$204,C1072)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SUMIFS(RAB!$F$14:$F$204,RAB!$C$14:$C$204,C1073)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SUMIFS(RAB!$F$14:$F$204,RAB!$C$14:$C$204,C1074)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SUMIFS(RAB!$F$14:$F$204,RAB!$C$14:$C$204,C1075)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SUMIFS(RAB!$F$14:$F$204,RAB!$C$14:$C$204,C1076)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SUMIFS(RAB!$F$14:$F$204,RAB!$C$14:$C$204,C1077)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SUMIFS(RAB!$F$14:$F$204,RAB!$C$14:$C$204,C1078)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SUMIFS(RAB!$F$14:$F$204,RAB!$C$14:$C$204,C1079)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SUMIFS(RAB!$F$14:$F$204,RAB!$C$14:$C$204,C1080)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SUMIFS(RAB!$F$14:$F$204,RAB!$C$14:$C$204,C1081)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SUMIFS(RAB!$F$14:$F$204,RAB!$C$14:$C$204,C1082)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SUMIFS(RAB!$F$14:$F$204,RAB!$C$14:$C$204,C1083)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SUMIFS(RAB!$F$14:$F$204,RAB!$C$14:$C$204,C1084)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SUMIFS(RAB!$F$14:$F$204,RAB!$C$14:$C$204,C1085)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SUMIFS(RAB!$F$14:$F$204,RAB!$C$14:$C$204,C1086)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SUMIFS(RAB!$F$14:$F$204,RAB!$C$14:$C$204,C1087)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SUMIFS(RAB!$F$14:$F$204,RAB!$C$14:$C$204,C1088)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SUMIFS(RAB!$F$14:$F$204,RAB!$C$14:$C$204,C1089)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SUMIFS(RAB!$F$14:$F$204,RAB!$C$14:$C$204,C1090)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SUMIFS(RAB!$F$14:$F$204,RAB!$C$14:$C$204,C1091)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SUMIFS(RAB!$F$14:$F$204,RAB!$C$14:$C$204,C1092)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SUMIFS(RAB!$F$14:$F$204,RAB!$C$14:$C$204,C1093)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SUMIFS(RAB!$F$14:$F$204,RAB!$C$14:$C$204,C1094)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SUMIFS(RAB!$F$14:$F$204,RAB!$C$14:$C$204,C1095)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SUMIFS(RAB!$F$14:$F$204,RAB!$C$14:$C$204,C1096)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SUMIFS(RAB!$F$14:$F$204,RAB!$C$14:$C$204,C1097)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SUMIFS(RAB!$F$14:$F$204,RAB!$C$14:$C$204,C1098)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SUMIFS(RAB!$F$14:$F$204,RAB!$C$14:$C$204,C1099)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SUMIFS(RAB!$F$14:$F$204,RAB!$C$14:$C$204,C1100)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SUMIFS(RAB!$F$14:$F$204,RAB!$C$14:$C$204,C1101)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SUMIFS(RAB!$F$14:$F$204,RAB!$C$14:$C$204,C1102)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SUMIFS(RAB!$F$14:$F$204,RAB!$C$14:$C$204,C1103)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SUMIFS(RAB!$F$14:$F$204,RAB!$C$14:$C$204,C1104)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SUMIFS(RAB!$F$14:$F$204,RAB!$C$14:$C$204,C1105)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SUMIFS(RAB!$F$14:$F$204,RAB!$C$14:$C$204,C1106)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SUMIFS(RAB!$F$14:$F$204,RAB!$C$14:$C$204,C1107)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SUMIFS(RAB!$F$14:$F$204,RAB!$C$14:$C$204,C1108)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SUMIFS(RAB!$F$14:$F$204,RAB!$C$14:$C$204,C1109)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SUMIFS(RAB!$F$14:$F$204,RAB!$C$14:$C$204,C1110)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SUMIFS(RAB!$F$14:$F$204,RAB!$C$14:$C$204,C1111)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SUMIFS(RAB!$F$14:$F$204,RAB!$C$14:$C$204,C1112)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SUMIFS(RAB!$F$14:$F$204,RAB!$C$14:$C$204,C1113)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SUMIFS(RAB!$F$14:$F$204,RAB!$C$14:$C$204,C1114)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SUMIFS(RAB!$F$14:$F$204,RAB!$C$14:$C$204,C1115)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SUMIFS(RAB!$F$14:$F$204,RAB!$C$14:$C$204,C1116)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SUMIFS(RAB!$F$14:$F$204,RAB!$C$14:$C$204,C1117)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SUMIFS(RAB!$F$14:$F$204,RAB!$C$14:$C$204,C1118)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SUMIFS(RAB!$F$14:$F$204,RAB!$C$14:$C$204,C1119)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SUMIFS(RAB!$F$14:$F$204,RAB!$C$14:$C$204,C1120)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SUMIFS(RAB!$F$14:$F$204,RAB!$C$14:$C$204,C1121)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SUMIFS(RAB!$F$14:$F$204,RAB!$C$14:$C$204,C1122)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SUMIFS(RAB!$F$14:$F$204,RAB!$C$14:$C$204,C1123)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SUMIFS(RAB!$F$14:$F$204,RAB!$C$14:$C$204,C1124)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SUMIFS(RAB!$F$14:$F$204,RAB!$C$14:$C$204,C1125)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SUMIFS(RAB!$F$14:$F$204,RAB!$C$14:$C$204,C1126)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SUMIFS(RAB!$F$14:$F$204,RAB!$C$14:$C$204,C1127)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SUMIFS(RAB!$F$14:$F$204,RAB!$C$14:$C$204,C1128)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SUMIFS(RAB!$F$14:$F$204,RAB!$C$14:$C$204,C1129)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SUMIFS(RAB!$F$14:$F$204,RAB!$C$14:$C$204,C1130)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SUMIFS(RAB!$F$14:$F$204,RAB!$C$14:$C$204,C1131)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SUMIFS(RAB!$F$14:$F$204,RAB!$C$14:$C$204,C1132)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SUMIFS(RAB!$F$14:$F$204,RAB!$C$14:$C$204,C1133)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SUMIFS(RAB!$F$14:$F$204,RAB!$C$14:$C$204,C1134)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SUMIFS(RAB!$F$14:$F$204,RAB!$C$14:$C$204,C1135)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SUMIFS(RAB!$F$14:$F$204,RAB!$C$14:$C$204,C1136)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SUMIFS(RAB!$F$14:$F$204,RAB!$C$14:$C$204,C1137)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SUMIFS(RAB!$F$14:$F$204,RAB!$C$14:$C$204,C1138)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SUMIFS(RAB!$F$14:$F$204,RAB!$C$14:$C$204,C1139)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SUMIFS(RAB!$F$14:$F$204,RAB!$C$14:$C$204,C1140)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SUMIFS(RAB!$F$14:$F$204,RAB!$C$14:$C$204,C1141)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SUMIFS(RAB!$F$14:$F$204,RAB!$C$14:$C$204,C1142)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SUMIFS(RAB!$F$14:$F$204,RAB!$C$14:$C$204,C1143)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SUMIFS(RAB!$F$14:$F$204,RAB!$C$14:$C$204,C1144)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SUMIFS(RAB!$F$14:$F$204,RAB!$C$14:$C$204,C1145)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SUMIFS(RAB!$F$14:$F$204,RAB!$C$14:$C$204,C1146)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SUMIFS(RAB!$F$14:$F$204,RAB!$C$14:$C$204,C1147)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SUMIFS(RAB!$F$14:$F$204,RAB!$C$14:$C$204,C1148)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SUMIFS(RAB!$F$14:$F$204,RAB!$C$14:$C$204,C1149)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SUMIFS(RAB!$F$14:$F$204,RAB!$C$14:$C$204,C1150)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SUMIFS(RAB!$F$14:$F$204,RAB!$C$14:$C$204,C1151)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SUMIFS(RAB!$F$14:$F$204,RAB!$C$14:$C$204,C1152)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SUMIFS(RAB!$F$14:$F$204,RAB!$C$14:$C$204,C1153)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SUMIFS(RAB!$F$14:$F$204,RAB!$C$14:$C$204,C1154)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SUMIFS(RAB!$F$14:$F$204,RAB!$C$14:$C$204,C1155)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SUMIFS(RAB!$F$14:$F$204,RAB!$C$14:$C$204,C1156)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SUMIFS(RAB!$F$14:$F$204,RAB!$C$14:$C$204,C1157)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SUMIFS(RAB!$F$14:$F$204,RAB!$C$14:$C$204,C1158)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SUMIFS(RAB!$F$14:$F$204,RAB!$C$14:$C$204,C1159)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SUMIFS(RAB!$F$14:$F$204,RAB!$C$14:$C$204,C1160)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SUMIFS(RAB!$F$14:$F$204,RAB!$C$14:$C$204,C1161)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SUMIFS(RAB!$F$14:$F$204,RAB!$C$14:$C$204,C1162)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SUMIFS(RAB!$F$14:$F$204,RAB!$C$14:$C$204,C1163)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SUMIFS(RAB!$F$14:$F$204,RAB!$C$14:$C$204,C1164)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SUMIFS(RAB!$F$14:$F$204,RAB!$C$14:$C$204,C1165)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SUMIFS(RAB!$F$14:$F$204,RAB!$C$14:$C$204,C1166)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SUMIFS(RAB!$F$14:$F$204,RAB!$C$14:$C$204,C1167)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SUMIFS(RAB!$F$14:$F$204,RAB!$C$14:$C$204,C1168)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SUMIFS(RAB!$F$14:$F$204,RAB!$C$14:$C$204,C1169)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SUMIFS(RAB!$F$14:$F$204,RAB!$C$14:$C$204,C1170)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SUMIFS(RAB!$F$14:$F$204,RAB!$C$14:$C$204,C1171)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SUMIFS(RAB!$F$14:$F$204,RAB!$C$14:$C$204,C1172)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SUMIFS(RAB!$F$14:$F$204,RAB!$C$14:$C$204,C1173)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SUMIFS(RAB!$F$14:$F$204,RAB!$C$14:$C$204,C1174)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SUMIFS(RAB!$F$14:$F$204,RAB!$C$14:$C$204,C1175)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SUMIFS(RAB!$F$14:$F$204,RAB!$C$14:$C$204,C1176)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SUMIFS(RAB!$F$14:$F$204,RAB!$C$14:$C$204,C1177)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SUMIFS(RAB!$F$14:$F$204,RAB!$C$14:$C$204,C1178)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SUMIFS(RAB!$F$14:$F$204,RAB!$C$14:$C$204,C1179)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SUMIFS(RAB!$F$14:$F$204,RAB!$C$14:$C$204,C1180)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SUMIFS(RAB!$F$14:$F$204,RAB!$C$14:$C$204,C1181)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SUMIFS(RAB!$F$14:$F$204,RAB!$C$14:$C$204,C1182)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SUMIFS(RAB!$F$14:$F$204,RAB!$C$14:$C$204,C1183)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SUMIFS(RAB!$F$14:$F$204,RAB!$C$14:$C$204,C1184)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SUMIFS(RAB!$F$14:$F$204,RAB!$C$14:$C$204,C1185)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SUMIFS(RAB!$F$14:$F$204,RAB!$C$14:$C$204,C1186)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SUMIFS(RAB!$F$14:$F$204,RAB!$C$14:$C$204,C1187)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SUMIFS(RAB!$F$14:$F$204,RAB!$C$14:$C$204,C1188)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SUMIFS(RAB!$F$14:$F$204,RAB!$C$14:$C$204,C1189)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SUMIFS(RAB!$F$14:$F$204,RAB!$C$14:$C$204,C1190)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SUMIFS(RAB!$F$14:$F$204,RAB!$C$14:$C$204,C1191)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SUMIFS(RAB!$F$14:$F$204,RAB!$C$14:$C$204,C1192)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SUMIFS(RAB!$F$14:$F$204,RAB!$C$14:$C$204,C1193)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SUMIFS(RAB!$F$14:$F$204,RAB!$C$14:$C$204,C1194)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SUMIFS(RAB!$F$14:$F$204,RAB!$C$14:$C$204,C1195)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SUMIFS(RAB!$F$14:$F$204,RAB!$C$14:$C$204,C1196)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SUMIFS(RAB!$F$14:$F$204,RAB!$C$14:$C$204,C1197)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SUMIFS(RAB!$F$14:$F$204,RAB!$C$14:$C$204,C1198)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SUMIFS(RAB!$F$14:$F$204,RAB!$C$14:$C$204,C1199)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SUMIFS(RAB!$F$14:$F$204,RAB!$C$14:$C$204,C1200)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SUMIFS(RAB!$F$14:$F$204,RAB!$C$14:$C$204,C1201)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SUMIFS(RAB!$F$14:$F$204,RAB!$C$14:$C$204,C1202)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SUMIFS(RAB!$F$14:$F$204,RAB!$C$14:$C$204,C1203)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SUMIFS(RAB!$F$14:$F$204,RAB!$C$14:$C$204,C1204)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SUMIFS(RAB!$F$14:$F$204,RAB!$C$14:$C$204,C1205)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SUMIFS(RAB!$F$14:$F$204,RAB!$C$14:$C$204,C1206)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SUMIFS(RAB!$F$14:$F$204,RAB!$C$14:$C$204,C1207)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SUMIFS(RAB!$F$14:$F$204,RAB!$C$14:$C$204,C1208)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SUMIFS(RAB!$F$14:$F$204,RAB!$C$14:$C$204,C1209)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SUMIFS(RAB!$F$14:$F$204,RAB!$C$14:$C$204,C1210)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SUMIFS(RAB!$F$14:$F$204,RAB!$C$14:$C$204,C1211)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SUMIFS(RAB!$F$14:$F$204,RAB!$C$14:$C$204,C1212)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SUMIFS(RAB!$F$14:$F$204,RAB!$C$14:$C$204,C1213)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SUMIFS(RAB!$F$14:$F$204,RAB!$C$14:$C$204,C1214)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SUMIFS(RAB!$F$14:$F$204,RAB!$C$14:$C$204,C1215)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SUMIFS(RAB!$F$14:$F$204,RAB!$C$14:$C$204,C1216)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SUMIFS(RAB!$F$14:$F$204,RAB!$C$14:$C$204,C1217)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SUMIFS(RAB!$F$14:$F$204,RAB!$C$14:$C$204,C1218)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SUMIFS(RAB!$F$14:$F$204,RAB!$C$14:$C$204,C1219)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SUMIFS(RAB!$F$14:$F$204,RAB!$C$14:$C$204,C1220)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SUMIFS(RAB!$F$14:$F$204,RAB!$C$14:$C$204,C1221)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SUMIFS(RAB!$F$14:$F$204,RAB!$C$14:$C$204,C1222)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SUMIFS(RAB!$F$14:$F$204,RAB!$C$14:$C$204,C1223)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SUMIFS(RAB!$F$14:$F$204,RAB!$C$14:$C$204,C1224)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SUMIFS(RAB!$F$14:$F$204,RAB!$C$14:$C$204,C1225)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SUMIFS(RAB!$F$14:$F$204,RAB!$C$14:$C$204,C1226)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SUMIFS(RAB!$F$14:$F$204,RAB!$C$14:$C$204,C1227)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SUMIFS(RAB!$F$14:$F$204,RAB!$C$14:$C$204,C1228)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SUMIFS(RAB!$F$14:$F$204,RAB!$C$14:$C$204,C1229)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SUMIFS(RAB!$F$14:$F$204,RAB!$C$14:$C$204,C1230)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SUMIFS(RAB!$F$14:$F$204,RAB!$C$14:$C$204,C1231)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SUMIFS(RAB!$F$14:$F$204,RAB!$C$14:$C$204,C1232)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SUMIFS(RAB!$F$14:$F$204,RAB!$C$14:$C$204,C1233)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SUMIFS(RAB!$F$14:$F$204,RAB!$C$14:$C$204,C1234)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SUMIFS(RAB!$F$14:$F$204,RAB!$C$14:$C$204,C1235)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SUMIFS(RAB!$F$14:$F$204,RAB!$C$14:$C$204,C1236)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SUMIFS(RAB!$F$14:$F$204,RAB!$C$14:$C$204,C1237)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SUMIFS(RAB!$F$14:$F$204,RAB!$C$14:$C$204,C1238)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SUMIFS(RAB!$F$14:$F$204,RAB!$C$14:$C$204,C1239)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SUMIFS(RAB!$F$14:$F$204,RAB!$C$14:$C$204,C1240)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SUMIFS(RAB!$F$14:$F$204,RAB!$C$14:$C$204,C1241)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SUMIFS(RAB!$F$14:$F$204,RAB!$C$14:$C$204,C1242)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SUMIFS(RAB!$F$14:$F$204,RAB!$C$14:$C$204,C1243)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SUMIFS(RAB!$F$14:$F$204,RAB!$C$14:$C$204,C1244)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SUMIFS(RAB!$F$14:$F$204,RAB!$C$14:$C$204,C1245)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SUMIFS(RAB!$F$14:$F$204,RAB!$C$14:$C$204,C1246)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SUMIFS(RAB!$F$14:$F$204,RAB!$C$14:$C$204,C1247)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SUMIFS(RAB!$F$14:$F$204,RAB!$C$14:$C$204,C1248)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SUMIFS(RAB!$F$14:$F$204,RAB!$C$14:$C$204,C1249)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SUMIFS(RAB!$F$14:$F$204,RAB!$C$14:$C$204,C1250)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SUMIFS(RAB!$F$14:$F$204,RAB!$C$14:$C$204,C1251)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SUMIFS(RAB!$F$14:$F$204,RAB!$C$14:$C$204,C1252)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SUMIFS(RAB!$F$14:$F$204,RAB!$C$14:$C$204,C1253)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SUMIFS(RAB!$F$14:$F$204,RAB!$C$14:$C$204,C1254)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SUMIFS(RAB!$F$14:$F$204,RAB!$C$14:$C$204,C1255)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SUMIFS(RAB!$F$14:$F$204,RAB!$C$14:$C$204,C1256)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SUMIFS(RAB!$F$14:$F$204,RAB!$C$14:$C$204,C1257)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SUMIFS(RAB!$F$14:$F$204,RAB!$C$14:$C$204,C1258)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SUMIFS(RAB!$F$14:$F$204,RAB!$C$14:$C$204,C1259)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SUMIFS(RAB!$F$14:$F$204,RAB!$C$14:$C$204,C1260)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SUMIFS(RAB!$F$14:$F$204,RAB!$C$14:$C$204,C1261)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SUMIFS(RAB!$F$14:$F$204,RAB!$C$14:$C$204,C1262)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SUMIFS(RAB!$F$14:$F$204,RAB!$C$14:$C$204,C1263)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SUMIFS(RAB!$F$14:$F$204,RAB!$C$14:$C$204,C1264)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SUMIFS(RAB!$F$14:$F$204,RAB!$C$14:$C$204,C1265)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SUMIFS(RAB!$F$14:$F$204,RAB!$C$14:$C$204,C1266)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SUMIFS(RAB!$F$14:$F$204,RAB!$C$14:$C$204,C1267)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SUMIFS(RAB!$F$14:$F$204,RAB!$C$14:$C$204,C1268)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SUMIFS(RAB!$F$14:$F$204,RAB!$C$14:$C$204,C1269)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SUMIFS(RAB!$F$14:$F$204,RAB!$C$14:$C$204,C1270)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SUMIFS(RAB!$F$14:$F$204,RAB!$C$14:$C$204,C1271)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SUMIFS(RAB!$F$14:$F$204,RAB!$C$14:$C$204,C1272)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SUMIFS(RAB!$F$14:$F$204,RAB!$C$14:$C$204,C1273)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SUMIFS(RAB!$F$14:$F$204,RAB!$C$14:$C$204,C1274)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SUMIFS(RAB!$F$14:$F$204,RAB!$C$14:$C$204,C1275)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SUMIFS(RAB!$F$14:$F$204,RAB!$C$14:$C$204,C1276)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SUMIFS(RAB!$F$14:$F$204,RAB!$C$14:$C$204,C1277)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SUMIFS(RAB!$F$14:$F$204,RAB!$C$14:$C$204,C1278)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SUMIFS(RAB!$F$14:$F$204,RAB!$C$14:$C$204,C1279)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SUMIFS(RAB!$F$14:$F$204,RAB!$C$14:$C$204,C1280)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SUMIFS(RAB!$F$14:$F$204,RAB!$C$14:$C$204,C1281)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SUMIFS(RAB!$F$14:$F$204,RAB!$C$14:$C$204,C1282)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SUMIFS(RAB!$F$14:$F$204,RAB!$C$14:$C$204,C1283)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SUMIFS(RAB!$F$14:$F$204,RAB!$C$14:$C$204,C1284)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SUMIFS(RAB!$F$14:$F$204,RAB!$C$14:$C$204,C1285)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SUMIFS(RAB!$F$14:$F$204,RAB!$C$14:$C$204,C1286)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SUMIFS(RAB!$F$14:$F$204,RAB!$C$14:$C$204,C1287)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SUMIFS(RAB!$F$14:$F$204,RAB!$C$14:$C$204,C1288)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SUMIFS(RAB!$F$14:$F$204,RAB!$C$14:$C$204,C1289)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SUMIFS(RAB!$F$14:$F$204,RAB!$C$14:$C$204,C1290)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SUMIFS(RAB!$F$14:$F$204,RAB!$C$14:$C$204,C1291)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SUMIFS(RAB!$F$14:$F$204,RAB!$C$14:$C$204,C1292)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SUMIFS(RAB!$F$14:$F$204,RAB!$C$14:$C$204,C1293)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SUMIFS(RAB!$F$14:$F$204,RAB!$C$14:$C$204,C1294)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SUMIFS(RAB!$F$14:$F$204,RAB!$C$14:$C$204,C1295)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SUMIFS(RAB!$F$14:$F$204,RAB!$C$14:$C$204,C1296)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SUMIFS(RAB!$F$14:$F$204,RAB!$C$14:$C$204,C1297)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SUMIFS(RAB!$F$14:$F$204,RAB!$C$14:$C$204,C1298)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SUMIFS(RAB!$F$14:$F$204,RAB!$C$14:$C$204,C1299)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SUMIFS(RAB!$F$14:$F$204,RAB!$C$14:$C$204,C1300)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SUMIFS(RAB!$F$14:$F$204,RAB!$C$14:$C$204,C1301)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SUMIFS(RAB!$F$14:$F$204,RAB!$C$14:$C$204,C1302)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SUMIFS(RAB!$F$14:$F$204,RAB!$C$14:$C$204,C1303)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SUMIFS(RAB!$F$14:$F$204,RAB!$C$14:$C$204,C1304)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SUMIFS(RAB!$F$14:$F$204,RAB!$C$14:$C$204,C1305)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SUMIFS(RAB!$F$14:$F$204,RAB!$C$14:$C$204,C1306)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SUMIFS(RAB!$F$14:$F$204,RAB!$C$14:$C$204,C1307)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SUMIFS(RAB!$F$14:$F$204,RAB!$C$14:$C$204,C1308)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SUMIFS(RAB!$F$14:$F$204,RAB!$C$14:$C$204,C1309)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SUMIFS(RAB!$F$14:$F$204,RAB!$C$14:$C$204,C1310)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SUMIFS(RAB!$F$14:$F$204,RAB!$C$14:$C$204,C1311)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SUMIFS(RAB!$F$14:$F$204,RAB!$C$14:$C$204,C1312)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SUMIFS(RAB!$F$14:$F$204,RAB!$C$14:$C$204,C1313)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SUMIFS(RAB!$F$14:$F$204,RAB!$C$14:$C$204,C1314)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SUMIFS(RAB!$F$14:$F$204,RAB!$C$14:$C$204,C1315)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SUMIFS(RAB!$F$14:$F$204,RAB!$C$14:$C$204,C1316)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SUMIFS(RAB!$F$14:$F$204,RAB!$C$14:$C$204,C1317)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SUMIFS(RAB!$F$14:$F$204,RAB!$C$14:$C$204,C1318)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SUMIFS(RAB!$F$14:$F$204,RAB!$C$14:$C$204,C1319)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SUMIFS(RAB!$F$14:$F$204,RAB!$C$14:$C$204,C1320)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0" priority="5" operator="equal">
      <formula>0</formula>
    </cfRule>
  </conditionalFormatting>
  <conditionalFormatting sqref="A10:L65536">
    <cfRule type="cellIs" dxfId="39" priority="1" operator="equal">
      <formula>0</formula>
    </cfRule>
  </conditionalFormatting>
  <conditionalFormatting sqref="C12:C711">
    <cfRule type="cellIs" dxfId="38" priority="66" stopIfTrue="1" operator="equal">
      <formula>0</formula>
    </cfRule>
  </conditionalFormatting>
  <conditionalFormatting sqref="E712:E65536">
    <cfRule type="cellIs" dxfId="37" priority="16" stopIfTrue="1" operator="equal">
      <formula>0</formula>
    </cfRule>
  </conditionalFormatting>
  <conditionalFormatting sqref="G1:G11 E6:E11 E1:E3 H7 H10:H11 F10:F711 G712:G65536">
    <cfRule type="cellIs" dxfId="36" priority="69" stopIfTrue="1" operator="equal">
      <formula>0</formula>
    </cfRule>
  </conditionalFormatting>
  <conditionalFormatting sqref="G12:H711">
    <cfRule type="cellIs" dxfId="35" priority="12" stopIfTrue="1" operator="equal">
      <formula>0</formula>
    </cfRule>
  </conditionalFormatting>
  <conditionalFormatting sqref="I7:K7">
    <cfRule type="cellIs" dxfId="34" priority="4" stopIfTrue="1" operator="equal">
      <formula>0</formula>
    </cfRule>
  </conditionalFormatting>
  <conditionalFormatting sqref="I10:L711">
    <cfRule type="cellIs" dxfId="33" priority="2" stopIfTrue="1" operator="equal">
      <formula>0</formula>
    </cfRule>
  </conditionalFormatting>
  <conditionalFormatting sqref="L1:L6">
    <cfRule type="cellIs" dxfId="32" priority="10" operator="equal">
      <formula>0</formula>
    </cfRule>
  </conditionalFormatting>
  <conditionalFormatting sqref="M1:IV1048576 A8:G9">
    <cfRule type="cellIs" dxfId="3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1131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44" t="str">
        <f>RAB!G6</f>
        <v>PEKERJAAN PB PT COSPA HANDBAG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GUBUG - GROBOGAN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44</v>
      </c>
      <c r="E11" s="557" t="s">
        <v>45</v>
      </c>
      <c r="F11" s="557" t="s">
        <v>2</v>
      </c>
      <c r="G11" s="558" t="s">
        <v>43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48</v>
      </c>
      <c r="I12" s="549" t="s">
        <v>5</v>
      </c>
      <c r="J12" s="547" t="s">
        <v>49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1132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5</v>
      </c>
      <c r="G16" s="41">
        <f ca="1">IF(ISERROR(OFFSET('HARGA SATUAN'!$I$6,MATCH(C16,'HARGA SATUAN'!$C$7:$C$1509,0),0)),"",OFFSET('HARGA SATUAN'!$I$6,MATCH(C16,'HARGA SATUAN'!$C$7:$C$1509,0),0))</f>
        <v>8609100</v>
      </c>
      <c r="H16" s="42">
        <f t="shared" ca="1" si="1"/>
        <v>0</v>
      </c>
      <c r="I16" s="42">
        <f t="shared" ca="1" si="2"/>
        <v>43045500</v>
      </c>
      <c r="J16" s="42">
        <f t="shared" ca="1" si="3"/>
        <v>0</v>
      </c>
      <c r="K16" s="43">
        <f t="shared" ca="1" si="0"/>
        <v>43045500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SATUAN'!$C$7:$C$1509,0),0)),"",OFFSET('HARGA SATUAN'!$D$6,MATCH(C17,'HARGA SATUAN'!$C$7:$C$1509,0),0))</f>
        <v/>
      </c>
      <c r="E17" s="101">
        <f ca="1">IF(B17="+","Unit",IF(ISERROR(OFFSET('HARGA SATUAN'!$E$6,MATCH(C17,'HARGA SATUAN'!$C$7:$C$1509,0),0)),"",OFFSET('HARGA SATUAN'!$E$6,MATCH(C17,'HARGA SATUAN'!$C$7:$C$1509,0),0)))</f>
        <v>0</v>
      </c>
      <c r="F17" s="101" t="str">
        <f t="shared" ca="1" si="5"/>
        <v/>
      </c>
      <c r="G17" s="41">
        <f ca="1">IF(ISERROR(OFFSET('HARGA SATUAN'!$I$6,MATCH(C17,'HARGA SATUAN'!$C$7:$C$1509,0),0)),"",OFFSET('HARGA SATUAN'!$I$6,MATCH(C17,'HARGA SATUAN'!$C$7:$C$1509,0),0))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 t="str">
        <f t="shared" ca="1" si="5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1012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43045500</v>
      </c>
      <c r="J38" s="55">
        <f ca="1">SUM(J14:J37)</f>
        <v>0</v>
      </c>
      <c r="K38" s="55">
        <f ca="1">SUM(K14:K37)</f>
        <v>43045500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465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4304550</v>
      </c>
      <c r="J39" s="60">
        <f ca="1">J38*0.1</f>
        <v>0</v>
      </c>
      <c r="K39" s="60">
        <f ca="1">K38*0.1</f>
        <v>4304550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5" t="s">
        <v>466</v>
      </c>
      <c r="D40" s="535"/>
      <c r="E40" s="535"/>
      <c r="F40" s="535"/>
      <c r="G40" s="61" t="s">
        <v>9</v>
      </c>
      <c r="H40" s="78">
        <f ca="1">SUM(H38:H39)</f>
        <v>0</v>
      </c>
      <c r="I40" s="78">
        <f ca="1">SUM(I38:I39)</f>
        <v>47350050</v>
      </c>
      <c r="J40" s="61">
        <f ca="1">SUM(J38:J39)</f>
        <v>0</v>
      </c>
      <c r="K40" s="61">
        <f ca="1">SUM(K38:K39)</f>
        <v>47350050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PROPER([116]!terbilang(K40))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1142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SUMIFS(RAB!$F$14:$F$204,RAB!$C$14:$C$204,'REKAP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SUMIFS(RAB!$F$14:$F$204,RAB!$C$14:$C$204,'REKAP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SUMIFS(RAB!$F$14:$F$204,RAB!$C$14:$C$204,'REKAP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SUMIFS(RAB!$F$14:$F$204,RAB!$C$14:$C$204,'REKAP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SUMIFS(RAB!$F$14:$F$204,RAB!$C$14:$C$204,'REKAP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SUMIFS(RAB!$F$14:$F$204,RAB!$C$14:$C$204,'REKAP TIANG'!C62)</f>
        <v>5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SUMIFS(RAB!$F$14:$F$204,RAB!$C$14:$C$204,'REKAP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SUMIFS(RAB!$F$14:$F$204,RAB!$C$14:$C$204,'REKAP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SUMIFS(RAB!$F$14:$F$204,RAB!$C$14:$C$204,'REKAP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SUMIFS(RAB!$F$14:$F$204,RAB!$C$14:$C$204,'REKAP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SUMIFS(RAB!$F$14:$F$204,RAB!$C$14:$C$204,'REKAP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SUMIFS(RAB!$F$14:$F$204,RAB!$C$14:$C$204,'REKAP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SUMIFS(RAB!$F$14:$F$204,RAB!$C$14:$C$204,'REKAP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SUMIFS(RAB!$F$14:$F$204,RAB!$C$14:$C$204,'REKAP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SUMIFS(RAB!$F$14:$F$204,RAB!$C$14:$C$204,'REKAP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SUMIFS(RAB!$F$14:$F$204,RAB!$C$14:$C$204,'REKAP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SUMIFS(RAB!$F$14:$F$204,RAB!$C$14:$C$204,'REKAP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SUMIFS(RAB!$F$14:$F$204,RAB!$C$14:$C$204,'REKAP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SUMIFS(RAB!$F$14:$F$204,RAB!$C$14:$C$204,'REKAP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SUMIFS(RAB!$F$14:$F$204,RAB!$C$14:$C$204,'REKAP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2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1038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44" t="str">
        <f>RAB!G6</f>
        <v>PEKERJAAN PB PT COSPA HANDBAG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GUBUG - GROBOGAN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44</v>
      </c>
      <c r="E11" s="557" t="s">
        <v>45</v>
      </c>
      <c r="F11" s="557" t="s">
        <v>2</v>
      </c>
      <c r="G11" s="558" t="s">
        <v>43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48</v>
      </c>
      <c r="I12" s="549" t="s">
        <v>5</v>
      </c>
      <c r="J12" s="547" t="s">
        <v>49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1038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SATUAN'!$C$7:$C$1509,0),0)),"",OFFSET('HARGA SATUAN'!$I$6,MATCH(C16,'HARGA SATUAN'!$C$7:$C$1509,0),0))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SATUAN'!$C$7:$C$1509,0),0)),"",OFFSET('HARGA SATUAN'!$I$6,MATCH(C17,'HARGA SATUAN'!$C$7:$C$1509,0),0))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Smart Box Tidak Langsung Daya TM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Unit</v>
      </c>
      <c r="F19" s="101">
        <f t="shared" ca="1" si="6"/>
        <v>1</v>
      </c>
      <c r="G19" s="41">
        <f ca="1">IF(ISERROR(OFFSET('HARGA SATUAN'!$I$6,MATCH(C19,'HARGA SATUAN'!$C$7:$C$1509,0),0)),"",OFFSET('HARGA SATUAN'!$I$6,MATCH(C19,'HARGA SATUAN'!$C$7:$C$1509,0),0))</f>
        <v>3050000</v>
      </c>
      <c r="H19" s="42">
        <f t="shared" ca="1" si="1"/>
        <v>3050000</v>
      </c>
      <c r="I19" s="42">
        <f t="shared" ca="1" si="2"/>
        <v>0</v>
      </c>
      <c r="J19" s="42">
        <f t="shared" ca="1" si="3"/>
        <v>0</v>
      </c>
      <c r="K19" s="43">
        <f t="shared" ca="1" si="0"/>
        <v>3050000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Air Insulated LBS Motorized;24KV;630A;Min-16KA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Cell</v>
      </c>
      <c r="F20" s="101">
        <f t="shared" ca="1" si="6"/>
        <v>1</v>
      </c>
      <c r="G20" s="41">
        <f ca="1">IF(ISERROR(OFFSET('HARGA SATUAN'!$I$6,MATCH(C20,'HARGA SATUAN'!$C$7:$C$1509,0),0)),"",OFFSET('HARGA SATUAN'!$I$6,MATCH(C20,'HARGA SATUAN'!$C$7:$C$1509,0),0))</f>
        <v>34969900</v>
      </c>
      <c r="H20" s="42">
        <f t="shared" ca="1" si="1"/>
        <v>34969900</v>
      </c>
      <c r="I20" s="42">
        <f t="shared" ca="1" si="2"/>
        <v>0</v>
      </c>
      <c r="J20" s="42">
        <f t="shared" ca="1" si="3"/>
        <v>0</v>
      </c>
      <c r="K20" s="43">
        <f t="shared" ca="1" si="0"/>
        <v>34969900</v>
      </c>
      <c r="L20" s="46"/>
      <c r="Q20" s="36"/>
      <c r="R20" s="45"/>
      <c r="S20" s="45"/>
      <c r="T20" s="45"/>
    </row>
    <row r="21" spans="1:20" s="47" customFormat="1" ht="30">
      <c r="A21" s="30">
        <v>6</v>
      </c>
      <c r="B21" s="100">
        <f t="shared" ca="1" si="4"/>
        <v>6</v>
      </c>
      <c r="C21" s="109" t="str">
        <f t="shared" ca="1" si="5"/>
        <v>Air Insulated CBOG Motorized+Metering;20KV;630A;Min-16KA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Cell</v>
      </c>
      <c r="F21" s="101">
        <f t="shared" ca="1" si="6"/>
        <v>1</v>
      </c>
      <c r="G21" s="41">
        <f ca="1">IF(ISERROR(OFFSET('HARGA SATUAN'!$I$6,MATCH(C21,'HARGA SATUAN'!$C$7:$C$1509,0),0)),"",OFFSET('HARGA SATUAN'!$I$6,MATCH(C21,'HARGA SATUAN'!$C$7:$C$1509,0),0))</f>
        <v>145312800</v>
      </c>
      <c r="H21" s="42">
        <f t="shared" ca="1" si="1"/>
        <v>145312800</v>
      </c>
      <c r="I21" s="42">
        <f t="shared" ca="1" si="2"/>
        <v>0</v>
      </c>
      <c r="J21" s="42">
        <f t="shared" ca="1" si="3"/>
        <v>0</v>
      </c>
      <c r="K21" s="43">
        <f t="shared" ca="1" si="0"/>
        <v>145312800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Trafo 1 Fasa CSP 50 kVA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Bh</v>
      </c>
      <c r="F22" s="101">
        <f t="shared" ca="1" si="6"/>
        <v>1</v>
      </c>
      <c r="G22" s="41">
        <f ca="1">IF(ISERROR(OFFSET('HARGA SATUAN'!$I$6,MATCH(C22,'HARGA SATUAN'!$C$7:$C$1509,0),0)),"",OFFSET('HARGA SATUAN'!$I$6,MATCH(C22,'HARGA SATUAN'!$C$7:$C$1509,0),0))</f>
        <v>27845400</v>
      </c>
      <c r="H22" s="42">
        <f t="shared" ca="1" si="1"/>
        <v>27845400</v>
      </c>
      <c r="I22" s="42">
        <f t="shared" ca="1" si="2"/>
        <v>0</v>
      </c>
      <c r="J22" s="42">
        <f t="shared" ca="1" si="3"/>
        <v>0</v>
      </c>
      <c r="K22" s="43">
        <f t="shared" ca="1" si="0"/>
        <v>27845400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Lightning Arester (Polymer) 21 KV, 10 KA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Bh</v>
      </c>
      <c r="F23" s="101">
        <f t="shared" ca="1" si="6"/>
        <v>3</v>
      </c>
      <c r="G23" s="41">
        <f ca="1">IF(ISERROR(OFFSET('HARGA SATUAN'!$I$6,MATCH(C23,'HARGA SATUAN'!$C$7:$C$1509,0),0)),"",OFFSET('HARGA SATUAN'!$I$6,MATCH(C23,'HARGA SATUAN'!$C$7:$C$1509,0),0))</f>
        <v>725900</v>
      </c>
      <c r="H23" s="42">
        <f t="shared" ca="1" si="1"/>
        <v>2177700</v>
      </c>
      <c r="I23" s="42">
        <f t="shared" ca="1" si="2"/>
        <v>0</v>
      </c>
      <c r="J23" s="42">
        <f t="shared" ca="1" si="3"/>
        <v>0</v>
      </c>
      <c r="K23" s="43">
        <f t="shared" ca="1" si="0"/>
        <v>2177700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Isolator Tumpu ( Pin Post ) 20 KV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Bh</v>
      </c>
      <c r="F24" s="101">
        <f t="shared" ca="1" si="6"/>
        <v>10</v>
      </c>
      <c r="G24" s="41">
        <f ca="1">IF(ISERROR(OFFSET('HARGA SATUAN'!$I$6,MATCH(C24,'HARGA SATUAN'!$C$7:$C$1509,0),0)),"",OFFSET('HARGA SATUAN'!$I$6,MATCH(C24,'HARGA SATUAN'!$C$7:$C$1509,0),0))</f>
        <v>235900</v>
      </c>
      <c r="H24" s="42">
        <f t="shared" ca="1" si="1"/>
        <v>2359000</v>
      </c>
      <c r="I24" s="42">
        <f t="shared" ca="1" si="2"/>
        <v>0</v>
      </c>
      <c r="J24" s="42">
        <f t="shared" ca="1" si="3"/>
        <v>0</v>
      </c>
      <c r="K24" s="43">
        <f t="shared" ca="1" si="0"/>
        <v>2359000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Isolator Tumpu ( Line Post ) 20 KV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Bh</v>
      </c>
      <c r="F25" s="101">
        <f t="shared" ca="1" si="6"/>
        <v>4</v>
      </c>
      <c r="G25" s="41">
        <f ca="1">IF(ISERROR(OFFSET('HARGA SATUAN'!$I$6,MATCH(C25,'HARGA SATUAN'!$C$7:$C$1509,0),0)),"",OFFSET('HARGA SATUAN'!$I$6,MATCH(C25,'HARGA SATUAN'!$C$7:$C$1509,0),0))</f>
        <v>176900</v>
      </c>
      <c r="H25" s="42">
        <f t="shared" ca="1" si="1"/>
        <v>707600</v>
      </c>
      <c r="I25" s="42">
        <f t="shared" ca="1" si="2"/>
        <v>0</v>
      </c>
      <c r="J25" s="42">
        <f t="shared" ca="1" si="3"/>
        <v>0</v>
      </c>
      <c r="K25" s="43">
        <f t="shared" ca="1" si="0"/>
        <v>707600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Isolator Tarik ( Porcelain ) 20 KV + Primary Dead End Clamp 150-240 mm²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Set</v>
      </c>
      <c r="F26" s="101">
        <f t="shared" ca="1" si="6"/>
        <v>9</v>
      </c>
      <c r="G26" s="41">
        <f ca="1">IF(ISERROR(OFFSET('HARGA SATUAN'!$I$6,MATCH(C26,'HARGA SATUAN'!$C$7:$C$1509,0),0)),"",OFFSET('HARGA SATUAN'!$I$6,MATCH(C26,'HARGA SATUAN'!$C$7:$C$1509,0),0))</f>
        <v>430000</v>
      </c>
      <c r="H26" s="42">
        <f t="shared" ca="1" si="1"/>
        <v>3870000</v>
      </c>
      <c r="I26" s="42">
        <f t="shared" ca="1" si="2"/>
        <v>0</v>
      </c>
      <c r="J26" s="42">
        <f t="shared" ca="1" si="3"/>
        <v>0</v>
      </c>
      <c r="K26" s="43">
        <f t="shared" ca="1" si="0"/>
        <v>3870000</v>
      </c>
      <c r="L26" s="46"/>
      <c r="Q26" s="36"/>
      <c r="R26" s="45"/>
      <c r="S26" s="45"/>
      <c r="T26" s="45"/>
    </row>
    <row r="27" spans="1:20" s="47" customFormat="1" ht="30">
      <c r="A27" s="30">
        <v>12</v>
      </c>
      <c r="B27" s="100">
        <f t="shared" ca="1" si="4"/>
        <v>12</v>
      </c>
      <c r="C27" s="109" t="str">
        <f t="shared" ca="1" si="5"/>
        <v>AAAC 70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Mtr</v>
      </c>
      <c r="F27" s="101">
        <f t="shared" ca="1" si="6"/>
        <v>18</v>
      </c>
      <c r="G27" s="41">
        <f ca="1">IF(ISERROR(OFFSET('HARGA SATUAN'!$I$6,MATCH(C27,'HARGA SATUAN'!$C$7:$C$1509,0),0)),"",OFFSET('HARGA SATUAN'!$I$6,MATCH(C27,'HARGA SATUAN'!$C$7:$C$1509,0),0))</f>
        <v>14200</v>
      </c>
      <c r="H27" s="42">
        <f t="shared" ca="1" si="1"/>
        <v>255600</v>
      </c>
      <c r="I27" s="42">
        <f t="shared" ca="1" si="2"/>
        <v>0</v>
      </c>
      <c r="J27" s="42">
        <f t="shared" ca="1" si="3"/>
        <v>0</v>
      </c>
      <c r="K27" s="43">
        <f t="shared" ca="1" si="0"/>
        <v>255600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AAAC 150 mm²</v>
      </c>
      <c r="D28" s="101" t="str">
        <f ca="1">IF(ISERROR(OFFSET('HARGA SATUAN'!$D$6,MATCH(C28,'HARGA SATUAN'!$C$7:$C$1509,0),0)),"",OFFSET('HARGA SATUAN'!$D$6,MATCH(C28,'HARGA SATUAN'!$C$7:$C$1509,0),0))</f>
        <v>MDU-KD</v>
      </c>
      <c r="E28" s="101" t="str">
        <f ca="1">IF(B28="+","Unit",IF(ISERROR(OFFSET('HARGA SATUAN'!$E$6,MATCH(C28,'HARGA SATUAN'!$C$7:$C$1509,0),0)),"",OFFSET('HARGA SATUAN'!$E$6,MATCH(C28,'HARGA SATUAN'!$C$7:$C$1509,0),0)))</f>
        <v>Mtr</v>
      </c>
      <c r="F28" s="101">
        <f t="shared" ca="1" si="6"/>
        <v>225</v>
      </c>
      <c r="G28" s="41">
        <f ca="1">IF(ISERROR(OFFSET('HARGA SATUAN'!$I$6,MATCH(C28,'HARGA SATUAN'!$C$7:$C$1509,0),0)),"",OFFSET('HARGA SATUAN'!$I$6,MATCH(C28,'HARGA SATUAN'!$C$7:$C$1509,0),0))</f>
        <v>25300</v>
      </c>
      <c r="H28" s="42">
        <f t="shared" ca="1" si="1"/>
        <v>5692500</v>
      </c>
      <c r="I28" s="42">
        <f t="shared" ca="1" si="2"/>
        <v>0</v>
      </c>
      <c r="J28" s="42">
        <f t="shared" ca="1" si="3"/>
        <v>0</v>
      </c>
      <c r="K28" s="43">
        <f t="shared" ca="1" si="0"/>
        <v>5692500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>
        <f t="shared" ca="1" si="4"/>
        <v>14</v>
      </c>
      <c r="C29" s="109" t="str">
        <f t="shared" ca="1" si="5"/>
        <v>AAAC 240 mm²</v>
      </c>
      <c r="D29" s="101" t="str">
        <f ca="1">IF(ISERROR(OFFSET('HARGA SATUAN'!$D$6,MATCH(C29,'HARGA SATUAN'!$C$7:$C$1509,0),0)),"",OFFSET('HARGA SATUAN'!$D$6,MATCH(C29,'HARGA SATUAN'!$C$7:$C$1509,0),0))</f>
        <v>MDU-KD</v>
      </c>
      <c r="E29" s="101" t="str">
        <f ca="1">IF(B29="+","Unit",IF(ISERROR(OFFSET('HARGA SATUAN'!$E$6,MATCH(C29,'HARGA SATUAN'!$C$7:$C$1509,0),0)),"",OFFSET('HARGA SATUAN'!$E$6,MATCH(C29,'HARGA SATUAN'!$C$7:$C$1509,0),0)))</f>
        <v>Mtr</v>
      </c>
      <c r="F29" s="101">
        <f t="shared" ca="1" si="6"/>
        <v>675</v>
      </c>
      <c r="G29" s="41">
        <f ca="1">IF(ISERROR(OFFSET('HARGA SATUAN'!$I$6,MATCH(C29,'HARGA SATUAN'!$C$7:$C$1509,0),0)),"",OFFSET('HARGA SATUAN'!$I$6,MATCH(C29,'HARGA SATUAN'!$C$7:$C$1509,0),0))</f>
        <v>36900</v>
      </c>
      <c r="H29" s="42">
        <f t="shared" ca="1" si="1"/>
        <v>24907500</v>
      </c>
      <c r="I29" s="42">
        <f t="shared" ca="1" si="2"/>
        <v>0</v>
      </c>
      <c r="J29" s="42">
        <f t="shared" ca="1" si="3"/>
        <v>0</v>
      </c>
      <c r="K29" s="43">
        <f t="shared" ca="1" si="0"/>
        <v>24907500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>
        <f t="shared" ca="1" si="4"/>
        <v>15</v>
      </c>
      <c r="C30" s="109" t="str">
        <f t="shared" ca="1" si="5"/>
        <v>NFA2X-T 2 x 70 + N 70 mm²</v>
      </c>
      <c r="D30" s="101" t="str">
        <f ca="1">IF(ISERROR(OFFSET('HARGA SATUAN'!$D$6,MATCH(C30,'HARGA SATUAN'!$C$7:$C$1509,0),0)),"",OFFSET('HARGA SATUAN'!$D$6,MATCH(C30,'HARGA SATUAN'!$C$7:$C$1509,0),0))</f>
        <v>MDU-KD</v>
      </c>
      <c r="E30" s="101" t="str">
        <f ca="1">IF(B30="+","Unit",IF(ISERROR(OFFSET('HARGA SATUAN'!$E$6,MATCH(C30,'HARGA SATUAN'!$C$7:$C$1509,0),0)),"",OFFSET('HARGA SATUAN'!$E$6,MATCH(C30,'HARGA SATUAN'!$C$7:$C$1509,0),0)))</f>
        <v>Mtr</v>
      </c>
      <c r="F30" s="101">
        <f t="shared" ca="1" si="6"/>
        <v>2</v>
      </c>
      <c r="G30" s="41">
        <f ca="1">IF(ISERROR(OFFSET('HARGA SATUAN'!$I$6,MATCH(C30,'HARGA SATUAN'!$C$7:$C$1509,0),0)),"",OFFSET('HARGA SATUAN'!$I$6,MATCH(C30,'HARGA SATUAN'!$C$7:$C$1509,0),0))</f>
        <v>53300</v>
      </c>
      <c r="H30" s="42">
        <f t="shared" ca="1" si="1"/>
        <v>106600</v>
      </c>
      <c r="I30" s="42">
        <f t="shared" ca="1" si="2"/>
        <v>0</v>
      </c>
      <c r="J30" s="42">
        <f t="shared" ca="1" si="3"/>
        <v>0</v>
      </c>
      <c r="K30" s="43">
        <f t="shared" ca="1" si="0"/>
        <v>106600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>
        <f t="shared" ca="1" si="4"/>
        <v>16</v>
      </c>
      <c r="C31" s="109" t="str">
        <f t="shared" ca="1" si="5"/>
        <v>NFA2X 2 x 10 mm²</v>
      </c>
      <c r="D31" s="101" t="str">
        <f ca="1">IF(ISERROR(OFFSET('HARGA SATUAN'!$D$6,MATCH(C31,'HARGA SATUAN'!$C$7:$C$1509,0),0)),"",OFFSET('HARGA SATUAN'!$D$6,MATCH(C31,'HARGA SATUAN'!$C$7:$C$1509,0),0))</f>
        <v>MDU-KD</v>
      </c>
      <c r="E31" s="101" t="str">
        <f ca="1">IF(B31="+","Unit",IF(ISERROR(OFFSET('HARGA SATUAN'!$E$6,MATCH(C31,'HARGA SATUAN'!$C$7:$C$1509,0),0)),"",OFFSET('HARGA SATUAN'!$E$6,MATCH(C31,'HARGA SATUAN'!$C$7:$C$1509,0),0)))</f>
        <v>Mtr</v>
      </c>
      <c r="F31" s="101">
        <f t="shared" ca="1" si="6"/>
        <v>35</v>
      </c>
      <c r="G31" s="41">
        <f ca="1">IF(ISERROR(OFFSET('HARGA SATUAN'!$I$6,MATCH(C31,'HARGA SATUAN'!$C$7:$C$1509,0),0)),"",OFFSET('HARGA SATUAN'!$I$6,MATCH(C31,'HARGA SATUAN'!$C$7:$C$1509,0),0))</f>
        <v>4300</v>
      </c>
      <c r="H31" s="42">
        <f t="shared" ca="1" si="1"/>
        <v>150500</v>
      </c>
      <c r="I31" s="42">
        <f t="shared" ca="1" si="2"/>
        <v>0</v>
      </c>
      <c r="J31" s="42">
        <f t="shared" ca="1" si="3"/>
        <v>0</v>
      </c>
      <c r="K31" s="43">
        <f t="shared" ca="1" si="0"/>
        <v>150500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>
        <f t="shared" ca="1" si="4"/>
        <v>17</v>
      </c>
      <c r="C32" s="109" t="str">
        <f t="shared" ca="1" si="5"/>
        <v>Kabel NYY 1 x 150 mm²</v>
      </c>
      <c r="D32" s="101" t="str">
        <f ca="1">IF(ISERROR(OFFSET('HARGA SATUAN'!$D$6,MATCH(C32,'HARGA SATUAN'!$C$7:$C$1509,0),0)),"",OFFSET('HARGA SATUAN'!$D$6,MATCH(C32,'HARGA SATUAN'!$C$7:$C$1509,0),0))</f>
        <v>MDU-KD</v>
      </c>
      <c r="E32" s="101" t="str">
        <f ca="1">IF(B32="+","Unit",IF(ISERROR(OFFSET('HARGA SATUAN'!$E$6,MATCH(C32,'HARGA SATUAN'!$C$7:$C$1509,0),0)),"",OFFSET('HARGA SATUAN'!$E$6,MATCH(C32,'HARGA SATUAN'!$C$7:$C$1509,0),0)))</f>
        <v>Mtr</v>
      </c>
      <c r="F32" s="101">
        <f t="shared" ca="1" si="6"/>
        <v>30</v>
      </c>
      <c r="G32" s="41">
        <f ca="1">IF(ISERROR(OFFSET('HARGA SATUAN'!$I$6,MATCH(C32,'HARGA SATUAN'!$C$7:$C$1509,0),0)),"",OFFSET('HARGA SATUAN'!$I$6,MATCH(C32,'HARGA SATUAN'!$C$7:$C$1509,0),0))</f>
        <v>218600</v>
      </c>
      <c r="H32" s="42">
        <f t="shared" ca="1" si="1"/>
        <v>6558000</v>
      </c>
      <c r="I32" s="42">
        <f t="shared" ca="1" si="2"/>
        <v>0</v>
      </c>
      <c r="J32" s="42">
        <f t="shared" ca="1" si="3"/>
        <v>0</v>
      </c>
      <c r="K32" s="43">
        <f t="shared" ca="1" si="0"/>
        <v>6558000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1012</v>
      </c>
      <c r="D168" s="545"/>
      <c r="E168" s="545"/>
      <c r="F168" s="545"/>
      <c r="G168" s="77" t="s">
        <v>9</v>
      </c>
      <c r="H168" s="55">
        <f ca="1">SUM(H14:H167)</f>
        <v>259667900</v>
      </c>
      <c r="I168" s="55">
        <f ca="1">SUM(I14:I167)</f>
        <v>0</v>
      </c>
      <c r="J168" s="55">
        <f ca="1">SUM(J14:J167)</f>
        <v>0</v>
      </c>
      <c r="K168" s="55">
        <f ca="1">SUM(K14:K167)</f>
        <v>259667900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465</v>
      </c>
      <c r="D169" s="546"/>
      <c r="E169" s="546"/>
      <c r="F169" s="546"/>
      <c r="G169" s="59" t="s">
        <v>9</v>
      </c>
      <c r="H169" s="60">
        <f ca="1">H168*0.1</f>
        <v>25966790</v>
      </c>
      <c r="I169" s="60">
        <f ca="1">I168*0.1</f>
        <v>0</v>
      </c>
      <c r="J169" s="60">
        <f ca="1">J168*0.1</f>
        <v>0</v>
      </c>
      <c r="K169" s="60">
        <f ca="1">K168*0.1</f>
        <v>25966790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5" t="s">
        <v>466</v>
      </c>
      <c r="D170" s="535"/>
      <c r="E170" s="535"/>
      <c r="F170" s="535"/>
      <c r="G170" s="61" t="s">
        <v>9</v>
      </c>
      <c r="H170" s="78">
        <f ca="1">SUM(H168:H169)</f>
        <v>285634690</v>
      </c>
      <c r="I170" s="78">
        <f ca="1">SUM(I168:I169)</f>
        <v>0</v>
      </c>
      <c r="J170" s="61">
        <f ca="1">SUM(J168:J169)</f>
        <v>0</v>
      </c>
      <c r="K170" s="61">
        <f ca="1">SUM(K168:K169)</f>
        <v>285634690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PROPER([116]!terbilang(K170))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1143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SUMIFS(RAB!$F$14:$F$204,RAB!$C$14:$C$204,C224)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SUMIFS(RAB!$F$14:$F$204,RAB!$C$14:$C$204,C225)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SUMIFS(RAB!$F$14:$F$204,RAB!$C$14:$C$204,C226)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SUMIFS(RAB!$F$14:$F$204,RAB!$C$14:$C$204,C227)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SUMIFS(RAB!$F$14:$F$204,RAB!$C$14:$C$204,C228)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SUMIFS(RAB!$F$14:$F$204,RAB!$C$14:$C$204,C229)</f>
        <v>1</v>
      </c>
      <c r="E229" s="24">
        <f t="shared" ca="1" si="21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SUMIFS(RAB!$F$14:$F$204,RAB!$C$14:$C$204,C230)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SUMIFS(RAB!$F$14:$F$204,RAB!$C$14:$C$204,C231)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SUMIFS(RAB!$F$14:$F$204,RAB!$C$14:$C$204,C232)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SUMIFS(RAB!$F$14:$F$204,RAB!$C$14:$C$204,C233)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SUMIFS(RAB!$F$14:$F$204,RAB!$C$14:$C$204,C234)</f>
        <v>1</v>
      </c>
      <c r="E234" s="24">
        <f t="shared" ca="1" si="21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SUMIFS(RAB!$F$14:$F$204,RAB!$C$14:$C$204,C235)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SUMIFS(RAB!$F$14:$F$204,RAB!$C$14:$C$204,C236)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SUMIFS(RAB!$F$14:$F$204,RAB!$C$14:$C$204,C237)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SUMIFS(RAB!$F$14:$F$204,RAB!$C$14:$C$204,C238)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SUMIFS(RAB!$F$14:$F$204,RAB!$C$14:$C$204,C239)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SUMIFS(RAB!$F$14:$F$204,RAB!$C$14:$C$204,C240)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SUMIFS(RAB!$F$14:$F$204,RAB!$C$14:$C$204,C241)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SUMIFS(RAB!$F$14:$F$204,RAB!$C$14:$C$204,C242)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SUMIFS(RAB!$F$14:$F$204,RAB!$C$14:$C$204,C243)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SUMIFS(RAB!$F$14:$F$204,RAB!$C$14:$C$204,C244)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SUMIFS(RAB!$F$14:$F$204,RAB!$C$14:$C$204,C245)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SUMIFS(RAB!$F$14:$F$204,RAB!$C$14:$C$204,C246)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SUMIFS(RAB!$F$14:$F$204,RAB!$C$14:$C$204,C247)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SUMIFS(RAB!$F$14:$F$204,RAB!$C$14:$C$204,C248)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SUMIFS(RAB!$F$14:$F$204,RAB!$C$14:$C$204,C249)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SUMIFS(RAB!$F$14:$F$204,RAB!$C$14:$C$204,C250)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SUMIFS(RAB!$F$14:$F$204,RAB!$C$14:$C$204,C251)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SUMIFS(RAB!$F$14:$F$204,RAB!$C$14:$C$204,C252)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SUMIFS(RAB!$F$14:$F$204,RAB!$C$14:$C$204,C253)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SUMIFS(RAB!$F$14:$F$204,RAB!$C$14:$C$204,C254)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SUMIFS(RAB!$F$14:$F$204,RAB!$C$14:$C$204,C255)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SUMIFS(RAB!$F$14:$F$204,RAB!$C$14:$C$204,C256)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SUMIFS(RAB!$F$14:$F$204,RAB!$C$14:$C$204,C257)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SUMIFS(RAB!$F$14:$F$204,RAB!$C$14:$C$204,C258)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SUMIFS(RAB!$F$14:$F$204,RAB!$C$14:$C$204,C259)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SUMIFS(RAB!$F$14:$F$204,RAB!$C$14:$C$204,C260)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SUMIFS(RAB!$F$14:$F$204,RAB!$C$14:$C$204,C261)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SUMIFS(RAB!$F$14:$F$204,RAB!$C$14:$C$204,C262)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SUMIFS(RAB!$F$14:$F$204,RAB!$C$14:$C$204,C263)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SUMIFS(RAB!$F$14:$F$204,RAB!$C$14:$C$204,C264)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SUMIFS(RAB!$F$14:$F$204,RAB!$C$14:$C$204,C265)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SUMIFS(RAB!$F$14:$F$204,RAB!$C$14:$C$204,C266)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SUMIFS(RAB!$F$14:$F$204,RAB!$C$14:$C$204,C267)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SUMIFS(RAB!$F$14:$F$204,RAB!$C$14:$C$204,C268)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SUMIFS(RAB!$F$14:$F$204,RAB!$C$14:$C$204,C269)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SUMIFS(RAB!$F$14:$F$204,RAB!$C$14:$C$204,C270)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SUMIFS(RAB!$F$14:$F$204,RAB!$C$14:$C$204,C271)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SUMIFS(RAB!$F$14:$F$204,RAB!$C$14:$C$204,C272)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SUMIFS(RAB!$F$14:$F$204,RAB!$C$14:$C$204,C273)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SUMIFS(RAB!$F$14:$F$204,RAB!$C$14:$C$204,C274)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SUMIFS(RAB!$F$14:$F$204,RAB!$C$14:$C$204,C275)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SUMIFS(RAB!$F$14:$F$204,RAB!$C$14:$C$204,C276)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SUMIFS(RAB!$F$14:$F$204,RAB!$C$14:$C$204,C277)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SUMIFS(RAB!$F$14:$F$204,RAB!$C$14:$C$204,C278)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SUMIFS(RAB!$F$14:$F$204,RAB!$C$14:$C$204,C279)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SUMIFS(RAB!$F$14:$F$204,RAB!$C$14:$C$204,C280)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SUMIFS(RAB!$F$14:$F$204,RAB!$C$14:$C$204,C281)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SUMIFS(RAB!$F$14:$F$204,RAB!$C$14:$C$204,C282)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SUMIFS(RAB!$F$14:$F$204,RAB!$C$14:$C$204,C283)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SUMIFS(RAB!$F$14:$F$204,RAB!$C$14:$C$204,C284)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SUMIFS(RAB!$F$14:$F$204,RAB!$C$14:$C$204,C285)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SUMIFS(RAB!$F$14:$F$204,RAB!$C$14:$C$204,C286)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SUMIFS(RAB!$F$14:$F$204,RAB!$C$14:$C$204,C287)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SUMIFS(RAB!$F$14:$F$204,RAB!$C$14:$C$204,C288)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SUMIFS(RAB!$F$14:$F$204,RAB!$C$14:$C$204,C289)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SUMIFS(RAB!$F$14:$F$204,RAB!$C$14:$C$204,C290)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SUMIFS(RAB!$F$14:$F$204,RAB!$C$14:$C$204,C291)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SUMIFS(RAB!$F$14:$F$204,RAB!$C$14:$C$204,C292)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SUMIFS(RAB!$F$14:$F$204,RAB!$C$14:$C$204,C293)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SUMIFS(RAB!$F$14:$F$204,RAB!$C$14:$C$204,C294)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SUMIFS(RAB!$F$14:$F$204,RAB!$C$14:$C$204,C295)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SUMIFS(RAB!$F$14:$F$204,RAB!$C$14:$C$204,C296)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SUMIFS(RAB!$F$14:$F$204,RAB!$C$14:$C$204,C297)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SUMIFS(RAB!$F$14:$F$204,RAB!$C$14:$C$204,C298)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SUMIFS(RAB!$F$14:$F$204,RAB!$C$14:$C$204,C299)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SUMIFS(RAB!$F$14:$F$204,RAB!$C$14:$C$204,C300)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SUMIFS(RAB!$F$14:$F$204,RAB!$C$14:$C$204,C301)</f>
        <v>1</v>
      </c>
      <c r="E301" s="24">
        <f t="shared" ca="1" si="22"/>
        <v>1</v>
      </c>
      <c r="F301" s="24">
        <f ca="1">IF(D301=0,0,SUM($E$223:E301))</f>
        <v>4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SUMIFS(RAB!$F$14:$F$204,RAB!$C$14:$C$204,C302)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SUMIFS(RAB!$F$14:$F$204,RAB!$C$14:$C$204,C303)</f>
        <v>1</v>
      </c>
      <c r="E303" s="24">
        <f t="shared" ca="1" si="22"/>
        <v>1</v>
      </c>
      <c r="F303" s="24">
        <f ca="1">IF(D303=0,0,SUM($E$223:E303))</f>
        <v>5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SUMIFS(RAB!$F$14:$F$204,RAB!$C$14:$C$204,C304)</f>
        <v>1</v>
      </c>
      <c r="E304" s="24">
        <f t="shared" ca="1" si="22"/>
        <v>1</v>
      </c>
      <c r="F304" s="24">
        <f ca="1">IF(D304=0,0,SUM($E$223:E304))</f>
        <v>6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SUMIFS(RAB!$F$14:$F$204,RAB!$C$14:$C$204,C305)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SUMIFS(RAB!$F$14:$F$204,RAB!$C$14:$C$204,C306)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SUMIFS(RAB!$F$14:$F$204,RAB!$C$14:$C$204,C307)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SUMIFS(RAB!$F$14:$F$204,RAB!$C$14:$C$204,C308)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SUMIFS(RAB!$F$14:$F$204,RAB!$C$14:$C$204,C309)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SUMIFS(RAB!$F$14:$F$204,RAB!$C$14:$C$204,C310)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SUMIFS(RAB!$F$14:$F$204,RAB!$C$14:$C$204,C311)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SUMIFS(RAB!$F$14:$F$204,RAB!$C$14:$C$204,C312)</f>
        <v>1</v>
      </c>
      <c r="E312" s="24">
        <f t="shared" ca="1" si="22"/>
        <v>1</v>
      </c>
      <c r="F312" s="24">
        <f ca="1">IF(D312=0,0,SUM($E$223:E312))</f>
        <v>7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SUMIFS(RAB!$F$14:$F$204,RAB!$C$14:$C$204,C313)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SUMIFS(RAB!$F$14:$F$204,RAB!$C$14:$C$204,C314)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SUMIFS(RAB!$F$14:$F$204,RAB!$C$14:$C$204,C315)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SUMIFS(RAB!$F$14:$F$204,RAB!$C$14:$C$204,C316)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SUMIFS(RAB!$F$14:$F$204,RAB!$C$14:$C$204,C317)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SUMIFS(RAB!$F$14:$F$204,RAB!$C$14:$C$204,C318)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SUMIFS(RAB!$F$14:$F$204,RAB!$C$14:$C$204,C319)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SUMIFS(RAB!$F$14:$F$204,RAB!$C$14:$C$204,C320)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SUMIFS(RAB!$F$14:$F$204,RAB!$C$14:$C$204,C321)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SUMIFS(RAB!$F$14:$F$204,RAB!$C$14:$C$204,C322)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SUMIFS(RAB!$F$14:$F$204,RAB!$C$14:$C$204,C323)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SUMIFS(RAB!$F$14:$F$204,RAB!$C$14:$C$204,C324)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SUMIFS(RAB!$F$14:$F$204,RAB!$C$14:$C$204,C325)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SUMIFS(RAB!$F$14:$F$204,RAB!$C$14:$C$204,C326)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SUMIFS(RAB!$F$14:$F$204,RAB!$C$14:$C$204,C327)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SUMIFS(RAB!$F$14:$F$204,RAB!$C$14:$C$204,C328)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SUMIFS(RAB!$F$14:$F$204,RAB!$C$14:$C$204,C329)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Lightning Arester (Polymer) 21 KV, 10 KA</v>
      </c>
      <c r="D330" s="72">
        <f ca="1">SUMIFS(RAB!$F$14:$F$204,RAB!$C$14:$C$204,C330)</f>
        <v>3</v>
      </c>
      <c r="E330" s="24">
        <f t="shared" ca="1" si="22"/>
        <v>1</v>
      </c>
      <c r="F330" s="24">
        <f ca="1">IF(D330=0,0,SUM($E$223:E330))</f>
        <v>8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Lightning Arester (Polymer) 24 KV, 10 KA</v>
      </c>
      <c r="D331" s="72">
        <f ca="1">SUMIFS(RAB!$F$14:$F$204,RAB!$C$14:$C$204,C331)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Isolator Tumpu ( Pin Post ) 20 KV Porcelein</v>
      </c>
      <c r="D332" s="72">
        <f ca="1">SUMIFS(RAB!$F$14:$F$204,RAB!$C$14:$C$204,C332)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Isolator Tumpu ( Pin Post ) 20 KV</v>
      </c>
      <c r="D333" s="72">
        <f ca="1">SUMIFS(RAB!$F$14:$F$204,RAB!$C$14:$C$204,C333)</f>
        <v>10</v>
      </c>
      <c r="E333" s="24">
        <f t="shared" ca="1" si="22"/>
        <v>1</v>
      </c>
      <c r="F333" s="24">
        <f ca="1">IF(D333=0,0,SUM($E$223:E333))</f>
        <v>9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Isolator Tumpu ( Line Post ) 20 KV Polymer</v>
      </c>
      <c r="D334" s="72">
        <f ca="1">SUMIFS(RAB!$F$14:$F$204,RAB!$C$14:$C$204,C334)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Line Post ) 20 KV</v>
      </c>
      <c r="D335" s="72">
        <f ca="1">SUMIFS(RAB!$F$14:$F$204,RAB!$C$14:$C$204,C335)</f>
        <v>4</v>
      </c>
      <c r="E335" s="24">
        <f t="shared" ca="1" si="22"/>
        <v>1</v>
      </c>
      <c r="F335" s="24">
        <f ca="1">IF(D335=0,0,SUM($E$223:E335))</f>
        <v>10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Tarik ( Strainkap Porcelain ) 20 KV</v>
      </c>
      <c r="D336" s="72">
        <f ca="1">SUMIFS(RAB!$F$14:$F$204,RAB!$C$14:$C$204,C336)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Tarik ( Suspension Polymer ) 20 KV</v>
      </c>
      <c r="D337" s="72">
        <f ca="1">SUMIFS(RAB!$F$14:$F$204,RAB!$C$14:$C$204,C337)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Tarik ( Porcelain ) 20 KV + Primary Dead End Clamp 150-240 mm²</v>
      </c>
      <c r="D338" s="72">
        <f ca="1">SUMIFS(RAB!$F$14:$F$204,RAB!$C$14:$C$204,C338)</f>
        <v>9</v>
      </c>
      <c r="E338" s="24">
        <f t="shared" ca="1" si="22"/>
        <v>1</v>
      </c>
      <c r="F338" s="24">
        <f ca="1">IF(D338=0,0,SUM($E$223:E338))</f>
        <v>11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AAAC 70 mm²</v>
      </c>
      <c r="D339" s="72">
        <f ca="1">SUMIFS(RAB!$F$14:$F$204,RAB!$C$14:$C$204,C339)</f>
        <v>18</v>
      </c>
      <c r="E339" s="24">
        <f t="shared" ca="1" si="22"/>
        <v>1</v>
      </c>
      <c r="F339" s="24">
        <f ca="1">IF(D339=0,0,SUM($E$223:E339))</f>
        <v>12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AAAC 150 mm²</v>
      </c>
      <c r="D340" s="72">
        <f ca="1">SUMIFS(RAB!$F$14:$F$204,RAB!$C$14:$C$204,C340)</f>
        <v>225</v>
      </c>
      <c r="E340" s="24">
        <f t="shared" ca="1" si="22"/>
        <v>1</v>
      </c>
      <c r="F340" s="24">
        <f ca="1">IF(D340=0,0,SUM($E$223:E340))</f>
        <v>13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AAAC 240 mm²</v>
      </c>
      <c r="D341" s="72">
        <f ca="1">SUMIFS(RAB!$F$14:$F$204,RAB!$C$14:$C$204,C341)</f>
        <v>675</v>
      </c>
      <c r="E341" s="24">
        <f t="shared" ca="1" si="22"/>
        <v>1</v>
      </c>
      <c r="F341" s="24">
        <f ca="1">IF(D341=0,0,SUM($E$223:E341))</f>
        <v>14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AAAC/S 70 mm²</v>
      </c>
      <c r="D342" s="72">
        <f ca="1">SUMIFS(RAB!$F$14:$F$204,RAB!$C$14:$C$204,C342)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AAAC/S 150 mm²</v>
      </c>
      <c r="D343" s="72">
        <f ca="1">SUMIFS(RAB!$F$14:$F$204,RAB!$C$14:$C$204,C343)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AAAC/S 240 mm²</v>
      </c>
      <c r="D344" s="72">
        <f ca="1">SUMIFS(RAB!$F$14:$F$204,RAB!$C$14:$C$204,C344)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NFA2X-T 2 x 70 + N 50 mm²</v>
      </c>
      <c r="D345" s="72">
        <f ca="1">SUMIFS(RAB!$F$14:$F$204,RAB!$C$14:$C$204,C345)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NFA2X-T 2 x 70 + N 70 mm²</v>
      </c>
      <c r="D346" s="72">
        <f ca="1">SUMIFS(RAB!$F$14:$F$204,RAB!$C$14:$C$204,C346)</f>
        <v>2</v>
      </c>
      <c r="E346" s="24">
        <f t="shared" ca="1" si="22"/>
        <v>1</v>
      </c>
      <c r="F346" s="24">
        <f ca="1">IF(D346=0,0,SUM($E$223:E346))</f>
        <v>15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NFA2X-T 3x35+1x35</v>
      </c>
      <c r="D347" s="72">
        <f ca="1">SUMIFS(RAB!$F$14:$F$204,RAB!$C$14:$C$204,C347)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3x70+1x70</v>
      </c>
      <c r="D348" s="72">
        <f ca="1">SUMIFS(RAB!$F$14:$F$204,RAB!$C$14:$C$204,C348)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 2 x 10 mm²</v>
      </c>
      <c r="D349" s="72">
        <f ca="1">SUMIFS(RAB!$F$14:$F$204,RAB!$C$14:$C$204,C349)</f>
        <v>35</v>
      </c>
      <c r="E349" s="24">
        <f t="shared" ca="1" si="22"/>
        <v>1</v>
      </c>
      <c r="F349" s="24">
        <f ca="1">IF(D349=0,0,SUM($E$223:E349))</f>
        <v>16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 2 x 16 mm²</v>
      </c>
      <c r="D350" s="72">
        <f ca="1">SUMIFS(RAB!$F$14:$F$204,RAB!$C$14:$C$204,C350)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 4 x 16 mm²</v>
      </c>
      <c r="D351" s="72">
        <f ca="1">SUMIFS(RAB!$F$14:$F$204,RAB!$C$14:$C$204,C351)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4 x 70 mm²</v>
      </c>
      <c r="D352" s="72">
        <f ca="1">SUMIFS(RAB!$F$14:$F$204,RAB!$C$14:$C$204,C352)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Kabel NYY 1 x 70 mm²</v>
      </c>
      <c r="D353" s="72">
        <f ca="1">SUMIFS(RAB!$F$14:$F$204,RAB!$C$14:$C$204,C353)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Kabel NYY 1 x 95 mm²</v>
      </c>
      <c r="D354" s="72">
        <f ca="1">SUMIFS(RAB!$F$14:$F$204,RAB!$C$14:$C$204,C354)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Kabel NYY 1 x 150 mm²</v>
      </c>
      <c r="D355" s="72">
        <f ca="1">SUMIFS(RAB!$F$14:$F$204,RAB!$C$14:$C$204,C355)</f>
        <v>30</v>
      </c>
      <c r="E355" s="24">
        <f t="shared" ca="1" si="23"/>
        <v>1</v>
      </c>
      <c r="F355" s="24">
        <f ca="1">IF(D355=0,0,SUM($E$223:E355))</f>
        <v>17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240 mm²</v>
      </c>
      <c r="D356" s="72">
        <f ca="1">SUMIFS(RAB!$F$14:$F$204,RAB!$C$14:$C$204,C356)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4 x 70 mm²</v>
      </c>
      <c r="D357" s="72">
        <f ca="1">SUMIFS(RAB!$F$14:$F$204,RAB!$C$14:$C$204,C357)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NA2XSEYBY 20 KV, 3 x 150 mm²</v>
      </c>
      <c r="D358" s="72">
        <f ca="1">SUMIFS(RAB!$F$14:$F$204,RAB!$C$14:$C$204,C358)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NA2XSEYBY 20 KV, 3 x 240 mm²</v>
      </c>
      <c r="D359" s="72">
        <f ca="1">SUMIFS(RAB!$F$14:$F$204,RAB!$C$14:$C$204,C359)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NA2XSEYBY 20 KV, 3 x 300 mm²</v>
      </c>
      <c r="D360" s="72">
        <f ca="1">SUMIFS(RAB!$F$14:$F$204,RAB!$C$14:$C$204,C360)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MVTIC 3 x 150 + N 95 mm²</v>
      </c>
      <c r="D361" s="72">
        <f ca="1">SUMIFS(RAB!$F$14:$F$204,RAB!$C$14:$C$204,C361)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MVTIC 3 x 240 + N 95 mm²</v>
      </c>
      <c r="D362" s="72">
        <f ca="1">SUMIFS(RAB!$F$14:$F$204,RAB!$C$14:$C$204,C362)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/>
      </c>
      <c r="D363" s="72">
        <f ca="1">SUMIFS(RAB!$F$14:$F$204,RAB!$C$14:$C$204,C363)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/>
      </c>
      <c r="D364" s="72">
        <f ca="1">SUMIFS(RAB!$F$14:$F$204,RAB!$C$14:$C$204,C364)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/>
      </c>
      <c r="D365" s="72">
        <f ca="1">SUMIFS(RAB!$F$14:$F$204,RAB!$C$14:$C$204,C365)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SUMIFS(RAB!$F$14:$F$204,RAB!$C$14:$C$204,C366)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SUMIFS(RAB!$F$14:$F$204,RAB!$C$14:$C$204,C367)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SUMIFS(RAB!$F$14:$F$204,RAB!$C$14:$C$204,C368)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SUMIFS(RAB!$F$14:$F$204,RAB!$C$14:$C$204,C369)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SUMIFS(RAB!$F$14:$F$204,RAB!$C$14:$C$204,C370)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SUMIFS(RAB!$F$14:$F$204,RAB!$C$14:$C$204,C371)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SUMIFS(RAB!$F$14:$F$204,RAB!$C$14:$C$204,C372)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SUMIFS(RAB!$F$14:$F$204,RAB!$C$14:$C$204,C373)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28" priority="5" operator="equal">
      <formula>0</formula>
    </cfRule>
  </conditionalFormatting>
  <conditionalFormatting sqref="C16:C165">
    <cfRule type="cellIs" dxfId="27" priority="4" stopIfTrue="1" operator="equal">
      <formula>0</formula>
    </cfRule>
  </conditionalFormatting>
  <conditionalFormatting sqref="C16:E165">
    <cfRule type="cellIs" dxfId="26" priority="1" operator="equal">
      <formula>0</formula>
    </cfRule>
  </conditionalFormatting>
  <conditionalFormatting sqref="D224:F373">
    <cfRule type="cellIs" dxfId="25" priority="8" operator="equal">
      <formula>0</formula>
    </cfRule>
  </conditionalFormatting>
  <conditionalFormatting sqref="E1:E3 G1:G115 E6:E15 H12:I12 N13 F14:F15 H14:K115 E166:K166 G166:G223 E167:F167 H167:K167">
    <cfRule type="cellIs" dxfId="24" priority="43" stopIfTrue="1" operator="equal">
      <formula>0</formula>
    </cfRule>
  </conditionalFormatting>
  <conditionalFormatting sqref="E171:E65536">
    <cfRule type="cellIs" dxfId="23" priority="9" stopIfTrue="1" operator="equal">
      <formula>0</formula>
    </cfRule>
  </conditionalFormatting>
  <conditionalFormatting sqref="G224">
    <cfRule type="cellIs" dxfId="22" priority="10" operator="equal">
      <formula>0</formula>
    </cfRule>
  </conditionalFormatting>
  <conditionalFormatting sqref="G225:G65536">
    <cfRule type="cellIs" dxfId="21" priority="14" stopIfTrue="1" operator="equal">
      <formula>0</formula>
    </cfRule>
  </conditionalFormatting>
  <conditionalFormatting sqref="R14:T166 G116:K165">
    <cfRule type="cellIs" dxfId="2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9" sqref="O19"/>
    </sheetView>
  </sheetViews>
  <sheetFormatPr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6" t="s">
        <v>1458</v>
      </c>
      <c r="C2" s="566"/>
      <c r="D2" s="566"/>
      <c r="E2" s="566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71" t="s">
        <v>1534</v>
      </c>
      <c r="C4" s="572"/>
      <c r="D4" s="572"/>
      <c r="E4" s="573"/>
      <c r="F4" s="351"/>
      <c r="G4" s="351"/>
      <c r="H4" s="352"/>
      <c r="I4" s="600" t="s">
        <v>1535</v>
      </c>
      <c r="J4" s="601"/>
      <c r="K4" s="601"/>
      <c r="L4" s="602"/>
    </row>
    <row r="5" spans="1:12" ht="34.5" customHeight="1">
      <c r="A5" s="193"/>
      <c r="B5" s="354" t="s">
        <v>1383</v>
      </c>
      <c r="C5" s="200" t="s">
        <v>9</v>
      </c>
      <c r="D5" s="567" t="str">
        <f>DATA!D14</f>
        <v>PT. COSPA HANDBAG</v>
      </c>
      <c r="E5" s="568"/>
      <c r="F5" s="197"/>
      <c r="G5" s="197"/>
      <c r="I5" s="355" t="s">
        <v>1383</v>
      </c>
      <c r="J5" s="200" t="s">
        <v>9</v>
      </c>
      <c r="K5" s="603" t="str">
        <f>D5</f>
        <v>PT. COSPA HANDBAG</v>
      </c>
      <c r="L5" s="604"/>
    </row>
    <row r="6" spans="1:12" ht="31.5" customHeight="1">
      <c r="A6" s="193"/>
      <c r="B6" s="354" t="s">
        <v>1531</v>
      </c>
      <c r="C6" s="200" t="s">
        <v>9</v>
      </c>
      <c r="D6" s="576">
        <f>DATA!D17*1000</f>
        <v>0</v>
      </c>
      <c r="E6" s="577"/>
      <c r="F6" s="197"/>
      <c r="G6" s="197"/>
      <c r="I6" s="355" t="s">
        <v>1532</v>
      </c>
      <c r="J6" s="200" t="s">
        <v>9</v>
      </c>
      <c r="K6" s="605">
        <f>DATA!D20*1000</f>
        <v>555000</v>
      </c>
      <c r="L6" s="606"/>
    </row>
    <row r="7" spans="1:12" ht="30.75" customHeight="1">
      <c r="A7" s="193"/>
      <c r="B7" s="354" t="s">
        <v>1445</v>
      </c>
      <c r="C7" s="200" t="s">
        <v>9</v>
      </c>
      <c r="D7" s="574">
        <f>DATA!D18</f>
        <v>1</v>
      </c>
      <c r="E7" s="575"/>
      <c r="F7" s="353" t="s">
        <v>1457</v>
      </c>
      <c r="I7" s="355" t="s">
        <v>1445</v>
      </c>
      <c r="J7" s="200" t="s">
        <v>9</v>
      </c>
      <c r="K7" s="607">
        <f>DATA!D21</f>
        <v>3</v>
      </c>
      <c r="L7" s="608"/>
    </row>
    <row r="8" spans="1:12" ht="51" customHeight="1">
      <c r="A8" s="193"/>
      <c r="B8" s="354" t="s">
        <v>1446</v>
      </c>
      <c r="C8" s="200" t="s">
        <v>9</v>
      </c>
      <c r="D8" s="574">
        <f>DATA!D19</f>
        <v>220</v>
      </c>
      <c r="E8" s="575"/>
      <c r="F8" s="353" t="s">
        <v>1457</v>
      </c>
      <c r="G8" s="348">
        <v>220</v>
      </c>
      <c r="I8" s="355" t="s">
        <v>1446</v>
      </c>
      <c r="J8" s="200" t="s">
        <v>9</v>
      </c>
      <c r="K8" s="607">
        <f>DATA!D22</f>
        <v>380</v>
      </c>
      <c r="L8" s="608"/>
    </row>
    <row r="9" spans="1:12" ht="30" customHeight="1" thickBot="1">
      <c r="A9" s="193"/>
      <c r="B9" s="360" t="s">
        <v>1543</v>
      </c>
      <c r="C9" s="350" t="s">
        <v>9</v>
      </c>
      <c r="D9" s="569">
        <f>IF(D7=1,D6/(380/3^0.5),(D6/(380*3^0.5)))</f>
        <v>0</v>
      </c>
      <c r="E9" s="570"/>
      <c r="F9" s="196"/>
      <c r="G9" s="349">
        <v>380</v>
      </c>
      <c r="I9" s="361" t="s">
        <v>1543</v>
      </c>
      <c r="J9" s="350" t="s">
        <v>9</v>
      </c>
      <c r="K9" s="611">
        <f>IF(K7=1,K6/(380/3^0.5),(K6/(380*3^0.5)))</f>
        <v>843.23526157958509</v>
      </c>
      <c r="L9" s="612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.5" thickBot="1">
      <c r="B11" s="356" t="s">
        <v>1544</v>
      </c>
      <c r="I11" s="356" t="s">
        <v>1538</v>
      </c>
    </row>
    <row r="12" spans="1:12" ht="34.5" customHeight="1">
      <c r="A12" s="193"/>
      <c r="B12" s="384" t="s">
        <v>1536</v>
      </c>
      <c r="C12" s="378" t="s">
        <v>9</v>
      </c>
      <c r="D12" s="578"/>
      <c r="E12" s="579"/>
      <c r="F12" s="197"/>
      <c r="G12" s="197"/>
      <c r="I12" s="377" t="s">
        <v>1536</v>
      </c>
      <c r="J12" s="378" t="s">
        <v>9</v>
      </c>
      <c r="K12" s="580"/>
      <c r="L12" s="581"/>
    </row>
    <row r="13" spans="1:12" ht="31.5" customHeight="1">
      <c r="A13" s="193"/>
      <c r="B13" s="385" t="s">
        <v>1384</v>
      </c>
      <c r="C13" s="365" t="s">
        <v>9</v>
      </c>
      <c r="D13" s="584"/>
      <c r="E13" s="585"/>
      <c r="F13" s="197"/>
      <c r="G13" s="197"/>
      <c r="I13" s="379" t="s">
        <v>1384</v>
      </c>
      <c r="J13" s="365" t="s">
        <v>9</v>
      </c>
      <c r="K13" s="609"/>
      <c r="L13" s="610"/>
    </row>
    <row r="14" spans="1:12" ht="30.75" customHeight="1">
      <c r="A14" s="193"/>
      <c r="B14" s="385" t="s">
        <v>1537</v>
      </c>
      <c r="C14" s="365" t="s">
        <v>9</v>
      </c>
      <c r="D14" s="592">
        <v>50</v>
      </c>
      <c r="E14" s="593"/>
      <c r="F14" s="353" t="s">
        <v>1457</v>
      </c>
      <c r="G14" s="357">
        <v>50</v>
      </c>
      <c r="I14" s="379" t="s">
        <v>1537</v>
      </c>
      <c r="J14" s="365" t="s">
        <v>9</v>
      </c>
      <c r="K14" s="594">
        <v>200</v>
      </c>
      <c r="L14" s="595"/>
    </row>
    <row r="15" spans="1:12" ht="57" customHeight="1">
      <c r="A15" s="193"/>
      <c r="B15" s="385" t="s">
        <v>1445</v>
      </c>
      <c r="C15" s="365" t="s">
        <v>9</v>
      </c>
      <c r="D15" s="371">
        <v>3</v>
      </c>
      <c r="E15" s="380"/>
      <c r="F15" s="353" t="s">
        <v>1457</v>
      </c>
      <c r="G15" s="357">
        <v>100</v>
      </c>
      <c r="I15" s="379" t="s">
        <v>1445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1547</v>
      </c>
      <c r="C16" s="365"/>
      <c r="D16" s="596">
        <v>100</v>
      </c>
      <c r="E16" s="597"/>
      <c r="F16" s="353"/>
      <c r="G16" s="357">
        <v>160</v>
      </c>
      <c r="I16" s="379" t="s">
        <v>1539</v>
      </c>
      <c r="J16" s="365" t="s">
        <v>9</v>
      </c>
      <c r="K16" s="598">
        <f>K9</f>
        <v>843.23526157958509</v>
      </c>
      <c r="L16" s="599"/>
    </row>
    <row r="17" spans="1:12" ht="34.5" customHeight="1">
      <c r="A17" s="193"/>
      <c r="B17" s="385" t="s">
        <v>1540</v>
      </c>
      <c r="C17" s="365" t="s">
        <v>9</v>
      </c>
      <c r="D17" s="586">
        <f>IF(D15=1,D14/(20/3^0.5),(D14/(20*3^0.5)))</f>
        <v>1.4433756729740645</v>
      </c>
      <c r="E17" s="587"/>
      <c r="F17" s="353" t="s">
        <v>1457</v>
      </c>
      <c r="G17" s="358">
        <v>200</v>
      </c>
      <c r="I17" s="379" t="s">
        <v>1540</v>
      </c>
      <c r="J17" s="365" t="s">
        <v>9</v>
      </c>
      <c r="K17" s="590">
        <f>IF(K15=1,K14/(20/3^0.5),(K14/(20*3^0.5)))</f>
        <v>5.7735026918962582</v>
      </c>
      <c r="L17" s="591"/>
    </row>
    <row r="18" spans="1:12" ht="34.5" customHeight="1">
      <c r="A18" s="193"/>
      <c r="B18" s="385" t="s">
        <v>1541</v>
      </c>
      <c r="C18" s="365" t="s">
        <v>9</v>
      </c>
      <c r="D18" s="586">
        <f>IF(D15=1,D14/(380/3^0.5),(D14/(380*3^0.5)))*1000</f>
        <v>75.96714068284551</v>
      </c>
      <c r="E18" s="587"/>
      <c r="F18" s="353" t="s">
        <v>1457</v>
      </c>
      <c r="G18" s="358">
        <v>250</v>
      </c>
      <c r="I18" s="379" t="s">
        <v>1541</v>
      </c>
      <c r="J18" s="365" t="s">
        <v>9</v>
      </c>
      <c r="K18" s="590">
        <f>IF(K15=1,K14/(380/3^0.5),(K14/(380*3^0.5)))*1000</f>
        <v>303.86856273138204</v>
      </c>
      <c r="L18" s="591"/>
    </row>
    <row r="19" spans="1:12" ht="30" customHeight="1">
      <c r="A19" s="193"/>
      <c r="B19" s="386" t="s">
        <v>1533</v>
      </c>
      <c r="C19" s="364" t="s">
        <v>9</v>
      </c>
      <c r="D19" s="586">
        <f>IF(D15=1,D13/(380/3^0.5),(D13/(380*3^0.5)))</f>
        <v>0</v>
      </c>
      <c r="E19" s="587"/>
      <c r="F19" s="196"/>
      <c r="G19" s="349"/>
      <c r="I19" s="381" t="s">
        <v>1533</v>
      </c>
      <c r="J19" s="364" t="s">
        <v>9</v>
      </c>
      <c r="K19" s="590">
        <f>IF(K15=1,K13/(380/3^0.5),(K13/(380*3^0.5)))</f>
        <v>0</v>
      </c>
      <c r="L19" s="591"/>
    </row>
    <row r="20" spans="1:12" ht="30" customHeight="1" thickBot="1">
      <c r="A20" s="193"/>
      <c r="B20" s="387" t="s">
        <v>1542</v>
      </c>
      <c r="C20" s="383" t="s">
        <v>9</v>
      </c>
      <c r="D20" s="582">
        <f>D16/D18</f>
        <v>1.3163586137523464</v>
      </c>
      <c r="E20" s="583"/>
      <c r="F20" s="196"/>
      <c r="G20" s="349"/>
      <c r="I20" s="382" t="s">
        <v>1533</v>
      </c>
      <c r="J20" s="383" t="s">
        <v>9</v>
      </c>
      <c r="K20" s="588">
        <f>K16/K18</f>
        <v>2.7749999999999999</v>
      </c>
      <c r="L20" s="589"/>
    </row>
    <row r="21" spans="1:12" ht="9.75" customHeight="1">
      <c r="A21" s="193"/>
      <c r="B21" s="372" t="s">
        <v>1542</v>
      </c>
      <c r="C21" s="373" t="s">
        <v>9</v>
      </c>
      <c r="D21" s="565">
        <v>1</v>
      </c>
      <c r="E21" s="565"/>
      <c r="F21" s="374"/>
      <c r="G21" s="375"/>
      <c r="H21" s="376"/>
      <c r="I21" s="372" t="s">
        <v>1533</v>
      </c>
      <c r="J21" s="373" t="s">
        <v>9</v>
      </c>
      <c r="K21" s="565">
        <v>1</v>
      </c>
      <c r="L21" s="565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.75" thickBot="1"/>
    <row r="24" spans="1:12" ht="200.25" customHeight="1" thickBot="1">
      <c r="B24" s="562"/>
      <c r="C24" s="563"/>
      <c r="D24" s="563"/>
      <c r="E24" s="564"/>
      <c r="I24" s="562"/>
      <c r="J24" s="563"/>
      <c r="K24" s="563"/>
      <c r="L24" s="564"/>
    </row>
    <row r="26" spans="1:12">
      <c r="D26" s="367"/>
    </row>
    <row r="27" spans="1:12">
      <c r="D27" s="36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D11" sqref="D11"/>
    </sheetView>
  </sheetViews>
  <sheetFormatPr defaultRowHeight="15"/>
  <cols>
    <col min="1" max="1" width="1.28515625" style="210" customWidth="1"/>
    <col min="2" max="2" width="25.28515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13"/>
      <c r="C1" s="613"/>
      <c r="D1" s="613"/>
    </row>
    <row r="2" spans="2:11" ht="15.75" customHeight="1">
      <c r="B2" s="211" t="s">
        <v>1447</v>
      </c>
      <c r="C2" s="212"/>
      <c r="D2" s="213"/>
    </row>
    <row r="3" spans="2:11" ht="20.100000000000001" customHeight="1">
      <c r="B3" s="214" t="s">
        <v>1353</v>
      </c>
      <c r="C3" s="215" t="s">
        <v>9</v>
      </c>
      <c r="D3" s="216">
        <v>2022</v>
      </c>
    </row>
    <row r="4" spans="2:11" ht="20.100000000000001" customHeight="1">
      <c r="B4" s="214" t="s">
        <v>1034</v>
      </c>
      <c r="C4" s="215" t="s">
        <v>9</v>
      </c>
      <c r="D4" s="217">
        <v>0.12</v>
      </c>
    </row>
    <row r="5" spans="2:11" ht="20.100000000000001" customHeight="1">
      <c r="B5" s="214" t="s">
        <v>1354</v>
      </c>
      <c r="C5" s="215" t="s">
        <v>9</v>
      </c>
      <c r="D5" s="399">
        <v>1084.1250458865841</v>
      </c>
      <c r="F5" s="395" t="s">
        <v>1611</v>
      </c>
      <c r="K5" s="394"/>
    </row>
    <row r="6" spans="2:11" ht="20.100000000000001" customHeight="1">
      <c r="B6" s="214" t="s">
        <v>1355</v>
      </c>
      <c r="C6" s="215" t="s">
        <v>9</v>
      </c>
      <c r="D6" s="219">
        <v>25</v>
      </c>
      <c r="F6" s="395"/>
    </row>
    <row r="7" spans="2:11" ht="20.100000000000001" customHeight="1">
      <c r="B7" s="214" t="s">
        <v>1356</v>
      </c>
      <c r="C7" s="215" t="s">
        <v>9</v>
      </c>
      <c r="D7" s="220">
        <v>2.2499999999999999E-2</v>
      </c>
    </row>
    <row r="8" spans="2:11" ht="20.100000000000001" customHeight="1">
      <c r="B8" s="214" t="s">
        <v>1448</v>
      </c>
      <c r="C8" s="215" t="s">
        <v>9</v>
      </c>
      <c r="D8" s="221">
        <f>D20-D17</f>
        <v>555</v>
      </c>
    </row>
    <row r="9" spans="2:11" ht="20.100000000000001" customHeight="1">
      <c r="B9" s="214" t="s">
        <v>1449</v>
      </c>
      <c r="C9" s="215" t="s">
        <v>9</v>
      </c>
      <c r="D9" s="221">
        <f>(D8*D25)*1000</f>
        <v>350205000</v>
      </c>
    </row>
    <row r="10" spans="2:11" ht="20.100000000000001" customHeight="1">
      <c r="B10" s="214" t="s">
        <v>1450</v>
      </c>
      <c r="C10" s="215" t="s">
        <v>9</v>
      </c>
      <c r="D10" s="221">
        <f ca="1">RAB!K210</f>
        <v>404973448.7200259</v>
      </c>
    </row>
    <row r="11" spans="2:11" ht="20.100000000000001" customHeight="1">
      <c r="B11" s="214" t="s">
        <v>1360</v>
      </c>
      <c r="C11" s="215" t="s">
        <v>9</v>
      </c>
      <c r="D11" s="218">
        <f ca="1">2%*D10</f>
        <v>8099468.9744005185</v>
      </c>
    </row>
    <row r="12" spans="2:11" ht="9" customHeight="1">
      <c r="B12" s="614"/>
      <c r="C12" s="614"/>
      <c r="D12" s="614"/>
    </row>
    <row r="13" spans="2:11" ht="15.75" customHeight="1">
      <c r="B13" s="222"/>
      <c r="C13" s="222"/>
      <c r="D13" s="222"/>
    </row>
    <row r="14" spans="2:11" ht="33.75" customHeight="1">
      <c r="B14" s="338" t="s">
        <v>1383</v>
      </c>
      <c r="C14" s="339" t="s">
        <v>9</v>
      </c>
      <c r="D14" s="344" t="s">
        <v>1660</v>
      </c>
      <c r="E14" s="223" t="s">
        <v>1457</v>
      </c>
    </row>
    <row r="15" spans="2:11" ht="20.100000000000001" customHeight="1">
      <c r="B15" s="340" t="s">
        <v>1451</v>
      </c>
      <c r="C15" s="341" t="s">
        <v>9</v>
      </c>
      <c r="D15" s="345" t="s">
        <v>1628</v>
      </c>
      <c r="E15" s="223" t="s">
        <v>1457</v>
      </c>
    </row>
    <row r="16" spans="2:11" ht="20.100000000000001" customHeight="1">
      <c r="B16" s="340" t="s">
        <v>1452</v>
      </c>
      <c r="C16" s="341" t="s">
        <v>9</v>
      </c>
      <c r="D16" s="345" t="s">
        <v>1455</v>
      </c>
      <c r="E16" s="223" t="s">
        <v>1457</v>
      </c>
    </row>
    <row r="17" spans="2:5" ht="20.100000000000001" customHeight="1">
      <c r="B17" s="340" t="s">
        <v>1453</v>
      </c>
      <c r="C17" s="341" t="s">
        <v>9</v>
      </c>
      <c r="D17" s="346">
        <v>0</v>
      </c>
      <c r="E17" s="223" t="s">
        <v>1457</v>
      </c>
    </row>
    <row r="18" spans="2:5" ht="20.100000000000001" hidden="1" customHeight="1">
      <c r="B18" s="340" t="s">
        <v>1545</v>
      </c>
      <c r="C18" s="341"/>
      <c r="D18" s="346">
        <f>IF((D17&lt;=11),1,3)</f>
        <v>1</v>
      </c>
      <c r="E18" s="223"/>
    </row>
    <row r="19" spans="2:5" ht="20.100000000000001" hidden="1" customHeight="1">
      <c r="B19" s="340" t="s">
        <v>1546</v>
      </c>
      <c r="C19" s="341"/>
      <c r="D19" s="346">
        <f>IF((D17&lt;=11),220,380)</f>
        <v>220</v>
      </c>
      <c r="E19" s="223"/>
    </row>
    <row r="20" spans="2:5" ht="20.100000000000001" customHeight="1">
      <c r="B20" s="340" t="s">
        <v>1454</v>
      </c>
      <c r="C20" s="341" t="s">
        <v>9</v>
      </c>
      <c r="D20" s="346">
        <v>555</v>
      </c>
      <c r="E20" s="223" t="s">
        <v>1457</v>
      </c>
    </row>
    <row r="21" spans="2:5" ht="20.100000000000001" hidden="1" customHeight="1">
      <c r="B21" s="340" t="s">
        <v>1545</v>
      </c>
      <c r="C21" s="341"/>
      <c r="D21" s="346">
        <f>IF((D20&lt;=11),1,3)</f>
        <v>3</v>
      </c>
      <c r="E21" s="223"/>
    </row>
    <row r="22" spans="2:5" ht="20.100000000000001" hidden="1" customHeight="1">
      <c r="B22" s="340" t="s">
        <v>1546</v>
      </c>
      <c r="C22" s="341"/>
      <c r="D22" s="346">
        <f>IF((D20&lt;=11),220,380)</f>
        <v>380</v>
      </c>
      <c r="E22" s="223"/>
    </row>
    <row r="23" spans="2:5" ht="20.100000000000001" customHeight="1">
      <c r="B23" s="340" t="s">
        <v>1357</v>
      </c>
      <c r="C23" s="341" t="s">
        <v>9</v>
      </c>
      <c r="D23" s="345">
        <v>1553.67</v>
      </c>
      <c r="E23" s="223" t="s">
        <v>1457</v>
      </c>
    </row>
    <row r="24" spans="2:5" ht="20.100000000000001" customHeight="1">
      <c r="B24" s="340" t="s">
        <v>1358</v>
      </c>
      <c r="C24" s="341" t="s">
        <v>9</v>
      </c>
      <c r="D24" s="345">
        <v>1035.78</v>
      </c>
      <c r="E24" s="223" t="s">
        <v>1457</v>
      </c>
    </row>
    <row r="25" spans="2:5" ht="20.100000000000001" customHeight="1">
      <c r="B25" s="340" t="s">
        <v>1456</v>
      </c>
      <c r="C25" s="341" t="s">
        <v>9</v>
      </c>
      <c r="D25" s="346">
        <v>631</v>
      </c>
      <c r="E25" s="223" t="s">
        <v>1457</v>
      </c>
    </row>
    <row r="26" spans="2:5" ht="20.100000000000001" customHeight="1">
      <c r="B26" s="342" t="s">
        <v>1359</v>
      </c>
      <c r="C26" s="343" t="s">
        <v>9</v>
      </c>
      <c r="D26" s="347">
        <v>40</v>
      </c>
      <c r="E26" s="223" t="s">
        <v>1457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C7" sqref="C7"/>
    </sheetView>
  </sheetViews>
  <sheetFormatPr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7109375" style="225" bestFit="1" customWidth="1"/>
    <col min="9" max="9" width="14.140625" style="225" bestFit="1" customWidth="1"/>
    <col min="10" max="10" width="13.85546875" style="225" bestFit="1" customWidth="1"/>
    <col min="11" max="11" width="15.710937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15" t="s">
        <v>1361</v>
      </c>
      <c r="C3" s="615"/>
      <c r="D3" s="615"/>
      <c r="E3" s="615"/>
      <c r="F3" s="228" t="str">
        <f>DATA!D14</f>
        <v>PT. COSPA HANDBAG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6" t="s">
        <v>1353</v>
      </c>
      <c r="C5" s="616" t="s">
        <v>1362</v>
      </c>
      <c r="D5" s="617" t="s">
        <v>1363</v>
      </c>
      <c r="E5" s="617" t="s">
        <v>1364</v>
      </c>
      <c r="F5" s="616" t="s">
        <v>1365</v>
      </c>
      <c r="G5" s="616"/>
      <c r="H5" s="616"/>
      <c r="I5" s="616"/>
      <c r="J5" s="616"/>
      <c r="K5" s="616" t="s">
        <v>1366</v>
      </c>
      <c r="L5" s="616"/>
      <c r="M5" s="230"/>
      <c r="N5" s="620" t="s">
        <v>1367</v>
      </c>
      <c r="O5" s="617" t="s">
        <v>1368</v>
      </c>
      <c r="P5" s="617" t="s">
        <v>1369</v>
      </c>
      <c r="Q5" s="617" t="s">
        <v>1370</v>
      </c>
      <c r="R5" s="231"/>
      <c r="S5" s="232"/>
      <c r="T5" s="618" t="s">
        <v>1371</v>
      </c>
      <c r="U5" s="233"/>
    </row>
    <row r="6" spans="1:21" ht="20.100000000000001" customHeight="1">
      <c r="B6" s="616"/>
      <c r="C6" s="616"/>
      <c r="D6" s="616"/>
      <c r="E6" s="616"/>
      <c r="F6" s="234" t="s">
        <v>1372</v>
      </c>
      <c r="G6" s="234" t="s">
        <v>1373</v>
      </c>
      <c r="H6" s="234" t="s">
        <v>1374</v>
      </c>
      <c r="I6" s="234" t="s">
        <v>1375</v>
      </c>
      <c r="J6" s="234" t="s">
        <v>1036</v>
      </c>
      <c r="K6" s="234" t="s">
        <v>1376</v>
      </c>
      <c r="L6" s="234" t="s">
        <v>1377</v>
      </c>
      <c r="M6" s="234" t="s">
        <v>1036</v>
      </c>
      <c r="N6" s="621"/>
      <c r="O6" s="616"/>
      <c r="P6" s="616"/>
      <c r="Q6" s="616"/>
      <c r="R6" s="231"/>
      <c r="S6" s="232"/>
      <c r="T6" s="616"/>
      <c r="U6" s="235"/>
    </row>
    <row r="7" spans="1:21" ht="20.100000000000001" customHeight="1">
      <c r="A7" s="236">
        <v>0</v>
      </c>
      <c r="B7" s="237">
        <v>2023</v>
      </c>
      <c r="C7" s="388">
        <f>DATA!D8*DATA!D26*1</f>
        <v>22200</v>
      </c>
      <c r="D7" s="239">
        <f>C7*4/24</f>
        <v>3700</v>
      </c>
      <c r="E7" s="239">
        <f>C7-D7</f>
        <v>18500</v>
      </c>
      <c r="F7" s="240">
        <f ca="1">DATA!D10/1000000</f>
        <v>404.97344872002589</v>
      </c>
      <c r="G7" s="241">
        <f ca="1">DATA!$D$11/1000000</f>
        <v>8.0994689744005193</v>
      </c>
      <c r="H7" s="241">
        <f>C7*DATA!$D$5/1000000</f>
        <v>24.067576018682168</v>
      </c>
      <c r="I7" s="241">
        <f>(C7*DATA!$D$5*DATA!$D$7)/1000000</f>
        <v>0.54152046042034863</v>
      </c>
      <c r="J7" s="239">
        <f ca="1">SUM(F7:I7)</f>
        <v>437.68201417352896</v>
      </c>
      <c r="K7" s="242">
        <f>DATA!D9/1000000</f>
        <v>350.20499999999998</v>
      </c>
      <c r="L7" s="239">
        <f>((D7*DATA!$D$23)/1000000)+((E7*DATA!$D$24)/1000000)</f>
        <v>24.910509000000001</v>
      </c>
      <c r="M7" s="239">
        <f>K7+L7</f>
        <v>375.11550899999997</v>
      </c>
      <c r="N7" s="239">
        <f ca="1">M7-J7</f>
        <v>-62.566505173528981</v>
      </c>
      <c r="O7" s="237">
        <v>1</v>
      </c>
      <c r="P7" s="239">
        <f ca="1">O7*N7</f>
        <v>-62.566505173528981</v>
      </c>
      <c r="Q7" s="239">
        <f ca="1">P7</f>
        <v>-62.566505173528981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266400</v>
      </c>
      <c r="D8" s="239">
        <f>C8*4/24</f>
        <v>44400</v>
      </c>
      <c r="E8" s="239">
        <f t="shared" ref="E8:E32" si="0">C8-D8</f>
        <v>222000</v>
      </c>
      <c r="F8" s="237"/>
      <c r="G8" s="241">
        <f ca="1">DATA!$D$11/1000000</f>
        <v>8.0994689744005193</v>
      </c>
      <c r="H8" s="241">
        <f>C8*DATA!$D$5/1000000</f>
        <v>288.81091222418598</v>
      </c>
      <c r="I8" s="241">
        <f>(C8*DATA!$D$5*DATA!$D$7)/1000000</f>
        <v>6.4982455250441848</v>
      </c>
      <c r="J8" s="239">
        <f t="shared" ref="J8:J32" ca="1" si="1">SUM(F8:I8)</f>
        <v>303.40862672363068</v>
      </c>
      <c r="K8" s="244"/>
      <c r="L8" s="239">
        <f>((D8*DATA!$D$23)/1000000)+((E8*DATA!$D$24)/1000000)</f>
        <v>298.926108</v>
      </c>
      <c r="M8" s="239">
        <f t="shared" ref="M8:M32" si="2">K8+L8</f>
        <v>298.926108</v>
      </c>
      <c r="N8" s="239">
        <f ca="1">M8-J8</f>
        <v>-4.482518723630676</v>
      </c>
      <c r="O8" s="238">
        <f>1/(1+'[117]Asumsi I'!$C$3)^(KKF!A8)</f>
        <v>0.89285714285714279</v>
      </c>
      <c r="P8" s="239">
        <f ca="1">O8*N8</f>
        <v>-4.0022488603845323</v>
      </c>
      <c r="Q8" s="239">
        <f ca="1">Q7+P8</f>
        <v>-66.568754033913507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266400</v>
      </c>
      <c r="D9" s="239">
        <f t="shared" ref="D9:D32" si="5">C9*4/24</f>
        <v>44400</v>
      </c>
      <c r="E9" s="239">
        <f t="shared" si="0"/>
        <v>222000</v>
      </c>
      <c r="F9" s="237"/>
      <c r="G9" s="241">
        <f ca="1">DATA!$D$11/1000000</f>
        <v>8.0994689744005193</v>
      </c>
      <c r="H9" s="241">
        <f>C9*DATA!$D$5/1000000</f>
        <v>288.81091222418598</v>
      </c>
      <c r="I9" s="241">
        <f>(C9*DATA!$D$5*DATA!$D$7)/1000000</f>
        <v>6.4982455250441848</v>
      </c>
      <c r="J9" s="239">
        <f t="shared" ca="1" si="1"/>
        <v>303.40862672363068</v>
      </c>
      <c r="K9" s="239"/>
      <c r="L9" s="239">
        <f>((D9*DATA!$D$23)/1000000)+((E9*DATA!$D$24)/1000000)</f>
        <v>298.926108</v>
      </c>
      <c r="M9" s="239">
        <f t="shared" si="2"/>
        <v>298.926108</v>
      </c>
      <c r="N9" s="239">
        <f t="shared" ref="N9:N32" ca="1" si="6">M9-J9</f>
        <v>-4.482518723630676</v>
      </c>
      <c r="O9" s="245">
        <f>1/(1+'[117]Asumsi I'!$C$3)^(KKF!A9)</f>
        <v>0.79719387755102034</v>
      </c>
      <c r="P9" s="239">
        <f t="shared" ref="P9:P32" ca="1" si="7">O9*N9</f>
        <v>-3.5734364824861893</v>
      </c>
      <c r="Q9" s="239">
        <f ca="1">Q8+P9</f>
        <v>-70.142190516399694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266400</v>
      </c>
      <c r="D10" s="239">
        <f t="shared" si="5"/>
        <v>44400</v>
      </c>
      <c r="E10" s="239">
        <f t="shared" si="0"/>
        <v>222000</v>
      </c>
      <c r="F10" s="237"/>
      <c r="G10" s="241">
        <f ca="1">DATA!$D$11/1000000</f>
        <v>8.0994689744005193</v>
      </c>
      <c r="H10" s="241">
        <f>C10*DATA!$D$5/1000000</f>
        <v>288.81091222418598</v>
      </c>
      <c r="I10" s="241">
        <f>(C10*DATA!$D$5*DATA!$D$7)/1000000</f>
        <v>6.4982455250441848</v>
      </c>
      <c r="J10" s="239">
        <f t="shared" ca="1" si="1"/>
        <v>303.40862672363068</v>
      </c>
      <c r="K10" s="237"/>
      <c r="L10" s="239">
        <f>((D10*DATA!$D$23)/1000000)+((E10*DATA!$D$24)/1000000)</f>
        <v>298.926108</v>
      </c>
      <c r="M10" s="239">
        <f t="shared" si="2"/>
        <v>298.926108</v>
      </c>
      <c r="N10" s="239">
        <f t="shared" ca="1" si="6"/>
        <v>-4.482518723630676</v>
      </c>
      <c r="O10" s="238">
        <f>1/(1+'[117]Asumsi I'!$C$3)^(KKF!A10)</f>
        <v>0.71178024781341087</v>
      </c>
      <c r="P10" s="239">
        <f t="shared" ca="1" si="7"/>
        <v>-3.1905682879340969</v>
      </c>
      <c r="Q10" s="239">
        <f t="shared" ref="Q10:Q30" ca="1" si="9">Q9+P10</f>
        <v>-73.332758804333793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266400</v>
      </c>
      <c r="D11" s="239">
        <f t="shared" si="5"/>
        <v>44400</v>
      </c>
      <c r="E11" s="239">
        <f t="shared" si="0"/>
        <v>222000</v>
      </c>
      <c r="F11" s="237"/>
      <c r="G11" s="241">
        <f ca="1">DATA!$D$11/1000000</f>
        <v>8.0994689744005193</v>
      </c>
      <c r="H11" s="241">
        <f>C11*DATA!$D$5/1000000</f>
        <v>288.81091222418598</v>
      </c>
      <c r="I11" s="241">
        <f>(C11*DATA!$D$5*DATA!$D$7)/1000000</f>
        <v>6.4982455250441848</v>
      </c>
      <c r="J11" s="239">
        <f t="shared" ca="1" si="1"/>
        <v>303.40862672363068</v>
      </c>
      <c r="K11" s="237"/>
      <c r="L11" s="239">
        <f>((D11*DATA!$D$23)/1000000)+((E11*DATA!$D$24)/1000000)</f>
        <v>298.926108</v>
      </c>
      <c r="M11" s="239">
        <f t="shared" si="2"/>
        <v>298.926108</v>
      </c>
      <c r="N11" s="239">
        <f t="shared" ca="1" si="6"/>
        <v>-4.482518723630676</v>
      </c>
      <c r="O11" s="238">
        <f>1/(1+'[117]Asumsi I'!$C$3)^(KKF!A11)</f>
        <v>0.63551807840483121</v>
      </c>
      <c r="P11" s="239">
        <f t="shared" ca="1" si="7"/>
        <v>-2.8487216856554438</v>
      </c>
      <c r="Q11" s="239">
        <f t="shared" ca="1" si="9"/>
        <v>-76.181480489989241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266400</v>
      </c>
      <c r="D12" s="239">
        <f t="shared" si="5"/>
        <v>44400</v>
      </c>
      <c r="E12" s="239">
        <f t="shared" si="0"/>
        <v>222000</v>
      </c>
      <c r="F12" s="237"/>
      <c r="G12" s="241">
        <f ca="1">DATA!$D$11/1000000</f>
        <v>8.0994689744005193</v>
      </c>
      <c r="H12" s="241">
        <f>C12*DATA!$D$5/1000000</f>
        <v>288.81091222418598</v>
      </c>
      <c r="I12" s="241">
        <f>(C12*DATA!$D$5*DATA!$D$7)/1000000</f>
        <v>6.4982455250441848</v>
      </c>
      <c r="J12" s="239">
        <f t="shared" ca="1" si="1"/>
        <v>303.40862672363068</v>
      </c>
      <c r="K12" s="237"/>
      <c r="L12" s="239">
        <f>((D12*DATA!$D$23)/1000000)+((E12*DATA!$D$24)/1000000)</f>
        <v>298.926108</v>
      </c>
      <c r="M12" s="239">
        <f t="shared" si="2"/>
        <v>298.926108</v>
      </c>
      <c r="N12" s="239">
        <f t="shared" ca="1" si="6"/>
        <v>-4.482518723630676</v>
      </c>
      <c r="O12" s="238">
        <f>1/(1+'[117]Asumsi I'!$C$3)^(KKF!A12)</f>
        <v>0.56742685571859919</v>
      </c>
      <c r="P12" s="239">
        <f t="shared" ca="1" si="7"/>
        <v>-2.5435015050495031</v>
      </c>
      <c r="Q12" s="239">
        <f t="shared" ca="1" si="9"/>
        <v>-78.724981995038746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266400</v>
      </c>
      <c r="D13" s="239">
        <f t="shared" si="5"/>
        <v>44400</v>
      </c>
      <c r="E13" s="239">
        <f t="shared" si="0"/>
        <v>222000</v>
      </c>
      <c r="F13" s="237"/>
      <c r="G13" s="241">
        <f ca="1">DATA!$D$11/1000000</f>
        <v>8.0994689744005193</v>
      </c>
      <c r="H13" s="241">
        <f>C13*DATA!$D$5/1000000</f>
        <v>288.81091222418598</v>
      </c>
      <c r="I13" s="241">
        <f>(C13*DATA!$D$5*DATA!$D$7)/1000000</f>
        <v>6.4982455250441848</v>
      </c>
      <c r="J13" s="239">
        <f t="shared" ca="1" si="1"/>
        <v>303.40862672363068</v>
      </c>
      <c r="K13" s="237"/>
      <c r="L13" s="239">
        <f>((D13*DATA!$D$23)/1000000)+((E13*DATA!$D$24)/1000000)</f>
        <v>298.926108</v>
      </c>
      <c r="M13" s="239">
        <f t="shared" si="2"/>
        <v>298.926108</v>
      </c>
      <c r="N13" s="239">
        <f t="shared" ca="1" si="6"/>
        <v>-4.482518723630676</v>
      </c>
      <c r="O13" s="238">
        <f>1/(1+'[117]Asumsi I'!$C$3)^(KKF!A13)</f>
        <v>0.50663112117732068</v>
      </c>
      <c r="P13" s="239">
        <f t="shared" ca="1" si="7"/>
        <v>-2.2709834866513416</v>
      </c>
      <c r="Q13" s="239">
        <f t="shared" ca="1" si="9"/>
        <v>-80.995965481690092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266400</v>
      </c>
      <c r="D14" s="239">
        <f t="shared" si="5"/>
        <v>44400</v>
      </c>
      <c r="E14" s="239">
        <f t="shared" si="0"/>
        <v>222000</v>
      </c>
      <c r="F14" s="237"/>
      <c r="G14" s="241">
        <f ca="1">DATA!$D$11/1000000</f>
        <v>8.0994689744005193</v>
      </c>
      <c r="H14" s="241">
        <f>C14*DATA!$D$5/1000000</f>
        <v>288.81091222418598</v>
      </c>
      <c r="I14" s="241">
        <f>(C14*DATA!$D$5*DATA!$D$7)/1000000</f>
        <v>6.4982455250441848</v>
      </c>
      <c r="J14" s="239">
        <f t="shared" ca="1" si="1"/>
        <v>303.40862672363068</v>
      </c>
      <c r="K14" s="237"/>
      <c r="L14" s="239">
        <f>((D14*DATA!$D$23)/1000000)+((E14*DATA!$D$24)/1000000)</f>
        <v>298.926108</v>
      </c>
      <c r="M14" s="239">
        <f t="shared" si="2"/>
        <v>298.926108</v>
      </c>
      <c r="N14" s="239">
        <f t="shared" ca="1" si="6"/>
        <v>-4.482518723630676</v>
      </c>
      <c r="O14" s="238">
        <f>1/(1+'[117]Asumsi I'!$C$3)^(KKF!A14)</f>
        <v>0.45234921533689343</v>
      </c>
      <c r="P14" s="239">
        <f t="shared" ca="1" si="7"/>
        <v>-2.0276638273672694</v>
      </c>
      <c r="Q14" s="239">
        <f t="shared" ca="1" si="9"/>
        <v>-83.023629309057355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266400</v>
      </c>
      <c r="D15" s="239">
        <f t="shared" si="5"/>
        <v>44400</v>
      </c>
      <c r="E15" s="239">
        <f t="shared" si="0"/>
        <v>222000</v>
      </c>
      <c r="F15" s="237"/>
      <c r="G15" s="241">
        <f ca="1">DATA!$D$11/1000000</f>
        <v>8.0994689744005193</v>
      </c>
      <c r="H15" s="241">
        <f>C15*DATA!$D$5/1000000</f>
        <v>288.81091222418598</v>
      </c>
      <c r="I15" s="241">
        <f>(C15*DATA!$D$5*DATA!$D$7)/1000000</f>
        <v>6.4982455250441848</v>
      </c>
      <c r="J15" s="239">
        <f t="shared" ca="1" si="1"/>
        <v>303.40862672363068</v>
      </c>
      <c r="K15" s="237"/>
      <c r="L15" s="239">
        <f>((D15*DATA!$D$23)/1000000)+((E15*DATA!$D$24)/1000000)</f>
        <v>298.926108</v>
      </c>
      <c r="M15" s="239">
        <f t="shared" si="2"/>
        <v>298.926108</v>
      </c>
      <c r="N15" s="239">
        <f t="shared" ca="1" si="6"/>
        <v>-4.482518723630676</v>
      </c>
      <c r="O15" s="238">
        <f>1/(1+'[117]Asumsi I'!$C$3)^(KKF!A15)</f>
        <v>0.4038832279793691</v>
      </c>
      <c r="P15" s="239">
        <f t="shared" ca="1" si="7"/>
        <v>-1.810414131577919</v>
      </c>
      <c r="Q15" s="239">
        <f t="shared" ca="1" si="9"/>
        <v>-84.83404344063527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266400</v>
      </c>
      <c r="D16" s="239">
        <f t="shared" si="5"/>
        <v>44400</v>
      </c>
      <c r="E16" s="239">
        <f t="shared" si="0"/>
        <v>222000</v>
      </c>
      <c r="F16" s="237"/>
      <c r="G16" s="241">
        <f ca="1">DATA!$D$11/1000000</f>
        <v>8.0994689744005193</v>
      </c>
      <c r="H16" s="241">
        <f>C16*DATA!$D$5/1000000</f>
        <v>288.81091222418598</v>
      </c>
      <c r="I16" s="241">
        <f>(C16*DATA!$D$5*DATA!$D$7)/1000000</f>
        <v>6.4982455250441848</v>
      </c>
      <c r="J16" s="239">
        <f t="shared" ca="1" si="1"/>
        <v>303.40862672363068</v>
      </c>
      <c r="K16" s="237"/>
      <c r="L16" s="239">
        <f>((D16*DATA!$D$23)/1000000)+((E16*DATA!$D$24)/1000000)</f>
        <v>298.926108</v>
      </c>
      <c r="M16" s="239">
        <f t="shared" si="2"/>
        <v>298.926108</v>
      </c>
      <c r="N16" s="239">
        <f t="shared" ca="1" si="6"/>
        <v>-4.482518723630676</v>
      </c>
      <c r="O16" s="238">
        <f>1/(1+'[117]Asumsi I'!$C$3)^(KKF!A16)</f>
        <v>0.36061002498157957</v>
      </c>
      <c r="P16" s="239">
        <f t="shared" ca="1" si="7"/>
        <v>-1.6164411889088564</v>
      </c>
      <c r="Q16" s="239">
        <f t="shared" ca="1" si="9"/>
        <v>-86.450484629544121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266400</v>
      </c>
      <c r="D17" s="239">
        <f t="shared" si="5"/>
        <v>44400</v>
      </c>
      <c r="E17" s="239">
        <f t="shared" si="0"/>
        <v>222000</v>
      </c>
      <c r="F17" s="237"/>
      <c r="G17" s="241">
        <f ca="1">DATA!$D$11/1000000</f>
        <v>8.0994689744005193</v>
      </c>
      <c r="H17" s="241">
        <f>C17*DATA!$D$5/1000000</f>
        <v>288.81091222418598</v>
      </c>
      <c r="I17" s="241">
        <f>(C17*DATA!$D$5*DATA!$D$7)/1000000</f>
        <v>6.4982455250441848</v>
      </c>
      <c r="J17" s="239">
        <f t="shared" ca="1" si="1"/>
        <v>303.40862672363068</v>
      </c>
      <c r="K17" s="237"/>
      <c r="L17" s="239">
        <f>((D17*DATA!$D$23)/1000000)+((E17*DATA!$D$24)/1000000)</f>
        <v>298.926108</v>
      </c>
      <c r="M17" s="239">
        <f t="shared" si="2"/>
        <v>298.926108</v>
      </c>
      <c r="N17" s="239">
        <f t="shared" ca="1" si="6"/>
        <v>-4.482518723630676</v>
      </c>
      <c r="O17" s="238">
        <f>1/(1+'[117]Asumsi I'!$C$3)^(KKF!A17)</f>
        <v>0.32197323659069599</v>
      </c>
      <c r="P17" s="239">
        <f t="shared" ca="1" si="7"/>
        <v>-1.4432510615257643</v>
      </c>
      <c r="Q17" s="239">
        <f t="shared" ca="1" si="9"/>
        <v>-87.893735691069892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266400</v>
      </c>
      <c r="D18" s="239">
        <f t="shared" si="5"/>
        <v>44400</v>
      </c>
      <c r="E18" s="239">
        <f t="shared" si="0"/>
        <v>222000</v>
      </c>
      <c r="F18" s="237"/>
      <c r="G18" s="241">
        <f ca="1">DATA!$D$11/1000000</f>
        <v>8.0994689744005193</v>
      </c>
      <c r="H18" s="241">
        <f>C18*DATA!$D$5/1000000</f>
        <v>288.81091222418598</v>
      </c>
      <c r="I18" s="241">
        <f>(C18*DATA!$D$5*DATA!$D$7)/1000000</f>
        <v>6.4982455250441848</v>
      </c>
      <c r="J18" s="239">
        <f t="shared" ca="1" si="1"/>
        <v>303.40862672363068</v>
      </c>
      <c r="K18" s="237"/>
      <c r="L18" s="239">
        <f>((D18*DATA!$D$23)/1000000)+((E18*DATA!$D$24)/1000000)</f>
        <v>298.926108</v>
      </c>
      <c r="M18" s="239">
        <f t="shared" si="2"/>
        <v>298.926108</v>
      </c>
      <c r="N18" s="239">
        <f t="shared" ca="1" si="6"/>
        <v>-4.482518723630676</v>
      </c>
      <c r="O18" s="238">
        <f>1/(1+'[117]Asumsi I'!$C$3)^(KKF!A18)</f>
        <v>0.28747610409883567</v>
      </c>
      <c r="P18" s="239">
        <f t="shared" ca="1" si="7"/>
        <v>-1.2886170192194322</v>
      </c>
      <c r="Q18" s="239">
        <f t="shared" ca="1" si="9"/>
        <v>-89.182352710289322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266400</v>
      </c>
      <c r="D19" s="239">
        <f t="shared" si="5"/>
        <v>44400</v>
      </c>
      <c r="E19" s="239">
        <f t="shared" si="0"/>
        <v>222000</v>
      </c>
      <c r="F19" s="237"/>
      <c r="G19" s="241">
        <f ca="1">DATA!$D$11/1000000</f>
        <v>8.0994689744005193</v>
      </c>
      <c r="H19" s="241">
        <f>C19*DATA!$D$5/1000000</f>
        <v>288.81091222418598</v>
      </c>
      <c r="I19" s="241">
        <f>(C19*DATA!$D$5*DATA!$D$7)/1000000</f>
        <v>6.4982455250441848</v>
      </c>
      <c r="J19" s="239">
        <f t="shared" ca="1" si="1"/>
        <v>303.40862672363068</v>
      </c>
      <c r="K19" s="237"/>
      <c r="L19" s="239">
        <f>((D19*DATA!$D$23)/1000000)+((E19*DATA!$D$24)/1000000)</f>
        <v>298.926108</v>
      </c>
      <c r="M19" s="239">
        <f t="shared" si="2"/>
        <v>298.926108</v>
      </c>
      <c r="N19" s="239">
        <f t="shared" ca="1" si="6"/>
        <v>-4.482518723630676</v>
      </c>
      <c r="O19" s="238">
        <f>1/(1+'[117]Asumsi I'!$C$3)^(KKF!A19)</f>
        <v>0.25667509294538904</v>
      </c>
      <c r="P19" s="239">
        <f t="shared" ca="1" si="7"/>
        <v>-1.1505509100173503</v>
      </c>
      <c r="Q19" s="239">
        <f t="shared" ca="1" si="9"/>
        <v>-90.332903620306666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266400</v>
      </c>
      <c r="D20" s="239">
        <f t="shared" si="5"/>
        <v>44400</v>
      </c>
      <c r="E20" s="239">
        <f t="shared" si="0"/>
        <v>222000</v>
      </c>
      <c r="F20" s="237"/>
      <c r="G20" s="241">
        <f ca="1">DATA!$D$11/1000000</f>
        <v>8.0994689744005193</v>
      </c>
      <c r="H20" s="241">
        <f>C20*DATA!$D$5/1000000</f>
        <v>288.81091222418598</v>
      </c>
      <c r="I20" s="241">
        <f>(C20*DATA!$D$5*DATA!$D$7)/1000000</f>
        <v>6.4982455250441848</v>
      </c>
      <c r="J20" s="239">
        <f t="shared" ca="1" si="1"/>
        <v>303.40862672363068</v>
      </c>
      <c r="K20" s="237"/>
      <c r="L20" s="239">
        <f>((D20*DATA!$D$23)/1000000)+((E20*DATA!$D$24)/1000000)</f>
        <v>298.926108</v>
      </c>
      <c r="M20" s="239">
        <f t="shared" si="2"/>
        <v>298.926108</v>
      </c>
      <c r="N20" s="239">
        <f t="shared" ca="1" si="6"/>
        <v>-4.482518723630676</v>
      </c>
      <c r="O20" s="238">
        <f>1/(1+'[117]Asumsi I'!$C$3)^(KKF!A20)</f>
        <v>0.22917419012981158</v>
      </c>
      <c r="P20" s="239">
        <f t="shared" ca="1" si="7"/>
        <v>-1.0272775982297768</v>
      </c>
      <c r="Q20" s="239">
        <f t="shared" ca="1" si="9"/>
        <v>-91.360181218536439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266400</v>
      </c>
      <c r="D21" s="239">
        <f t="shared" si="5"/>
        <v>44400</v>
      </c>
      <c r="E21" s="239">
        <f t="shared" si="0"/>
        <v>222000</v>
      </c>
      <c r="F21" s="237"/>
      <c r="G21" s="241">
        <f ca="1">DATA!$D$11/1000000</f>
        <v>8.0994689744005193</v>
      </c>
      <c r="H21" s="241">
        <f>C21*DATA!$D$5/1000000</f>
        <v>288.81091222418598</v>
      </c>
      <c r="I21" s="241">
        <f>(C21*DATA!$D$5*DATA!$D$7)/1000000</f>
        <v>6.4982455250441848</v>
      </c>
      <c r="J21" s="239">
        <f t="shared" ca="1" si="1"/>
        <v>303.40862672363068</v>
      </c>
      <c r="K21" s="237"/>
      <c r="L21" s="239">
        <f>((D21*DATA!$D$23)/1000000)+((E21*DATA!$D$24)/1000000)</f>
        <v>298.926108</v>
      </c>
      <c r="M21" s="239">
        <f t="shared" si="2"/>
        <v>298.926108</v>
      </c>
      <c r="N21" s="239">
        <f t="shared" ca="1" si="6"/>
        <v>-4.482518723630676</v>
      </c>
      <c r="O21" s="238">
        <f>1/(1+'[117]Asumsi I'!$C$3)^(KKF!A21)</f>
        <v>0.20461981261590317</v>
      </c>
      <c r="P21" s="239">
        <f t="shared" ca="1" si="7"/>
        <v>-0.91721214127658635</v>
      </c>
      <c r="Q21" s="239">
        <f t="shared" ca="1" si="9"/>
        <v>-92.277393359813033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266400</v>
      </c>
      <c r="D22" s="239">
        <f t="shared" si="5"/>
        <v>44400</v>
      </c>
      <c r="E22" s="239">
        <f t="shared" si="0"/>
        <v>222000</v>
      </c>
      <c r="F22" s="237"/>
      <c r="G22" s="241">
        <f ca="1">DATA!$D$11/1000000</f>
        <v>8.0994689744005193</v>
      </c>
      <c r="H22" s="241">
        <f>C22*DATA!$D$5/1000000</f>
        <v>288.81091222418598</v>
      </c>
      <c r="I22" s="241">
        <f>(C22*DATA!$D$5*DATA!$D$7)/1000000</f>
        <v>6.4982455250441848</v>
      </c>
      <c r="J22" s="239">
        <f t="shared" ca="1" si="1"/>
        <v>303.40862672363068</v>
      </c>
      <c r="K22" s="237"/>
      <c r="L22" s="239">
        <f>((D22*DATA!$D$23)/1000000)+((E22*DATA!$D$24)/1000000)</f>
        <v>298.926108</v>
      </c>
      <c r="M22" s="239">
        <f t="shared" si="2"/>
        <v>298.926108</v>
      </c>
      <c r="N22" s="239">
        <f t="shared" ca="1" si="6"/>
        <v>-4.482518723630676</v>
      </c>
      <c r="O22" s="238">
        <f>1/(1+'[117]Asumsi I'!$C$3)^(KKF!A22)</f>
        <v>0.18269626126419927</v>
      </c>
      <c r="P22" s="239">
        <f t="shared" ca="1" si="7"/>
        <v>-0.81893941185409502</v>
      </c>
      <c r="Q22" s="239">
        <f t="shared" ca="1" si="9"/>
        <v>-93.096332771667122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266400</v>
      </c>
      <c r="D23" s="239">
        <f t="shared" si="5"/>
        <v>44400</v>
      </c>
      <c r="E23" s="239">
        <f t="shared" si="0"/>
        <v>222000</v>
      </c>
      <c r="F23" s="237"/>
      <c r="G23" s="241">
        <f ca="1">DATA!$D$11/1000000</f>
        <v>8.0994689744005193</v>
      </c>
      <c r="H23" s="241">
        <f>C23*DATA!$D$5/1000000</f>
        <v>288.81091222418598</v>
      </c>
      <c r="I23" s="241">
        <f>(C23*DATA!$D$5*DATA!$D$7)/1000000</f>
        <v>6.4982455250441848</v>
      </c>
      <c r="J23" s="239">
        <f t="shared" ca="1" si="1"/>
        <v>303.40862672363068</v>
      </c>
      <c r="K23" s="237"/>
      <c r="L23" s="239">
        <f>((D23*DATA!$D$23)/1000000)+((E23*DATA!$D$24)/1000000)</f>
        <v>298.926108</v>
      </c>
      <c r="M23" s="239">
        <f t="shared" si="2"/>
        <v>298.926108</v>
      </c>
      <c r="N23" s="239">
        <f t="shared" ca="1" si="6"/>
        <v>-4.482518723630676</v>
      </c>
      <c r="O23" s="238">
        <f>1/(1+'[117]Asumsi I'!$C$3)^(KKF!A23)</f>
        <v>0.16312166184303503</v>
      </c>
      <c r="P23" s="239">
        <f t="shared" ca="1" si="7"/>
        <v>-0.73119590344115615</v>
      </c>
      <c r="Q23" s="239">
        <f t="shared" ca="1" si="9"/>
        <v>-93.827528675108283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266400</v>
      </c>
      <c r="D24" s="239">
        <f t="shared" si="5"/>
        <v>44400</v>
      </c>
      <c r="E24" s="239">
        <f t="shared" si="0"/>
        <v>222000</v>
      </c>
      <c r="F24" s="237"/>
      <c r="G24" s="241">
        <f ca="1">DATA!$D$11/1000000</f>
        <v>8.0994689744005193</v>
      </c>
      <c r="H24" s="241">
        <f>C24*DATA!$D$5/1000000</f>
        <v>288.81091222418598</v>
      </c>
      <c r="I24" s="241">
        <f>(C24*DATA!$D$5*DATA!$D$7)/1000000</f>
        <v>6.4982455250441848</v>
      </c>
      <c r="J24" s="239">
        <f t="shared" ca="1" si="1"/>
        <v>303.40862672363068</v>
      </c>
      <c r="K24" s="237"/>
      <c r="L24" s="239">
        <f>((D24*DATA!$D$23)/1000000)+((E24*DATA!$D$24)/1000000)</f>
        <v>298.926108</v>
      </c>
      <c r="M24" s="239">
        <f t="shared" si="2"/>
        <v>298.926108</v>
      </c>
      <c r="N24" s="239">
        <f t="shared" ca="1" si="6"/>
        <v>-4.482518723630676</v>
      </c>
      <c r="O24" s="238">
        <f>1/(1+'[117]Asumsi I'!$C$3)^(KKF!A24)</f>
        <v>0.14564434093128129</v>
      </c>
      <c r="P24" s="239">
        <f t="shared" ca="1" si="7"/>
        <v>-0.65285348521531805</v>
      </c>
      <c r="Q24" s="239">
        <f t="shared" ca="1" si="9"/>
        <v>-94.4803821603236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266400</v>
      </c>
      <c r="D25" s="239">
        <f t="shared" si="5"/>
        <v>44400</v>
      </c>
      <c r="E25" s="239">
        <f t="shared" si="0"/>
        <v>222000</v>
      </c>
      <c r="F25" s="237"/>
      <c r="G25" s="241">
        <f ca="1">DATA!$D$11/1000000</f>
        <v>8.0994689744005193</v>
      </c>
      <c r="H25" s="241">
        <f>C25*DATA!$D$5/1000000</f>
        <v>288.81091222418598</v>
      </c>
      <c r="I25" s="241">
        <f>(C25*DATA!$D$5*DATA!$D$7)/1000000</f>
        <v>6.4982455250441848</v>
      </c>
      <c r="J25" s="239">
        <f t="shared" ca="1" si="1"/>
        <v>303.40862672363068</v>
      </c>
      <c r="K25" s="237"/>
      <c r="L25" s="239">
        <f>((D25*DATA!$D$23)/1000000)+((E25*DATA!$D$24)/1000000)</f>
        <v>298.926108</v>
      </c>
      <c r="M25" s="239">
        <f t="shared" si="2"/>
        <v>298.926108</v>
      </c>
      <c r="N25" s="239">
        <f t="shared" ca="1" si="6"/>
        <v>-4.482518723630676</v>
      </c>
      <c r="O25" s="238">
        <f>1/(1+'[117]Asumsi I'!$C$3)^(KKF!A25)</f>
        <v>0.13003959011721541</v>
      </c>
      <c r="P25" s="239">
        <f t="shared" ca="1" si="7"/>
        <v>-0.58290489751367669</v>
      </c>
      <c r="Q25" s="239">
        <f t="shared" ca="1" si="9"/>
        <v>-95.063287057837272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266400</v>
      </c>
      <c r="D26" s="239">
        <f t="shared" si="5"/>
        <v>44400</v>
      </c>
      <c r="E26" s="239">
        <f t="shared" si="0"/>
        <v>222000</v>
      </c>
      <c r="F26" s="237"/>
      <c r="G26" s="241">
        <f ca="1">DATA!$D$11/1000000</f>
        <v>8.0994689744005193</v>
      </c>
      <c r="H26" s="241">
        <f>C26*DATA!$D$5/1000000</f>
        <v>288.81091222418598</v>
      </c>
      <c r="I26" s="241">
        <f>(C26*DATA!$D$5*DATA!$D$7)/1000000</f>
        <v>6.4982455250441848</v>
      </c>
      <c r="J26" s="239">
        <f t="shared" ca="1" si="1"/>
        <v>303.40862672363068</v>
      </c>
      <c r="K26" s="237"/>
      <c r="L26" s="239">
        <f>((D26*DATA!$D$23)/1000000)+((E26*DATA!$D$24)/1000000)</f>
        <v>298.926108</v>
      </c>
      <c r="M26" s="239">
        <f t="shared" si="2"/>
        <v>298.926108</v>
      </c>
      <c r="N26" s="239">
        <f t="shared" ca="1" si="6"/>
        <v>-4.482518723630676</v>
      </c>
      <c r="O26" s="238">
        <f>1/(1+'[117]Asumsi I'!$C$3)^(KKF!A26)</f>
        <v>0.1161067768903709</v>
      </c>
      <c r="P26" s="239">
        <f t="shared" ca="1" si="7"/>
        <v>-0.52045080135149702</v>
      </c>
      <c r="Q26" s="239">
        <f t="shared" ca="1" si="9"/>
        <v>-95.583737859188773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266400</v>
      </c>
      <c r="D27" s="239">
        <f t="shared" si="5"/>
        <v>44400</v>
      </c>
      <c r="E27" s="239">
        <f t="shared" si="0"/>
        <v>222000</v>
      </c>
      <c r="F27" s="237"/>
      <c r="G27" s="241">
        <f ca="1">DATA!$D$11/1000000</f>
        <v>8.0994689744005193</v>
      </c>
      <c r="H27" s="241">
        <f>C27*DATA!$D$5/1000000</f>
        <v>288.81091222418598</v>
      </c>
      <c r="I27" s="241">
        <f>(C27*DATA!$D$5*DATA!$D$7)/1000000</f>
        <v>6.4982455250441848</v>
      </c>
      <c r="J27" s="239">
        <f t="shared" ca="1" si="1"/>
        <v>303.40862672363068</v>
      </c>
      <c r="K27" s="237"/>
      <c r="L27" s="239">
        <f>((D27*DATA!$D$23)/1000000)+((E27*DATA!$D$24)/1000000)</f>
        <v>298.926108</v>
      </c>
      <c r="M27" s="239">
        <f t="shared" si="2"/>
        <v>298.926108</v>
      </c>
      <c r="N27" s="239">
        <f t="shared" ca="1" si="6"/>
        <v>-4.482518723630676</v>
      </c>
      <c r="O27" s="238">
        <f>1/(1+'[117]Asumsi I'!$C$3)^(KKF!A27)</f>
        <v>0.1036667650806883</v>
      </c>
      <c r="P27" s="239">
        <f t="shared" ca="1" si="7"/>
        <v>-0.46468821549240802</v>
      </c>
      <c r="Q27" s="239">
        <f t="shared" ca="1" si="9"/>
        <v>-96.048426074681174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266400</v>
      </c>
      <c r="D28" s="239">
        <f t="shared" si="5"/>
        <v>44400</v>
      </c>
      <c r="E28" s="239">
        <f t="shared" si="0"/>
        <v>222000</v>
      </c>
      <c r="F28" s="237"/>
      <c r="G28" s="241">
        <f ca="1">DATA!$D$11/1000000</f>
        <v>8.0994689744005193</v>
      </c>
      <c r="H28" s="241">
        <f>C28*DATA!$D$5/1000000</f>
        <v>288.81091222418598</v>
      </c>
      <c r="I28" s="241">
        <f>(C28*DATA!$D$5*DATA!$D$7)/1000000</f>
        <v>6.4982455250441848</v>
      </c>
      <c r="J28" s="239">
        <f t="shared" ca="1" si="1"/>
        <v>303.40862672363068</v>
      </c>
      <c r="K28" s="237"/>
      <c r="L28" s="239">
        <f>((D28*DATA!$D$23)/1000000)+((E28*DATA!$D$24)/1000000)</f>
        <v>298.926108</v>
      </c>
      <c r="M28" s="239">
        <f t="shared" si="2"/>
        <v>298.926108</v>
      </c>
      <c r="N28" s="239">
        <f t="shared" ca="1" si="6"/>
        <v>-4.482518723630676</v>
      </c>
      <c r="O28" s="238">
        <f>1/(1+'[117]Asumsi I'!$C$3)^(KKF!A28)</f>
        <v>9.2559611679185971E-2</v>
      </c>
      <c r="P28" s="239">
        <f t="shared" ca="1" si="7"/>
        <v>-0.41490019240393572</v>
      </c>
      <c r="Q28" s="239">
        <f t="shared" ca="1" si="9"/>
        <v>-96.463326267085108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266400</v>
      </c>
      <c r="D29" s="239">
        <f t="shared" si="5"/>
        <v>44400</v>
      </c>
      <c r="E29" s="239">
        <f t="shared" si="0"/>
        <v>222000</v>
      </c>
      <c r="F29" s="237"/>
      <c r="G29" s="241">
        <f ca="1">DATA!$D$11/1000000</f>
        <v>8.0994689744005193</v>
      </c>
      <c r="H29" s="241">
        <f>C29*DATA!$D$5/1000000</f>
        <v>288.81091222418598</v>
      </c>
      <c r="I29" s="241">
        <f>(C29*DATA!$D$5*DATA!$D$7)/1000000</f>
        <v>6.4982455250441848</v>
      </c>
      <c r="J29" s="239">
        <f t="shared" ca="1" si="1"/>
        <v>303.40862672363068</v>
      </c>
      <c r="K29" s="237"/>
      <c r="L29" s="239">
        <f>((D29*DATA!$D$23)/1000000)+((E29*DATA!$D$24)/1000000)</f>
        <v>298.926108</v>
      </c>
      <c r="M29" s="239">
        <f t="shared" si="2"/>
        <v>298.926108</v>
      </c>
      <c r="N29" s="239">
        <f t="shared" ca="1" si="6"/>
        <v>-4.482518723630676</v>
      </c>
      <c r="O29" s="238">
        <f>1/(1+'[117]Asumsi I'!$C$3)^(KKF!A29)</f>
        <v>8.2642510427844609E-2</v>
      </c>
      <c r="P29" s="239">
        <f t="shared" ca="1" si="7"/>
        <v>-0.37044660036065685</v>
      </c>
      <c r="Q29" s="239">
        <f t="shared" ca="1" si="9"/>
        <v>-96.833772867445759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266400</v>
      </c>
      <c r="D30" s="239">
        <f t="shared" si="5"/>
        <v>44400</v>
      </c>
      <c r="E30" s="239">
        <f t="shared" si="0"/>
        <v>222000</v>
      </c>
      <c r="F30" s="237"/>
      <c r="G30" s="241">
        <f ca="1">DATA!$D$11/1000000</f>
        <v>8.0994689744005193</v>
      </c>
      <c r="H30" s="241">
        <f>C30*DATA!$D$5/1000000</f>
        <v>288.81091222418598</v>
      </c>
      <c r="I30" s="241">
        <f>(C30*DATA!$D$5*DATA!$D$7)/1000000</f>
        <v>6.4982455250441848</v>
      </c>
      <c r="J30" s="239">
        <f t="shared" ca="1" si="1"/>
        <v>303.40862672363068</v>
      </c>
      <c r="K30" s="237"/>
      <c r="L30" s="239">
        <f>((D30*DATA!$D$23)/1000000)+((E30*DATA!$D$24)/1000000)</f>
        <v>298.926108</v>
      </c>
      <c r="M30" s="239">
        <f t="shared" si="2"/>
        <v>298.926108</v>
      </c>
      <c r="N30" s="239">
        <f t="shared" ca="1" si="6"/>
        <v>-4.482518723630676</v>
      </c>
      <c r="O30" s="238">
        <f>1/(1+'[117]Asumsi I'!$C$3)^(KKF!A30)</f>
        <v>7.3787955739146982E-2</v>
      </c>
      <c r="P30" s="239">
        <f t="shared" ca="1" si="7"/>
        <v>-0.33075589317915793</v>
      </c>
      <c r="Q30" s="239">
        <f t="shared" ca="1" si="9"/>
        <v>-97.164528760624918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266400</v>
      </c>
      <c r="D31" s="239">
        <f t="shared" si="5"/>
        <v>44400</v>
      </c>
      <c r="E31" s="239">
        <f t="shared" si="0"/>
        <v>222000</v>
      </c>
      <c r="F31" s="237"/>
      <c r="G31" s="241">
        <f ca="1">DATA!$D$11/1000000</f>
        <v>8.0994689744005193</v>
      </c>
      <c r="H31" s="241">
        <f>C31*DATA!$D$5/1000000</f>
        <v>288.81091222418598</v>
      </c>
      <c r="I31" s="241">
        <f>(C31*DATA!$D$5*DATA!$D$7)/1000000</f>
        <v>6.4982455250441848</v>
      </c>
      <c r="J31" s="239">
        <f t="shared" ca="1" si="1"/>
        <v>303.40862672363068</v>
      </c>
      <c r="K31" s="237"/>
      <c r="L31" s="239">
        <f>((D31*DATA!$D$23)/1000000)+((E31*DATA!$D$24)/1000000)</f>
        <v>298.926108</v>
      </c>
      <c r="M31" s="239">
        <f t="shared" si="2"/>
        <v>298.926108</v>
      </c>
      <c r="N31" s="239">
        <f t="shared" ca="1" si="6"/>
        <v>-4.482518723630676</v>
      </c>
      <c r="O31" s="238">
        <f>1/(1+'[117]Asumsi I'!$C$3)^(KKF!A31)</f>
        <v>6.5882103338524081E-2</v>
      </c>
      <c r="P31" s="239">
        <f t="shared" ca="1" si="7"/>
        <v>-0.29531776176710528</v>
      </c>
      <c r="Q31" s="239">
        <f ca="1">Q30+P31</f>
        <v>-97.459846522392027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266400</v>
      </c>
      <c r="D32" s="239">
        <f t="shared" si="5"/>
        <v>44400</v>
      </c>
      <c r="E32" s="239">
        <f t="shared" si="0"/>
        <v>222000</v>
      </c>
      <c r="F32" s="237"/>
      <c r="G32" s="241">
        <f ca="1">DATA!$D$11/1000000</f>
        <v>8.0994689744005193</v>
      </c>
      <c r="H32" s="241">
        <f>C32*DATA!$D$5/1000000</f>
        <v>288.81091222418598</v>
      </c>
      <c r="I32" s="241">
        <f>(C32*DATA!$D$5*DATA!$D$7)/1000000</f>
        <v>6.4982455250441848</v>
      </c>
      <c r="J32" s="239">
        <f t="shared" ca="1" si="1"/>
        <v>303.40862672363068</v>
      </c>
      <c r="K32" s="237"/>
      <c r="L32" s="239">
        <f>((D32*DATA!$D$23)/1000000)+((E32*DATA!$D$24)/1000000)</f>
        <v>298.926108</v>
      </c>
      <c r="M32" s="239">
        <f t="shared" si="2"/>
        <v>298.926108</v>
      </c>
      <c r="N32" s="239">
        <f t="shared" ca="1" si="6"/>
        <v>-4.482518723630676</v>
      </c>
      <c r="O32" s="238">
        <f>1/(1+'[117]Asumsi I'!$C$3)^(KKF!A32)</f>
        <v>5.8823306552253637E-2</v>
      </c>
      <c r="P32" s="239">
        <f t="shared" ca="1" si="7"/>
        <v>-0.26367657300634395</v>
      </c>
      <c r="Q32" s="239">
        <f ca="1">Q31+P32</f>
        <v>-97.723523095398377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9" t="s">
        <v>1378</v>
      </c>
      <c r="G33" s="619"/>
      <c r="H33" s="619"/>
      <c r="I33" s="247"/>
      <c r="J33" s="248">
        <f ca="1">SUM(J7:J32)</f>
        <v>8022.8976822642971</v>
      </c>
      <c r="K33" s="619" t="s">
        <v>1379</v>
      </c>
      <c r="L33" s="619"/>
      <c r="M33" s="248">
        <f>SUM(M7:M32)</f>
        <v>7848.2682089999971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1380</v>
      </c>
      <c r="Q34" s="253">
        <f ca="1">+J7/N32</f>
        <v>-97.641982367230924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1381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1382</v>
      </c>
      <c r="Q36" s="256">
        <f ca="1">M33/J33</f>
        <v>0.97823361581061385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1032</v>
      </c>
      <c r="Q37" s="257">
        <f ca="1">+NPV(0.12,N7:N32)</f>
        <v>-87.253145620891374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1033</v>
      </c>
      <c r="Q38" s="258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25"/>
  <sheetViews>
    <sheetView showGridLines="0" tabSelected="1" zoomScale="85" zoomScaleNormal="85" zoomScaleSheetLayoutView="70" workbookViewId="0">
      <pane ySplit="13" topLeftCell="A84" activePane="bottomLeft" state="frozen"/>
      <selection activeCell="H1093" sqref="H1093"/>
      <selection pane="bottomLeft" activeCell="D84" sqref="D84"/>
    </sheetView>
  </sheetViews>
  <sheetFormatPr defaultRowHeight="15"/>
  <cols>
    <col min="1" max="1" width="8.28515625" style="259" customWidth="1"/>
    <col min="2" max="2" width="5.140625" style="260" customWidth="1"/>
    <col min="3" max="3" width="46.710937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1013</v>
      </c>
      <c r="D1" s="262"/>
      <c r="U1" s="259"/>
    </row>
    <row r="2" spans="1:22">
      <c r="C2" s="261" t="s">
        <v>1352</v>
      </c>
      <c r="D2" s="262"/>
      <c r="T2" s="267"/>
      <c r="U2" s="268" t="s">
        <v>1040</v>
      </c>
      <c r="V2" s="267"/>
    </row>
    <row r="3" spans="1:22">
      <c r="C3" s="261" t="s">
        <v>1444</v>
      </c>
      <c r="D3" s="262"/>
      <c r="O3" s="622" t="s">
        <v>1040</v>
      </c>
      <c r="P3" s="622"/>
      <c r="Q3" s="269"/>
      <c r="T3" s="267"/>
      <c r="U3" s="268" t="s">
        <v>1045</v>
      </c>
      <c r="V3" s="267"/>
    </row>
    <row r="4" spans="1:22" ht="15.75" customHeight="1">
      <c r="B4" s="623" t="s">
        <v>1027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1041</v>
      </c>
      <c r="F6" s="272" t="s">
        <v>9</v>
      </c>
      <c r="G6" s="639" t="s">
        <v>1661</v>
      </c>
      <c r="H6" s="639"/>
      <c r="I6" s="639"/>
      <c r="J6" s="639"/>
      <c r="K6" s="639"/>
      <c r="T6" s="267"/>
      <c r="U6" s="268"/>
      <c r="V6" s="267"/>
    </row>
    <row r="7" spans="1:22">
      <c r="C7" s="270"/>
      <c r="D7" s="262"/>
      <c r="E7" s="271" t="s">
        <v>1042</v>
      </c>
      <c r="F7" s="272" t="s">
        <v>9</v>
      </c>
      <c r="G7" s="271" t="s">
        <v>1651</v>
      </c>
      <c r="J7" s="273"/>
      <c r="T7" s="267"/>
      <c r="U7" s="268"/>
      <c r="V7" s="267"/>
    </row>
    <row r="8" spans="1:22">
      <c r="C8" s="270"/>
      <c r="D8" s="262"/>
      <c r="E8" s="271" t="s">
        <v>1043</v>
      </c>
      <c r="F8" s="272" t="s">
        <v>9</v>
      </c>
      <c r="G8" s="271" t="s">
        <v>1444</v>
      </c>
      <c r="J8" s="273"/>
      <c r="T8" s="267"/>
      <c r="U8" s="268"/>
      <c r="V8" s="267"/>
    </row>
    <row r="9" spans="1:22">
      <c r="C9" s="270"/>
      <c r="D9" s="262"/>
      <c r="E9" s="271" t="s">
        <v>1044</v>
      </c>
      <c r="F9" s="272" t="s">
        <v>9</v>
      </c>
      <c r="G9" s="271" t="s">
        <v>1551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25" t="s">
        <v>0</v>
      </c>
      <c r="C11" s="627" t="s">
        <v>1</v>
      </c>
      <c r="D11" s="630" t="s">
        <v>44</v>
      </c>
      <c r="E11" s="630" t="s">
        <v>45</v>
      </c>
      <c r="F11" s="630" t="s">
        <v>2</v>
      </c>
      <c r="G11" s="632" t="s">
        <v>43</v>
      </c>
      <c r="H11" s="630" t="s">
        <v>3</v>
      </c>
      <c r="I11" s="630"/>
      <c r="J11" s="630"/>
      <c r="K11" s="649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26"/>
      <c r="C12" s="628"/>
      <c r="D12" s="631"/>
      <c r="E12" s="631"/>
      <c r="F12" s="631"/>
      <c r="G12" s="633"/>
      <c r="H12" s="635" t="s">
        <v>48</v>
      </c>
      <c r="I12" s="635" t="s">
        <v>5</v>
      </c>
      <c r="J12" s="631" t="s">
        <v>49</v>
      </c>
      <c r="K12" s="650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26"/>
      <c r="C13" s="629"/>
      <c r="D13" s="631"/>
      <c r="E13" s="631"/>
      <c r="F13" s="631"/>
      <c r="G13" s="634"/>
      <c r="H13" s="636"/>
      <c r="I13" s="636"/>
      <c r="J13" s="631"/>
      <c r="K13" s="650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292" t="s">
        <v>10</v>
      </c>
      <c r="C15" s="293" t="s">
        <v>1634</v>
      </c>
      <c r="D15" s="281" t="str">
        <f ca="1">IF(ISERROR(OFFSET('HARGA SATUAN'!$D$6,MATCH(RAB!C15,'HARGA SATUAN'!$C$7:$C$1509,0),0)),"",OFFSET('HARGA SATUAN'!$D$6,MATCH(RAB!C15,'HARGA SATUAN'!$C$7:$C$1509,0),0))</f>
        <v/>
      </c>
      <c r="E15" s="282" t="str">
        <f ca="1">IF(B15="+","Unit",IF(ISERROR(OFFSET('HARGA SATUAN'!$E$6,MATCH(RAB!C15,'HARGA SATUAN'!$C$7:$C$1509,0),0)),"",OFFSET('HARGA SATUAN'!$E$6,MATCH(RAB!C15,'HARGA SATUAN'!$C$7:$C$1509,0),0)))</f>
        <v/>
      </c>
      <c r="F15" s="291"/>
      <c r="G15" s="283">
        <f ca="1">IF(ISERROR(OFFSET('HARGA SATUAN'!$I$6,MATCH(RAB!C15,'HARGA SATUAN'!$C$7:$C$1509,0),0)),0,OFFSET('HARGA SATUAN'!$I$6,MATCH(RAB!C15,'HARGA SATUAN'!$C$7:$C$1509,0),0))</f>
        <v>0</v>
      </c>
      <c r="H15" s="284">
        <f t="shared" ref="H15:H84" ca="1" si="0">IF(OR(D15="MDU",D15="MDU-KD"),(IF($O$3="RAB NON MDU","PLN KD",G15*F15)),0)</f>
        <v>0</v>
      </c>
      <c r="I15" s="284">
        <f t="shared" ref="I15:I84" ca="1" si="1">IF(D15="HDW",G15*F15,0)</f>
        <v>0</v>
      </c>
      <c r="J15" s="284">
        <f t="shared" ref="J15:J84" ca="1" si="2">IF(D15="JASA",G15*F15,0)</f>
        <v>0</v>
      </c>
      <c r="K15" s="285">
        <f t="shared" ref="K15:K84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391">
        <v>1</v>
      </c>
      <c r="C16" s="517" t="s">
        <v>109</v>
      </c>
      <c r="D16" s="281" t="str">
        <f ca="1">IF(ISERROR(OFFSET('HARGA SATUAN'!$D$6,MATCH(RAB!C16,'HARGA SATUAN'!$C$7:$C$1509,0),0)),"",OFFSET('HARGA SATUAN'!$D$6,MATCH(RAB!C16,'HARGA SATUAN'!$C$7:$C$1509,0),0))</f>
        <v>HDW</v>
      </c>
      <c r="E16" s="282" t="str">
        <f ca="1">IF(B16="+","Unit",IF(ISERROR(OFFSET('HARGA SATUAN'!$E$6,MATCH(RAB!C16,'HARGA SATUAN'!$C$7:$C$1509,0),0)),"",OFFSET('HARGA SATUAN'!$E$6,MATCH(RAB!C16,'HARGA SATUAN'!$C$7:$C$1509,0),0)))</f>
        <v>Btg</v>
      </c>
      <c r="F16" s="389">
        <f>'Gb 01 '!Y22</f>
        <v>5</v>
      </c>
      <c r="G16" s="283">
        <f ca="1">IF(ISERROR(OFFSET('HARGA SATUAN'!$I$6,MATCH(RAB!C16,'HARGA SATUAN'!$C$7:$C$1509,0),0)),0,OFFSET('HARGA SATUAN'!$I$6,MATCH(RAB!C16,'HARGA SATUAN'!$C$7:$C$1509,0),0))</f>
        <v>8609100</v>
      </c>
      <c r="H16" s="284">
        <f t="shared" ref="H16:H44" ca="1" si="4">IF(OR(D16="MDU",D16="MDU-KD"),(IF($O$3="RAB NON MDU","PLN KD",G16*F16)),0)</f>
        <v>0</v>
      </c>
      <c r="I16" s="284">
        <f t="shared" ref="I16:I44" ca="1" si="5">IF(D16="HDW",G16*F16,0)</f>
        <v>43045500</v>
      </c>
      <c r="J16" s="284">
        <f t="shared" ref="J16:J44" ca="1" si="6">IF(D16="JASA",G16*F16,0)</f>
        <v>0</v>
      </c>
      <c r="K16" s="285">
        <f t="shared" ref="K16:K44" ca="1" si="7">SUM(H16:J16)</f>
        <v>43045500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IF(AND(C17=0,C18=0,#REF!=0),"BLANKS",1)</f>
        <v>#REF!</v>
      </c>
      <c r="B17" s="391">
        <v>2</v>
      </c>
      <c r="C17" s="499" t="s">
        <v>1642</v>
      </c>
      <c r="D17" s="281" t="str">
        <f ca="1">IF(ISERROR(OFFSET('HARGA SATUAN'!$D$6,MATCH(RAB!C17,'HARGA SATUAN'!$C$7:$C$1509,0),0)),"",OFFSET('HARGA SATUAN'!$D$6,MATCH(RAB!C17,'HARGA SATUAN'!$C$7:$C$1509,0),0))</f>
        <v>JASA</v>
      </c>
      <c r="E17" s="282" t="str">
        <f ca="1">IF(B17="+","Unit",IF(ISERROR(OFFSET('HARGA SATUAN'!$E$6,MATCH(RAB!C17,'HARGA SATUAN'!$C$7:$C$1509,0),0)),"",OFFSET('HARGA SATUAN'!$E$6,MATCH(RAB!C17,'HARGA SATUAN'!$C$7:$C$1509,0),0)))</f>
        <v>Btg</v>
      </c>
      <c r="F17" s="404">
        <f>F16</f>
        <v>5</v>
      </c>
      <c r="G17" s="283">
        <f ca="1">IF(ISERROR(OFFSET('HARGA SATUAN'!$I$6,MATCH(RAB!C17,'HARGA SATUAN'!$C$7:$C$1509,0),0)),0,OFFSET('HARGA SATUAN'!$I$6,MATCH(RAB!C17,'HARGA SATUAN'!$C$7:$C$1509,0),0))</f>
        <v>10066.666666666668</v>
      </c>
      <c r="H17" s="284">
        <f t="shared" ca="1" si="4"/>
        <v>0</v>
      </c>
      <c r="I17" s="284">
        <f t="shared" ca="1" si="5"/>
        <v>0</v>
      </c>
      <c r="J17" s="284">
        <f t="shared" ca="1" si="6"/>
        <v>50333.333333333343</v>
      </c>
      <c r="K17" s="285">
        <f t="shared" ca="1" si="7"/>
        <v>50333.333333333343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IF(AND(C18=0,C19=0,#REF!=0),"BLANKS",1)</f>
        <v>#REF!</v>
      </c>
      <c r="B18" s="391"/>
      <c r="C18" s="392"/>
      <c r="D18" s="281" t="str">
        <f ca="1">IF(ISERROR(OFFSET('HARGA SATUAN'!$D$6,MATCH(RAB!C18,'HARGA SATUAN'!$C$7:$C$1509,0),0)),"",OFFSET('HARGA SATUAN'!$D$6,MATCH(RAB!C18,'HARGA SATUAN'!$C$7:$C$1509,0),0))</f>
        <v/>
      </c>
      <c r="E18" s="282" t="str">
        <f ca="1">IF(B18="+","Unit",IF(ISERROR(OFFSET('HARGA SATUAN'!$E$6,MATCH(RAB!C18,'HARGA SATUAN'!$C$7:$C$1509,0),0)),"",OFFSET('HARGA SATUAN'!$E$6,MATCH(RAB!C18,'HARGA SATUAN'!$C$7:$C$1509,0),0)))</f>
        <v/>
      </c>
      <c r="F18" s="404"/>
      <c r="G18" s="283">
        <f ca="1">IF(ISERROR(OFFSET('HARGA SATUAN'!$I$6,MATCH(RAB!C18,'HARGA SATUAN'!$C$7:$C$1509,0),0)),0,OFFSET('HARGA SATUAN'!$I$6,MATCH(RAB!C18,'HARGA SATUAN'!$C$7:$C$1509,0),0))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7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>
      <c r="A19" s="259" t="e">
        <f>IF(AND(C19=0,C44=0,#REF!=0),"BLANKS",1)</f>
        <v>#REF!</v>
      </c>
      <c r="B19" s="292" t="s">
        <v>1459</v>
      </c>
      <c r="C19" s="293" t="s">
        <v>1635</v>
      </c>
      <c r="D19" s="281" t="str">
        <f ca="1">IF(ISERROR(OFFSET('HARGA SATUAN'!$D$6,MATCH(RAB!C19,'HARGA SATUAN'!$C$7:$C$1509,0),0)),"",OFFSET('HARGA SATUAN'!$D$6,MATCH(RAB!C19,'HARGA SATUAN'!$C$7:$C$1509,0),0))</f>
        <v/>
      </c>
      <c r="E19" s="282" t="str">
        <f ca="1">IF(B19="+","Unit",IF(ISERROR(OFFSET('HARGA SATUAN'!$E$6,MATCH(RAB!C19,'HARGA SATUAN'!$C$7:$C$1509,0),0)),"",OFFSET('HARGA SATUAN'!$E$6,MATCH(RAB!C19,'HARGA SATUAN'!$C$7:$C$1509,0),0)))</f>
        <v/>
      </c>
      <c r="F19" s="404"/>
      <c r="G19" s="283">
        <f ca="1">IF(ISERROR(OFFSET('HARGA SATUAN'!$I$6,MATCH(RAB!C19,'HARGA SATUAN'!$C$7:$C$1509,0),0)),0,OFFSET('HARGA SATUAN'!$I$6,MATCH(RAB!C19,'HARGA SATUAN'!$C$7:$C$1509,0),0))</f>
        <v>0</v>
      </c>
      <c r="H19" s="284">
        <f t="shared" ca="1" si="4"/>
        <v>0</v>
      </c>
      <c r="I19" s="284">
        <f t="shared" ca="1" si="5"/>
        <v>0</v>
      </c>
      <c r="J19" s="284">
        <f t="shared" ca="1" si="6"/>
        <v>0</v>
      </c>
      <c r="K19" s="285">
        <f t="shared" ca="1" si="7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 t="e">
        <f>IF(AND(C20=0,C21=0,#REF!=0),"BLANKS",1)</f>
        <v>#REF!</v>
      </c>
      <c r="B20" s="391" t="s">
        <v>1039</v>
      </c>
      <c r="C20" s="392" t="s">
        <v>1652</v>
      </c>
      <c r="D20" s="281" t="str">
        <f ca="1">IF(ISERROR(OFFSET('HARGA SATUAN'!$D$6,MATCH(RAB!C20,'HARGA SATUAN'!$C$7:$C$1509,0),0)),"",OFFSET('HARGA SATUAN'!$D$6,MATCH(RAB!C20,'HARGA SATUAN'!$C$7:$C$1509,0),0))</f>
        <v/>
      </c>
      <c r="E20" s="282" t="str">
        <f ca="1">IF(B20="+","Unit",IF(ISERROR(OFFSET('HARGA SATUAN'!$E$6,MATCH(RAB!C20,'HARGA SATUAN'!$C$7:$C$1509,0),0)),"",OFFSET('HARGA SATUAN'!$E$6,MATCH(RAB!C20,'HARGA SATUAN'!$C$7:$C$1509,0),0)))</f>
        <v>Unit</v>
      </c>
      <c r="F20" s="518">
        <f>'Gb 01 '!Y23</f>
        <v>1</v>
      </c>
      <c r="G20" s="283">
        <f ca="1">IF(ISERROR(OFFSET('HARGA SATUAN'!$I$6,MATCH(RAB!C20,'HARGA SATUAN'!$C$7:$C$1509,0),0)),0,OFFSET('HARGA SATUAN'!$I$6,MATCH(RAB!C20,'HARGA SATUAN'!$C$7:$C$1509,0),0))</f>
        <v>0</v>
      </c>
      <c r="H20" s="284">
        <f t="shared" ref="H20:H43" ca="1" si="8">IF(OR(D20="MDU",D20="MDU-KD"),(IF($O$3="RAB NON MDU","PLN KD",G20*F20)),0)</f>
        <v>0</v>
      </c>
      <c r="I20" s="284">
        <f t="shared" ref="I20:I43" ca="1" si="9">IF(D20="HDW",G20*F20,0)</f>
        <v>0</v>
      </c>
      <c r="J20" s="284">
        <f t="shared" ref="J20:J43" ca="1" si="10">IF(D20="JASA",G20*F20,0)</f>
        <v>0</v>
      </c>
      <c r="K20" s="285">
        <f t="shared" ref="K20:K43" ca="1" si="11">SUM(H20:J20)</f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 t="e">
        <f>IF(AND(C21=0,C22=0,#REF!=0),"BLANKS",1)</f>
        <v>#REF!</v>
      </c>
      <c r="B21" s="391">
        <v>1</v>
      </c>
      <c r="C21" s="392" t="s">
        <v>37</v>
      </c>
      <c r="D21" s="281" t="str">
        <f ca="1">IF(ISERROR(OFFSET('HARGA SATUAN'!$D$6,MATCH(RAB!C21,'HARGA SATUAN'!$C$7:$C$1509,0),0)),"",OFFSET('HARGA SATUAN'!$D$6,MATCH(RAB!C21,'HARGA SATUAN'!$C$7:$C$1509,0),0))</f>
        <v>MDU-KD</v>
      </c>
      <c r="E21" s="282" t="str">
        <f ca="1">IF(B21="+","Unit",IF(ISERROR(OFFSET('HARGA SATUAN'!$E$6,MATCH(RAB!C21,'HARGA SATUAN'!$C$7:$C$1509,0),0)),"",OFFSET('HARGA SATUAN'!$E$6,MATCH(RAB!C21,'HARGA SATUAN'!$C$7:$C$1509,0),0)))</f>
        <v>Bh</v>
      </c>
      <c r="F21" s="518">
        <f>F20*1</f>
        <v>1</v>
      </c>
      <c r="G21" s="283">
        <f ca="1">IF(ISERROR(OFFSET('HARGA SATUAN'!$I$6,MATCH(RAB!C21,'HARGA SATUAN'!$C$7:$C$1509,0),0)),0,OFFSET('HARGA SATUAN'!$I$6,MATCH(RAB!C21,'HARGA SATUAN'!$C$7:$C$1509,0),0))</f>
        <v>176900</v>
      </c>
      <c r="H21" s="284">
        <f t="shared" ca="1" si="8"/>
        <v>176900</v>
      </c>
      <c r="I21" s="284">
        <f t="shared" ca="1" si="9"/>
        <v>0</v>
      </c>
      <c r="J21" s="284">
        <f t="shared" ca="1" si="10"/>
        <v>0</v>
      </c>
      <c r="K21" s="285">
        <f t="shared" ca="1" si="11"/>
        <v>176900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 t="e">
        <f>IF(AND(C22=0,#REF!=0,#REF!=0),"BLANKS",1)</f>
        <v>#REF!</v>
      </c>
      <c r="B22" s="391">
        <v>2</v>
      </c>
      <c r="C22" s="392" t="s">
        <v>40</v>
      </c>
      <c r="D22" s="281" t="str">
        <f ca="1">IF(ISERROR(OFFSET('HARGA SATUAN'!$D$6,MATCH(RAB!C22,'HARGA SATUAN'!$C$7:$C$1509,0),0)),"",OFFSET('HARGA SATUAN'!$D$6,MATCH(RAB!C22,'HARGA SATUAN'!$C$7:$C$1509,0),0))</f>
        <v>MDU-KD</v>
      </c>
      <c r="E22" s="282" t="str">
        <f ca="1">IF(B22="+","Unit",IF(ISERROR(OFFSET('HARGA SATUAN'!$E$6,MATCH(RAB!C22,'HARGA SATUAN'!$C$7:$C$1509,0),0)),"",OFFSET('HARGA SATUAN'!$E$6,MATCH(RAB!C22,'HARGA SATUAN'!$C$7:$C$1509,0),0)))</f>
        <v>Bh</v>
      </c>
      <c r="F22" s="518">
        <f>F20*1</f>
        <v>1</v>
      </c>
      <c r="G22" s="283">
        <f ca="1">IF(ISERROR(OFFSET('HARGA SATUAN'!$I$6,MATCH(RAB!C22,'HARGA SATUAN'!$C$7:$C$1509,0),0)),0,OFFSET('HARGA SATUAN'!$I$6,MATCH(RAB!C22,'HARGA SATUAN'!$C$7:$C$1509,0),0))</f>
        <v>235900</v>
      </c>
      <c r="H22" s="284">
        <f t="shared" ca="1" si="8"/>
        <v>235900</v>
      </c>
      <c r="I22" s="284">
        <f t="shared" ca="1" si="9"/>
        <v>0</v>
      </c>
      <c r="J22" s="284">
        <f t="shared" ca="1" si="10"/>
        <v>0</v>
      </c>
      <c r="K22" s="285">
        <f t="shared" ca="1" si="11"/>
        <v>235900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30">
      <c r="A23" s="259"/>
      <c r="B23" s="391">
        <v>3</v>
      </c>
      <c r="C23" s="392" t="s">
        <v>1612</v>
      </c>
      <c r="D23" s="281" t="str">
        <f ca="1">IF(ISERROR(OFFSET('HARGA SATUAN'!$D$6,MATCH(RAB!C23,'HARGA SATUAN'!$C$7:$C$1509,0),0)),"",OFFSET('HARGA SATUAN'!$D$6,MATCH(RAB!C23,'HARGA SATUAN'!$C$7:$C$1509,0),0))</f>
        <v>MDU-KD</v>
      </c>
      <c r="E23" s="282" t="str">
        <f ca="1">IF(B23="+","Unit",IF(ISERROR(OFFSET('HARGA SATUAN'!$E$6,MATCH(RAB!C23,'HARGA SATUAN'!$C$7:$C$1509,0),0)),"",OFFSET('HARGA SATUAN'!$E$6,MATCH(RAB!C23,'HARGA SATUAN'!$C$7:$C$1509,0),0)))</f>
        <v>Set</v>
      </c>
      <c r="F23" s="518">
        <f>F20*6</f>
        <v>6</v>
      </c>
      <c r="G23" s="283">
        <f ca="1">IF(ISERROR(OFFSET('HARGA SATUAN'!$I$6,MATCH(RAB!C23,'HARGA SATUAN'!$C$7:$C$1509,0),0)),0,OFFSET('HARGA SATUAN'!$I$6,MATCH(RAB!C23,'HARGA SATUAN'!$C$7:$C$1509,0),0))</f>
        <v>430000</v>
      </c>
      <c r="H23" s="284">
        <f t="shared" ca="1" si="8"/>
        <v>2580000</v>
      </c>
      <c r="I23" s="284">
        <f t="shared" ca="1" si="9"/>
        <v>0</v>
      </c>
      <c r="J23" s="284">
        <f t="shared" ca="1" si="10"/>
        <v>0</v>
      </c>
      <c r="K23" s="285">
        <f t="shared" ca="1" si="11"/>
        <v>2580000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IF(AND(C24=0,#REF!=0,#REF!=0),"BLANKS",1)</f>
        <v>#REF!</v>
      </c>
      <c r="B24" s="391">
        <v>4</v>
      </c>
      <c r="C24" s="392" t="s">
        <v>155</v>
      </c>
      <c r="D24" s="281" t="str">
        <f ca="1">IF(ISERROR(OFFSET('HARGA SATUAN'!$D$6,MATCH(RAB!C24,'HARGA SATUAN'!$C$7:$C$1509,0),0)),"",OFFSET('HARGA SATUAN'!$D$6,MATCH(RAB!C24,'HARGA SATUAN'!$C$7:$C$1509,0),0))</f>
        <v>HDW</v>
      </c>
      <c r="E24" s="282" t="str">
        <f ca="1">IF(B24="+","Unit",IF(ISERROR(OFFSET('HARGA SATUAN'!$E$6,MATCH(RAB!C24,'HARGA SATUAN'!$C$7:$C$1509,0),0)),"",OFFSET('HARGA SATUAN'!$E$6,MATCH(RAB!C24,'HARGA SATUAN'!$C$7:$C$1509,0),0)))</f>
        <v>Mtr</v>
      </c>
      <c r="F24" s="518">
        <f>F20*2</f>
        <v>2</v>
      </c>
      <c r="G24" s="283">
        <f ca="1">IF(ISERROR(OFFSET('HARGA SATUAN'!$I$6,MATCH(RAB!C24,'HARGA SATUAN'!$C$7:$C$1509,0),0)),0,OFFSET('HARGA SATUAN'!$I$6,MATCH(RAB!C24,'HARGA SATUAN'!$C$7:$C$1509,0),0))</f>
        <v>7789</v>
      </c>
      <c r="H24" s="284">
        <f t="shared" ca="1" si="8"/>
        <v>0</v>
      </c>
      <c r="I24" s="284">
        <f t="shared" ca="1" si="9"/>
        <v>15578</v>
      </c>
      <c r="J24" s="284">
        <f t="shared" ca="1" si="10"/>
        <v>0</v>
      </c>
      <c r="K24" s="285">
        <f t="shared" ca="1" si="11"/>
        <v>15578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 t="e">
        <f>IF(AND(C25=0,C26=0,#REF!=0),"BLANKS",1)</f>
        <v>#REF!</v>
      </c>
      <c r="B25" s="391">
        <v>5</v>
      </c>
      <c r="C25" s="392" t="s">
        <v>160</v>
      </c>
      <c r="D25" s="281" t="str">
        <f ca="1">IF(ISERROR(OFFSET('HARGA SATUAN'!$D$6,MATCH(RAB!C25,'HARGA SATUAN'!$C$7:$C$1509,0),0)),"",OFFSET('HARGA SATUAN'!$D$6,MATCH(RAB!C25,'HARGA SATUAN'!$C$7:$C$1509,0),0))</f>
        <v>HDW</v>
      </c>
      <c r="E25" s="282" t="str">
        <f ca="1">IF(B25="+","Unit",IF(ISERROR(OFFSET('HARGA SATUAN'!$E$6,MATCH(RAB!C25,'HARGA SATUAN'!$C$7:$C$1509,0),0)),"",OFFSET('HARGA SATUAN'!$E$6,MATCH(RAB!C25,'HARGA SATUAN'!$C$7:$C$1509,0),0)))</f>
        <v>Bh</v>
      </c>
      <c r="F25" s="518">
        <f>F20*4</f>
        <v>4</v>
      </c>
      <c r="G25" s="283">
        <f ca="1">IF(ISERROR(OFFSET('HARGA SATUAN'!$I$6,MATCH(RAB!C25,'HARGA SATUAN'!$C$7:$C$1509,0),0)),0,OFFSET('HARGA SATUAN'!$I$6,MATCH(RAB!C25,'HARGA SATUAN'!$C$7:$C$1509,0),0))</f>
        <v>40000</v>
      </c>
      <c r="H25" s="284">
        <f t="shared" ca="1" si="8"/>
        <v>0</v>
      </c>
      <c r="I25" s="284">
        <f t="shared" ca="1" si="9"/>
        <v>160000</v>
      </c>
      <c r="J25" s="284">
        <f t="shared" ca="1" si="10"/>
        <v>0</v>
      </c>
      <c r="K25" s="285">
        <f t="shared" ca="1" si="11"/>
        <v>160000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IF(AND(C26=0,#REF!=0,#REF!=0),"BLANKS",1)</f>
        <v>#REF!</v>
      </c>
      <c r="B26" s="391">
        <v>6</v>
      </c>
      <c r="C26" s="392" t="s">
        <v>166</v>
      </c>
      <c r="D26" s="281" t="str">
        <f ca="1">IF(ISERROR(OFFSET('HARGA SATUAN'!$D$6,MATCH(RAB!C26,'HARGA SATUAN'!$C$7:$C$1509,0),0)),"",OFFSET('HARGA SATUAN'!$D$6,MATCH(RAB!C26,'HARGA SATUAN'!$C$7:$C$1509,0),0))</f>
        <v>HDW</v>
      </c>
      <c r="E26" s="282" t="str">
        <f ca="1">IF(B26="+","Unit",IF(ISERROR(OFFSET('HARGA SATUAN'!$E$6,MATCH(RAB!C26,'HARGA SATUAN'!$C$7:$C$1509,0),0)),"",OFFSET('HARGA SATUAN'!$E$6,MATCH(RAB!C26,'HARGA SATUAN'!$C$7:$C$1509,0),0)))</f>
        <v>Bh</v>
      </c>
      <c r="F26" s="518">
        <f>F20*8</f>
        <v>8</v>
      </c>
      <c r="G26" s="283">
        <f ca="1">IF(ISERROR(OFFSET('HARGA SATUAN'!$I$6,MATCH(RAB!C26,'HARGA SATUAN'!$C$7:$C$1509,0),0)),0,OFFSET('HARGA SATUAN'!$I$6,MATCH(RAB!C26,'HARGA SATUAN'!$C$7:$C$1509,0),0))</f>
        <v>7938</v>
      </c>
      <c r="H26" s="284">
        <f t="shared" ca="1" si="8"/>
        <v>0</v>
      </c>
      <c r="I26" s="284">
        <f t="shared" ca="1" si="9"/>
        <v>63504</v>
      </c>
      <c r="J26" s="284">
        <f t="shared" ca="1" si="10"/>
        <v>0</v>
      </c>
      <c r="K26" s="285">
        <f t="shared" ca="1" si="11"/>
        <v>63504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/>
      <c r="B27" s="391">
        <v>7</v>
      </c>
      <c r="C27" s="392" t="s">
        <v>28</v>
      </c>
      <c r="D27" s="281" t="str">
        <f ca="1">IF(ISERROR(OFFSET('HARGA SATUAN'!$D$6,MATCH(RAB!C27,'HARGA SATUAN'!$C$7:$C$1509,0),0)),"",OFFSET('HARGA SATUAN'!$D$6,MATCH(RAB!C27,'HARGA SATUAN'!$C$7:$C$1509,0),0))</f>
        <v>HDW</v>
      </c>
      <c r="E27" s="282" t="str">
        <f ca="1">IF(B27="+","Unit",IF(ISERROR(OFFSET('HARGA SATUAN'!$E$6,MATCH(RAB!C27,'HARGA SATUAN'!$C$7:$C$1509,0),0)),"",OFFSET('HARGA SATUAN'!$E$6,MATCH(RAB!C27,'HARGA SATUAN'!$C$7:$C$1509,0),0)))</f>
        <v>Bh</v>
      </c>
      <c r="F27" s="518">
        <f>F20*1</f>
        <v>1</v>
      </c>
      <c r="G27" s="283">
        <f ca="1">IF(ISERROR(OFFSET('HARGA SATUAN'!$I$6,MATCH(RAB!C27,'HARGA SATUAN'!$C$7:$C$1509,0),0)),0,OFFSET('HARGA SATUAN'!$I$6,MATCH(RAB!C27,'HARGA SATUAN'!$C$7:$C$1509,0),0))</f>
        <v>26500</v>
      </c>
      <c r="H27" s="284">
        <f t="shared" ca="1" si="8"/>
        <v>0</v>
      </c>
      <c r="I27" s="284">
        <f t="shared" ca="1" si="9"/>
        <v>26500</v>
      </c>
      <c r="J27" s="284">
        <f t="shared" ca="1" si="10"/>
        <v>0</v>
      </c>
      <c r="K27" s="285">
        <f t="shared" ca="1" si="11"/>
        <v>26500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IF(AND(C28=0,#REF!=0,#REF!=0),"BLANKS",1)</f>
        <v>#REF!</v>
      </c>
      <c r="B28" s="391">
        <v>8</v>
      </c>
      <c r="C28" s="392" t="s">
        <v>176</v>
      </c>
      <c r="D28" s="281" t="str">
        <f ca="1">IF(ISERROR(OFFSET('HARGA SATUAN'!$D$6,MATCH(RAB!C28,'HARGA SATUAN'!$C$7:$C$1509,0),0)),"",OFFSET('HARGA SATUAN'!$D$6,MATCH(RAB!C28,'HARGA SATUAN'!$C$7:$C$1509,0),0))</f>
        <v>HDW</v>
      </c>
      <c r="E28" s="282" t="str">
        <f ca="1">IF(B28="+","Unit",IF(ISERROR(OFFSET('HARGA SATUAN'!$E$6,MATCH(RAB!C28,'HARGA SATUAN'!$C$7:$C$1509,0),0)),"",OFFSET('HARGA SATUAN'!$E$6,MATCH(RAB!C28,'HARGA SATUAN'!$C$7:$C$1509,0),0)))</f>
        <v>Bh</v>
      </c>
      <c r="F28" s="518">
        <f>F20*8</f>
        <v>8</v>
      </c>
      <c r="G28" s="283">
        <f ca="1">IF(ISERROR(OFFSET('HARGA SATUAN'!$I$6,MATCH(RAB!C28,'HARGA SATUAN'!$C$7:$C$1509,0),0)),0,OFFSET('HARGA SATUAN'!$I$6,MATCH(RAB!C28,'HARGA SATUAN'!$C$7:$C$1509,0),0))</f>
        <v>45000</v>
      </c>
      <c r="H28" s="284">
        <f t="shared" ca="1" si="8"/>
        <v>0</v>
      </c>
      <c r="I28" s="284">
        <f t="shared" ca="1" si="9"/>
        <v>360000</v>
      </c>
      <c r="J28" s="284">
        <f t="shared" ca="1" si="10"/>
        <v>0</v>
      </c>
      <c r="K28" s="285">
        <f t="shared" ca="1" si="11"/>
        <v>360000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 t="e">
        <f>IF(AND(C29=0,C30=0,#REF!=0),"BLANKS",1)</f>
        <v>#REF!</v>
      </c>
      <c r="B29" s="391">
        <v>9</v>
      </c>
      <c r="C29" s="392" t="s">
        <v>182</v>
      </c>
      <c r="D29" s="281" t="str">
        <f ca="1">IF(ISERROR(OFFSET('HARGA SATUAN'!$D$6,MATCH(RAB!C29,'HARGA SATUAN'!$C$7:$C$1509,0),0)),"",OFFSET('HARGA SATUAN'!$D$6,MATCH(RAB!C29,'HARGA SATUAN'!$C$7:$C$1509,0),0))</f>
        <v>HDW</v>
      </c>
      <c r="E29" s="282" t="str">
        <f ca="1">IF(B29="+","Unit",IF(ISERROR(OFFSET('HARGA SATUAN'!$E$6,MATCH(RAB!C29,'HARGA SATUAN'!$C$7:$C$1509,0),0)),"",OFFSET('HARGA SATUAN'!$E$6,MATCH(RAB!C29,'HARGA SATUAN'!$C$7:$C$1509,0),0)))</f>
        <v>Bh</v>
      </c>
      <c r="F29" s="518">
        <f>F20*2</f>
        <v>2</v>
      </c>
      <c r="G29" s="283">
        <f ca="1">IF(ISERROR(OFFSET('HARGA SATUAN'!$I$6,MATCH(RAB!C29,'HARGA SATUAN'!$C$7:$C$1509,0),0)),0,OFFSET('HARGA SATUAN'!$I$6,MATCH(RAB!C29,'HARGA SATUAN'!$C$7:$C$1509,0),0))</f>
        <v>15500</v>
      </c>
      <c r="H29" s="284">
        <f t="shared" ca="1" si="8"/>
        <v>0</v>
      </c>
      <c r="I29" s="284">
        <f t="shared" ca="1" si="9"/>
        <v>31000</v>
      </c>
      <c r="J29" s="284">
        <f t="shared" ca="1" si="10"/>
        <v>0</v>
      </c>
      <c r="K29" s="285">
        <f t="shared" ca="1" si="11"/>
        <v>31000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IF(AND(C30=0,#REF!=0,#REF!=0),"BLANKS",1)</f>
        <v>#REF!</v>
      </c>
      <c r="B30" s="391">
        <v>10</v>
      </c>
      <c r="C30" s="392" t="s">
        <v>184</v>
      </c>
      <c r="D30" s="281" t="str">
        <f ca="1">IF(ISERROR(OFFSET('HARGA SATUAN'!$D$6,MATCH(RAB!C30,'HARGA SATUAN'!$C$7:$C$1509,0),0)),"",OFFSET('HARGA SATUAN'!$D$6,MATCH(RAB!C30,'HARGA SATUAN'!$C$7:$C$1509,0),0))</f>
        <v>HDW</v>
      </c>
      <c r="E30" s="282" t="str">
        <f ca="1">IF(B30="+","Unit",IF(ISERROR(OFFSET('HARGA SATUAN'!$E$6,MATCH(RAB!C30,'HARGA SATUAN'!$C$7:$C$1509,0),0)),"",OFFSET('HARGA SATUAN'!$E$6,MATCH(RAB!C30,'HARGA SATUAN'!$C$7:$C$1509,0),0)))</f>
        <v>Bh</v>
      </c>
      <c r="F30" s="518">
        <f>F20*4</f>
        <v>4</v>
      </c>
      <c r="G30" s="283">
        <f ca="1">IF(ISERROR(OFFSET('HARGA SATUAN'!$I$6,MATCH(RAB!C30,'HARGA SATUAN'!$C$7:$C$1509,0),0)),0,OFFSET('HARGA SATUAN'!$I$6,MATCH(RAB!C30,'HARGA SATUAN'!$C$7:$C$1509,0),0))</f>
        <v>28100</v>
      </c>
      <c r="H30" s="284">
        <f t="shared" ca="1" si="8"/>
        <v>0</v>
      </c>
      <c r="I30" s="284">
        <f t="shared" ca="1" si="9"/>
        <v>112400</v>
      </c>
      <c r="J30" s="284">
        <f t="shared" ca="1" si="10"/>
        <v>0</v>
      </c>
      <c r="K30" s="285">
        <f t="shared" ca="1" si="11"/>
        <v>112400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/>
      <c r="B31" s="391">
        <v>11</v>
      </c>
      <c r="C31" s="392" t="s">
        <v>597</v>
      </c>
      <c r="D31" s="281" t="str">
        <f ca="1">IF(ISERROR(OFFSET('HARGA SATUAN'!$D$6,MATCH(RAB!C31,'HARGA SATUAN'!$C$7:$C$1509,0),0)),"",OFFSET('HARGA SATUAN'!$D$6,MATCH(RAB!C31,'HARGA SATUAN'!$C$7:$C$1509,0),0))</f>
        <v>HDW</v>
      </c>
      <c r="E31" s="282" t="str">
        <f ca="1">IF(B31="+","Unit",IF(ISERROR(OFFSET('HARGA SATUAN'!$E$6,MATCH(RAB!C31,'HARGA SATUAN'!$C$7:$C$1509,0),0)),"",OFFSET('HARGA SATUAN'!$E$6,MATCH(RAB!C31,'HARGA SATUAN'!$C$7:$C$1509,0),0)))</f>
        <v>Bh</v>
      </c>
      <c r="F31" s="518">
        <f>F20*4</f>
        <v>4</v>
      </c>
      <c r="G31" s="283">
        <f ca="1">IF(ISERROR(OFFSET('HARGA SATUAN'!$I$6,MATCH(RAB!C31,'HARGA SATUAN'!$C$7:$C$1509,0),0)),0,OFFSET('HARGA SATUAN'!$I$6,MATCH(RAB!C31,'HARGA SATUAN'!$C$7:$C$1509,0),0))</f>
        <v>380500</v>
      </c>
      <c r="H31" s="284">
        <f t="shared" ca="1" si="8"/>
        <v>0</v>
      </c>
      <c r="I31" s="284">
        <f t="shared" ca="1" si="9"/>
        <v>1522000</v>
      </c>
      <c r="J31" s="284">
        <f t="shared" ca="1" si="10"/>
        <v>0</v>
      </c>
      <c r="K31" s="285">
        <f t="shared" ca="1" si="11"/>
        <v>1522000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 t="e">
        <f>IF(AND(C32=0,#REF!=0,#REF!=0),"BLANKS",1)</f>
        <v>#REF!</v>
      </c>
      <c r="B32" s="391">
        <v>12</v>
      </c>
      <c r="C32" s="392" t="s">
        <v>221</v>
      </c>
      <c r="D32" s="281" t="str">
        <f ca="1">IF(ISERROR(OFFSET('HARGA SATUAN'!$D$6,MATCH(RAB!C32,'HARGA SATUAN'!$C$7:$C$1509,0),0)),"",OFFSET('HARGA SATUAN'!$D$6,MATCH(RAB!C32,'HARGA SATUAN'!$C$7:$C$1509,0),0))</f>
        <v>HDW</v>
      </c>
      <c r="E32" s="282" t="str">
        <f ca="1">IF(B32="+","Unit",IF(ISERROR(OFFSET('HARGA SATUAN'!$E$6,MATCH(RAB!C32,'HARGA SATUAN'!$C$7:$C$1509,0),0)),"",OFFSET('HARGA SATUAN'!$E$6,MATCH(RAB!C32,'HARGA SATUAN'!$C$7:$C$1509,0),0)))</f>
        <v>Bh</v>
      </c>
      <c r="F32" s="518">
        <f>F20*4</f>
        <v>4</v>
      </c>
      <c r="G32" s="283">
        <f ca="1">IF(ISERROR(OFFSET('HARGA SATUAN'!$I$6,MATCH(RAB!C32,'HARGA SATUAN'!$C$7:$C$1509,0),0)),0,OFFSET('HARGA SATUAN'!$I$6,MATCH(RAB!C32,'HARGA SATUAN'!$C$7:$C$1509,0),0))</f>
        <v>29600</v>
      </c>
      <c r="H32" s="284">
        <f t="shared" ca="1" si="8"/>
        <v>0</v>
      </c>
      <c r="I32" s="284">
        <f t="shared" ca="1" si="9"/>
        <v>118400</v>
      </c>
      <c r="J32" s="284">
        <f t="shared" ca="1" si="10"/>
        <v>0</v>
      </c>
      <c r="K32" s="285">
        <f t="shared" ca="1" si="11"/>
        <v>118400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>
        <f t="shared" ref="A33" si="12">IF(AND(C33=0,C34=0,C35=0),"BLANKS",1)</f>
        <v>1</v>
      </c>
      <c r="B33" s="391">
        <v>13</v>
      </c>
      <c r="C33" s="392" t="s">
        <v>220</v>
      </c>
      <c r="D33" s="281" t="str">
        <f ca="1">IF(ISERROR(OFFSET('HARGA SATUAN'!$D$6,MATCH(RAB!C33,'HARGA SATUAN'!$C$7:$C$1509,0),0)),"",OFFSET('HARGA SATUAN'!$D$6,MATCH(RAB!C33,'HARGA SATUAN'!$C$7:$C$1509,0),0))</f>
        <v>HDW</v>
      </c>
      <c r="E33" s="282" t="str">
        <f ca="1">IF(B33="+","Unit",IF(ISERROR(OFFSET('HARGA SATUAN'!$E$6,MATCH(RAB!C33,'HARGA SATUAN'!$C$7:$C$1509,0),0)),"",OFFSET('HARGA SATUAN'!$E$6,MATCH(RAB!C33,'HARGA SATUAN'!$C$7:$C$1509,0),0)))</f>
        <v>Bh</v>
      </c>
      <c r="F33" s="518">
        <f>F20*9</f>
        <v>9</v>
      </c>
      <c r="G33" s="283">
        <f ca="1">IF(ISERROR(OFFSET('HARGA SATUAN'!$I$6,MATCH(RAB!C33,'HARGA SATUAN'!$C$7:$C$1509,0),0)),0,OFFSET('HARGA SATUAN'!$I$6,MATCH(RAB!C33,'HARGA SATUAN'!$C$7:$C$1509,0),0))</f>
        <v>11400</v>
      </c>
      <c r="H33" s="284">
        <f t="shared" ca="1" si="8"/>
        <v>0</v>
      </c>
      <c r="I33" s="284">
        <f t="shared" ca="1" si="9"/>
        <v>102600</v>
      </c>
      <c r="J33" s="284">
        <f t="shared" ca="1" si="10"/>
        <v>0</v>
      </c>
      <c r="K33" s="285">
        <f t="shared" ca="1" si="11"/>
        <v>102600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 t="e">
        <f>IF(AND(C34=0,C35=0,#REF!=0),"BLANKS",1)</f>
        <v>#REF!</v>
      </c>
      <c r="B34" s="391">
        <v>14</v>
      </c>
      <c r="C34" s="392" t="s">
        <v>226</v>
      </c>
      <c r="D34" s="281" t="str">
        <f ca="1">IF(ISERROR(OFFSET('HARGA SATUAN'!$D$6,MATCH(RAB!C34,'HARGA SATUAN'!$C$7:$C$1509,0),0)),"",OFFSET('HARGA SATUAN'!$D$6,MATCH(RAB!C34,'HARGA SATUAN'!$C$7:$C$1509,0),0))</f>
        <v>HDW</v>
      </c>
      <c r="E34" s="282" t="str">
        <f ca="1">IF(B34="+","Unit",IF(ISERROR(OFFSET('HARGA SATUAN'!$E$6,MATCH(RAB!C34,'HARGA SATUAN'!$C$7:$C$1509,0),0)),"",OFFSET('HARGA SATUAN'!$E$6,MATCH(RAB!C34,'HARGA SATUAN'!$C$7:$C$1509,0),0)))</f>
        <v>Bh</v>
      </c>
      <c r="F34" s="518">
        <f>F20*2</f>
        <v>2</v>
      </c>
      <c r="G34" s="283">
        <f ca="1">IF(ISERROR(OFFSET('HARGA SATUAN'!$I$6,MATCH(RAB!C34,'HARGA SATUAN'!$C$7:$C$1509,0),0)),0,OFFSET('HARGA SATUAN'!$I$6,MATCH(RAB!C34,'HARGA SATUAN'!$C$7:$C$1509,0),0))</f>
        <v>27815</v>
      </c>
      <c r="H34" s="284">
        <f t="shared" ca="1" si="8"/>
        <v>0</v>
      </c>
      <c r="I34" s="284">
        <f t="shared" ca="1" si="9"/>
        <v>55630</v>
      </c>
      <c r="J34" s="284">
        <f t="shared" ca="1" si="10"/>
        <v>0</v>
      </c>
      <c r="K34" s="285">
        <f t="shared" ca="1" si="11"/>
        <v>55630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 t="e">
        <f>IF(AND(C35=0,#REF!=0,#REF!=0),"BLANKS",1)</f>
        <v>#REF!</v>
      </c>
      <c r="B35" s="391">
        <v>15</v>
      </c>
      <c r="C35" s="392" t="s">
        <v>25</v>
      </c>
      <c r="D35" s="281" t="str">
        <f ca="1">IF(ISERROR(OFFSET('HARGA SATUAN'!$D$6,MATCH(RAB!C35,'HARGA SATUAN'!$C$7:$C$1509,0),0)),"",OFFSET('HARGA SATUAN'!$D$6,MATCH(RAB!C35,'HARGA SATUAN'!$C$7:$C$1509,0),0))</f>
        <v>HDW</v>
      </c>
      <c r="E35" s="282" t="str">
        <f ca="1">IF(B35="+","Unit",IF(ISERROR(OFFSET('HARGA SATUAN'!$E$6,MATCH(RAB!C35,'HARGA SATUAN'!$C$7:$C$1509,0),0)),"",OFFSET('HARGA SATUAN'!$E$6,MATCH(RAB!C35,'HARGA SATUAN'!$C$7:$C$1509,0),0)))</f>
        <v>Bh</v>
      </c>
      <c r="F35" s="518">
        <f>F20*6</f>
        <v>6</v>
      </c>
      <c r="G35" s="283">
        <f ca="1">IF(ISERROR(OFFSET('HARGA SATUAN'!$I$6,MATCH(RAB!C35,'HARGA SATUAN'!$C$7:$C$1509,0),0)),0,OFFSET('HARGA SATUAN'!$I$6,MATCH(RAB!C35,'HARGA SATUAN'!$C$7:$C$1509,0),0))</f>
        <v>23936</v>
      </c>
      <c r="H35" s="284">
        <f t="shared" ca="1" si="8"/>
        <v>0</v>
      </c>
      <c r="I35" s="284">
        <f t="shared" ca="1" si="9"/>
        <v>143616</v>
      </c>
      <c r="J35" s="284">
        <f t="shared" ca="1" si="10"/>
        <v>0</v>
      </c>
      <c r="K35" s="285">
        <f t="shared" ca="1" si="11"/>
        <v>143616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/>
      <c r="B36" s="391">
        <v>16</v>
      </c>
      <c r="C36" s="392" t="s">
        <v>38</v>
      </c>
      <c r="D36" s="281" t="str">
        <f ca="1">IF(ISERROR(OFFSET('HARGA SATUAN'!$D$6,MATCH(RAB!C36,'HARGA SATUAN'!$C$7:$C$1509,0),0)),"",OFFSET('HARGA SATUAN'!$D$6,MATCH(RAB!C36,'HARGA SATUAN'!$C$7:$C$1509,0),0))</f>
        <v>HDW</v>
      </c>
      <c r="E36" s="282" t="str">
        <f ca="1">IF(B36="+","Unit",IF(ISERROR(OFFSET('HARGA SATUAN'!$E$6,MATCH(RAB!C36,'HARGA SATUAN'!$C$7:$C$1509,0),0)),"",OFFSET('HARGA SATUAN'!$E$6,MATCH(RAB!C36,'HARGA SATUAN'!$C$7:$C$1509,0),0)))</f>
        <v>Bh</v>
      </c>
      <c r="F36" s="518">
        <f>F20*3</f>
        <v>3</v>
      </c>
      <c r="G36" s="283">
        <f ca="1">IF(ISERROR(OFFSET('HARGA SATUAN'!$I$6,MATCH(RAB!C36,'HARGA SATUAN'!$C$7:$C$1509,0),0)),0,OFFSET('HARGA SATUAN'!$I$6,MATCH(RAB!C36,'HARGA SATUAN'!$C$7:$C$1509,0),0))</f>
        <v>63500</v>
      </c>
      <c r="H36" s="284">
        <f t="shared" ca="1" si="8"/>
        <v>0</v>
      </c>
      <c r="I36" s="284">
        <f t="shared" ca="1" si="9"/>
        <v>190500</v>
      </c>
      <c r="J36" s="284">
        <f t="shared" ca="1" si="10"/>
        <v>0</v>
      </c>
      <c r="K36" s="285">
        <f t="shared" ca="1" si="11"/>
        <v>190500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IF(AND(C37=0,#REF!=0,#REF!=0),"BLANKS",1)</f>
        <v>#REF!</v>
      </c>
      <c r="B37" s="391">
        <v>17</v>
      </c>
      <c r="C37" s="392" t="s">
        <v>250</v>
      </c>
      <c r="D37" s="281" t="str">
        <f ca="1">IF(ISERROR(OFFSET('HARGA SATUAN'!$D$6,MATCH(RAB!C37,'HARGA SATUAN'!$C$7:$C$1509,0),0)),"",OFFSET('HARGA SATUAN'!$D$6,MATCH(RAB!C37,'HARGA SATUAN'!$C$7:$C$1509,0),0))</f>
        <v>HDW</v>
      </c>
      <c r="E37" s="282" t="str">
        <f ca="1">IF(B37="+","Unit",IF(ISERROR(OFFSET('HARGA SATUAN'!$E$6,MATCH(RAB!C37,'HARGA SATUAN'!$C$7:$C$1509,0),0)),"",OFFSET('HARGA SATUAN'!$E$6,MATCH(RAB!C37,'HARGA SATUAN'!$C$7:$C$1509,0),0)))</f>
        <v>Bh</v>
      </c>
      <c r="F37" s="518">
        <f>F20*3</f>
        <v>3</v>
      </c>
      <c r="G37" s="283">
        <f ca="1">IF(ISERROR(OFFSET('HARGA SATUAN'!$I$6,MATCH(RAB!C37,'HARGA SATUAN'!$C$7:$C$1509,0),0)),0,OFFSET('HARGA SATUAN'!$I$6,MATCH(RAB!C37,'HARGA SATUAN'!$C$7:$C$1509,0),0))</f>
        <v>57690</v>
      </c>
      <c r="H37" s="284">
        <f t="shared" ca="1" si="8"/>
        <v>0</v>
      </c>
      <c r="I37" s="284">
        <f t="shared" ca="1" si="9"/>
        <v>173070</v>
      </c>
      <c r="J37" s="284">
        <f t="shared" ca="1" si="10"/>
        <v>0</v>
      </c>
      <c r="K37" s="285">
        <f t="shared" ca="1" si="11"/>
        <v>173070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IF(AND(C38=0,C43=0,#REF!=0),"BLANKS",1)</f>
        <v>#REF!</v>
      </c>
      <c r="B38" s="391">
        <v>18</v>
      </c>
      <c r="C38" s="392" t="s">
        <v>27</v>
      </c>
      <c r="D38" s="281" t="str">
        <f ca="1">IF(ISERROR(OFFSET('HARGA SATUAN'!$D$6,MATCH(RAB!C38,'HARGA SATUAN'!$C$7:$C$1509,0),0)),"",OFFSET('HARGA SATUAN'!$D$6,MATCH(RAB!C38,'HARGA SATUAN'!$C$7:$C$1509,0),0))</f>
        <v>HDW</v>
      </c>
      <c r="E38" s="282" t="str">
        <f ca="1">IF(B38="+","Unit",IF(ISERROR(OFFSET('HARGA SATUAN'!$E$6,MATCH(RAB!C38,'HARGA SATUAN'!$C$7:$C$1509,0),0)),"",OFFSET('HARGA SATUAN'!$E$6,MATCH(RAB!C38,'HARGA SATUAN'!$C$7:$C$1509,0),0)))</f>
        <v>Bh</v>
      </c>
      <c r="F38" s="518">
        <f>F20*6</f>
        <v>6</v>
      </c>
      <c r="G38" s="283">
        <f ca="1">IF(ISERROR(OFFSET('HARGA SATUAN'!$I$6,MATCH(RAB!C38,'HARGA SATUAN'!$C$7:$C$1509,0),0)),0,OFFSET('HARGA SATUAN'!$I$6,MATCH(RAB!C38,'HARGA SATUAN'!$C$7:$C$1509,0),0))</f>
        <v>16000</v>
      </c>
      <c r="H38" s="284">
        <f t="shared" ca="1" si="8"/>
        <v>0</v>
      </c>
      <c r="I38" s="284">
        <f t="shared" ca="1" si="9"/>
        <v>96000</v>
      </c>
      <c r="J38" s="284">
        <f t="shared" ca="1" si="10"/>
        <v>0</v>
      </c>
      <c r="K38" s="285">
        <f t="shared" ca="1" si="11"/>
        <v>96000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IF(AND(C39=0,C40=0,#REF!=0),"BLANKS",1)</f>
        <v>#REF!</v>
      </c>
      <c r="B39" s="391">
        <v>19</v>
      </c>
      <c r="C39" s="392" t="s">
        <v>268</v>
      </c>
      <c r="D39" s="281" t="str">
        <f ca="1">IF(ISERROR(OFFSET('HARGA SATUAN'!$D$6,MATCH(RAB!C39,'HARGA SATUAN'!$C$7:$C$1509,0),0)),"",OFFSET('HARGA SATUAN'!$D$6,MATCH(RAB!C39,'HARGA SATUAN'!$C$7:$C$1509,0),0))</f>
        <v>HDW</v>
      </c>
      <c r="E39" s="282" t="str">
        <f ca="1">IF(B39="+","Unit",IF(ISERROR(OFFSET('HARGA SATUAN'!$E$6,MATCH(RAB!C39,'HARGA SATUAN'!$C$7:$C$1509,0),0)),"",OFFSET('HARGA SATUAN'!$E$6,MATCH(RAB!C39,'HARGA SATUAN'!$C$7:$C$1509,0),0)))</f>
        <v>Bh</v>
      </c>
      <c r="F39" s="518">
        <f>F20*2</f>
        <v>2</v>
      </c>
      <c r="G39" s="283">
        <f ca="1">IF(ISERROR(OFFSET('HARGA SATUAN'!$I$6,MATCH(RAB!C39,'HARGA SATUAN'!$C$7:$C$1509,0),0)),0,OFFSET('HARGA SATUAN'!$I$6,MATCH(RAB!C39,'HARGA SATUAN'!$C$7:$C$1509,0),0))</f>
        <v>33501.866666666669</v>
      </c>
      <c r="H39" s="284">
        <f t="shared" ref="H39:H42" ca="1" si="13">IF(OR(D39="MDU",D39="MDU-KD"),(IF($O$3="RAB NON MDU","PLN KD",G39*F39)),0)</f>
        <v>0</v>
      </c>
      <c r="I39" s="284">
        <f t="shared" ref="I39:I42" ca="1" si="14">IF(D39="HDW",G39*F39,0)</f>
        <v>67003.733333333337</v>
      </c>
      <c r="J39" s="284">
        <f t="shared" ref="J39:J42" ca="1" si="15">IF(D39="JASA",G39*F39,0)</f>
        <v>0</v>
      </c>
      <c r="K39" s="285">
        <f t="shared" ref="K39:K42" ca="1" si="16">SUM(H39:J39)</f>
        <v>67003.733333333337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 t="e">
        <f>IF(AND(C40=0,#REF!=0,#REF!=0),"BLANKS",1)</f>
        <v>#REF!</v>
      </c>
      <c r="B40" s="391">
        <v>20</v>
      </c>
      <c r="C40" s="392" t="s">
        <v>39</v>
      </c>
      <c r="D40" s="281" t="str">
        <f ca="1">IF(ISERROR(OFFSET('HARGA SATUAN'!$D$6,MATCH(RAB!C40,'HARGA SATUAN'!$C$7:$C$1509,0),0)),"",OFFSET('HARGA SATUAN'!$D$6,MATCH(RAB!C40,'HARGA SATUAN'!$C$7:$C$1509,0),0))</f>
        <v>HDW</v>
      </c>
      <c r="E40" s="282" t="str">
        <f ca="1">IF(B40="+","Unit",IF(ISERROR(OFFSET('HARGA SATUAN'!$E$6,MATCH(RAB!C40,'HARGA SATUAN'!$C$7:$C$1509,0),0)),"",OFFSET('HARGA SATUAN'!$E$6,MATCH(RAB!C40,'HARGA SATUAN'!$C$7:$C$1509,0),0)))</f>
        <v>Mtr</v>
      </c>
      <c r="F40" s="518">
        <f>3.6*F20</f>
        <v>3.6</v>
      </c>
      <c r="G40" s="283">
        <f ca="1">IF(ISERROR(OFFSET('HARGA SATUAN'!$I$6,MATCH(RAB!C40,'HARGA SATUAN'!$C$7:$C$1509,0),0)),0,OFFSET('HARGA SATUAN'!$I$6,MATCH(RAB!C40,'HARGA SATUAN'!$C$7:$C$1509,0),0))</f>
        <v>8550</v>
      </c>
      <c r="H40" s="284">
        <f t="shared" ca="1" si="13"/>
        <v>0</v>
      </c>
      <c r="I40" s="284">
        <f t="shared" ca="1" si="14"/>
        <v>30780</v>
      </c>
      <c r="J40" s="284">
        <f t="shared" ca="1" si="15"/>
        <v>0</v>
      </c>
      <c r="K40" s="285">
        <f t="shared" ca="1" si="16"/>
        <v>30780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/>
      <c r="B41" s="391">
        <v>21</v>
      </c>
      <c r="C41" s="392" t="s">
        <v>26</v>
      </c>
      <c r="D41" s="281" t="str">
        <f ca="1">IF(ISERROR(OFFSET('HARGA SATUAN'!$D$6,MATCH(RAB!C41,'HARGA SATUAN'!$C$7:$C$1509,0),0)),"",OFFSET('HARGA SATUAN'!$D$6,MATCH(RAB!C41,'HARGA SATUAN'!$C$7:$C$1509,0),0))</f>
        <v>HDW</v>
      </c>
      <c r="E41" s="282" t="str">
        <f ca="1">IF(B41="+","Unit",IF(ISERROR(OFFSET('HARGA SATUAN'!$E$6,MATCH(RAB!C41,'HARGA SATUAN'!$C$7:$C$1509,0),0)),"",OFFSET('HARGA SATUAN'!$E$6,MATCH(RAB!C41,'HARGA SATUAN'!$C$7:$C$1509,0),0)))</f>
        <v>Bh</v>
      </c>
      <c r="F41" s="518">
        <f>F20*22</f>
        <v>22</v>
      </c>
      <c r="G41" s="283">
        <f ca="1">IF(ISERROR(OFFSET('HARGA SATUAN'!$I$6,MATCH(RAB!C41,'HARGA SATUAN'!$C$7:$C$1509,0),0)),0,OFFSET('HARGA SATUAN'!$I$6,MATCH(RAB!C41,'HARGA SATUAN'!$C$7:$C$1509,0),0))</f>
        <v>2500</v>
      </c>
      <c r="H41" s="284">
        <f t="shared" ca="1" si="13"/>
        <v>0</v>
      </c>
      <c r="I41" s="284">
        <f t="shared" ca="1" si="14"/>
        <v>55000</v>
      </c>
      <c r="J41" s="284">
        <f t="shared" ca="1" si="15"/>
        <v>0</v>
      </c>
      <c r="K41" s="285">
        <f t="shared" ca="1" si="16"/>
        <v>55000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391">
        <v>22</v>
      </c>
      <c r="C42" s="392" t="s">
        <v>713</v>
      </c>
      <c r="D42" s="281" t="str">
        <f ca="1">IF(ISERROR(OFFSET('HARGA SATUAN'!$D$6,MATCH(RAB!C42,'HARGA SATUAN'!$C$7:$C$1509,0),0)),"",OFFSET('HARGA SATUAN'!$D$6,MATCH(RAB!C42,'HARGA SATUAN'!$C$7:$C$1509,0),0))</f>
        <v>JASA</v>
      </c>
      <c r="E42" s="282" t="str">
        <f ca="1">IF(B42="+","Unit",IF(ISERROR(OFFSET('HARGA SATUAN'!$E$6,MATCH(RAB!C42,'HARGA SATUAN'!$C$7:$C$1509,0),0)),"",OFFSET('HARGA SATUAN'!$E$6,MATCH(RAB!C42,'HARGA SATUAN'!$C$7:$C$1509,0),0)))</f>
        <v>Unit</v>
      </c>
      <c r="F42" s="518">
        <f>F20*1</f>
        <v>1</v>
      </c>
      <c r="G42" s="283">
        <f ca="1">IF(ISERROR(OFFSET('HARGA SATUAN'!$I$6,MATCH(RAB!C42,'HARGA SATUAN'!$C$7:$C$1509,0),0)),0,OFFSET('HARGA SATUAN'!$I$6,MATCH(RAB!C42,'HARGA SATUAN'!$C$7:$C$1509,0),0))</f>
        <v>197500</v>
      </c>
      <c r="H42" s="284">
        <f t="shared" ca="1" si="13"/>
        <v>0</v>
      </c>
      <c r="I42" s="284">
        <f t="shared" ca="1" si="14"/>
        <v>0</v>
      </c>
      <c r="J42" s="284">
        <f t="shared" ca="1" si="15"/>
        <v>197500</v>
      </c>
      <c r="K42" s="285">
        <f t="shared" ca="1" si="16"/>
        <v>197500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 t="e">
        <f>IF(AND(C43=0,#REF!=0,#REF!=0),"BLANKS",1)</f>
        <v>#REF!</v>
      </c>
      <c r="B43" s="391"/>
      <c r="C43" s="392"/>
      <c r="D43" s="281" t="str">
        <f ca="1">IF(ISERROR(OFFSET('HARGA SATUAN'!$D$6,MATCH(RAB!C43,'HARGA SATUAN'!$C$7:$C$1509,0),0)),"",OFFSET('HARGA SATUAN'!$D$6,MATCH(RAB!C43,'HARGA SATUAN'!$C$7:$C$1509,0),0))</f>
        <v/>
      </c>
      <c r="E43" s="282" t="str">
        <f ca="1">IF(B43="+","Unit",IF(ISERROR(OFFSET('HARGA SATUAN'!$E$6,MATCH(RAB!C43,'HARGA SATUAN'!$C$7:$C$1509,0),0)),"",OFFSET('HARGA SATUAN'!$E$6,MATCH(RAB!C43,'HARGA SATUAN'!$C$7:$C$1509,0),0)))</f>
        <v/>
      </c>
      <c r="F43" s="500"/>
      <c r="G43" s="283">
        <f ca="1">IF(ISERROR(OFFSET('HARGA SATUAN'!$I$6,MATCH(RAB!C43,'HARGA SATUAN'!$C$7:$C$1509,0),0)),0,OFFSET('HARGA SATUAN'!$I$6,MATCH(RAB!C43,'HARGA SATUAN'!$C$7:$C$1509,0),0))</f>
        <v>0</v>
      </c>
      <c r="H43" s="284">
        <f t="shared" ca="1" si="8"/>
        <v>0</v>
      </c>
      <c r="I43" s="284">
        <f t="shared" ca="1" si="9"/>
        <v>0</v>
      </c>
      <c r="J43" s="284">
        <f t="shared" ca="1" si="10"/>
        <v>0</v>
      </c>
      <c r="K43" s="285">
        <f t="shared" ca="1" si="11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e">
        <f>IF(AND(C44=0,C45=0,#REF!=0),"BLANKS",1)</f>
        <v>#REF!</v>
      </c>
      <c r="B44" s="391" t="s">
        <v>1039</v>
      </c>
      <c r="C44" s="392" t="s">
        <v>1637</v>
      </c>
      <c r="D44" s="281" t="str">
        <f ca="1">IF(ISERROR(OFFSET('HARGA SATUAN'!$D$6,MATCH(RAB!C44,'HARGA SATUAN'!$C$7:$C$1509,0),0)),"",OFFSET('HARGA SATUAN'!$D$6,MATCH(RAB!C44,'HARGA SATUAN'!$C$7:$C$1509,0),0))</f>
        <v/>
      </c>
      <c r="E44" s="282" t="str">
        <f ca="1">IF(B44="+","Unit",IF(ISERROR(OFFSET('HARGA SATUAN'!$E$6,MATCH(RAB!C44,'HARGA SATUAN'!$C$7:$C$1509,0),0)),"",OFFSET('HARGA SATUAN'!$E$6,MATCH(RAB!C44,'HARGA SATUAN'!$C$7:$C$1509,0),0)))</f>
        <v>Unit</v>
      </c>
      <c r="F44" s="500">
        <f>'Gb 01 '!Y24</f>
        <v>1</v>
      </c>
      <c r="G44" s="283">
        <f ca="1">IF(ISERROR(OFFSET('HARGA SATUAN'!$I$6,MATCH(RAB!C44,'HARGA SATUAN'!$C$7:$C$1509,0),0)),0,OFFSET('HARGA SATUAN'!$I$6,MATCH(RAB!C44,'HARGA SATUAN'!$C$7:$C$1509,0),0))</f>
        <v>0</v>
      </c>
      <c r="H44" s="284">
        <f t="shared" ca="1" si="4"/>
        <v>0</v>
      </c>
      <c r="I44" s="284">
        <f t="shared" ca="1" si="5"/>
        <v>0</v>
      </c>
      <c r="J44" s="284">
        <f t="shared" ca="1" si="6"/>
        <v>0</v>
      </c>
      <c r="K44" s="285">
        <f t="shared" ca="1" si="7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30">
      <c r="A45" s="259" t="e">
        <f>IF(AND(C45=0,C46=0,#REF!=0),"BLANKS",1)</f>
        <v>#REF!</v>
      </c>
      <c r="B45" s="391">
        <v>1</v>
      </c>
      <c r="C45" s="392" t="s">
        <v>1612</v>
      </c>
      <c r="D45" s="281" t="str">
        <f ca="1">IF(ISERROR(OFFSET('HARGA SATUAN'!$D$6,MATCH(RAB!C45,'HARGA SATUAN'!$C$7:$C$1509,0),0)),"",OFFSET('HARGA SATUAN'!$D$6,MATCH(RAB!C45,'HARGA SATUAN'!$C$7:$C$1509,0),0))</f>
        <v>MDU-KD</v>
      </c>
      <c r="E45" s="282" t="str">
        <f ca="1">IF(B45="+","Unit",IF(ISERROR(OFFSET('HARGA SATUAN'!$E$6,MATCH(RAB!C45,'HARGA SATUAN'!$C$7:$C$1509,0),0)),"",OFFSET('HARGA SATUAN'!$E$6,MATCH(RAB!C45,'HARGA SATUAN'!$C$7:$C$1509,0),0)))</f>
        <v>Set</v>
      </c>
      <c r="F45" s="500">
        <f>F44*3</f>
        <v>3</v>
      </c>
      <c r="G45" s="283">
        <f ca="1">IF(ISERROR(OFFSET('HARGA SATUAN'!$I$6,MATCH(RAB!C45,'HARGA SATUAN'!$C$7:$C$1509,0),0)),0,OFFSET('HARGA SATUAN'!$I$6,MATCH(RAB!C45,'HARGA SATUAN'!$C$7:$C$1509,0),0))</f>
        <v>430000</v>
      </c>
      <c r="H45" s="284">
        <f t="shared" ref="H45:H49" ca="1" si="17">IF(OR(D45="MDU",D45="MDU-KD"),(IF($O$3="RAB NON MDU","PLN KD",G45*F45)),0)</f>
        <v>1290000</v>
      </c>
      <c r="I45" s="284">
        <f t="shared" ref="I45:I49" ca="1" si="18">IF(D45="HDW",G45*F45,0)</f>
        <v>0</v>
      </c>
      <c r="J45" s="284">
        <f t="shared" ref="J45:J49" ca="1" si="19">IF(D45="JASA",G45*F45,0)</f>
        <v>0</v>
      </c>
      <c r="K45" s="285">
        <f t="shared" ref="K45:K49" ca="1" si="20">SUM(H45:J45)</f>
        <v>1290000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 t="e">
        <f>IF(AND(C46=0,#REF!=0,#REF!=0),"BLANKS",1)</f>
        <v>#REF!</v>
      </c>
      <c r="B46" s="391">
        <v>2</v>
      </c>
      <c r="C46" s="392" t="s">
        <v>155</v>
      </c>
      <c r="D46" s="281" t="str">
        <f ca="1">IF(ISERROR(OFFSET('HARGA SATUAN'!$D$6,MATCH(RAB!C46,'HARGA SATUAN'!$C$7:$C$1509,0),0)),"",OFFSET('HARGA SATUAN'!$D$6,MATCH(RAB!C46,'HARGA SATUAN'!$C$7:$C$1509,0),0))</f>
        <v>HDW</v>
      </c>
      <c r="E46" s="282" t="str">
        <f ca="1">IF(B46="+","Unit",IF(ISERROR(OFFSET('HARGA SATUAN'!$E$6,MATCH(RAB!C46,'HARGA SATUAN'!$C$7:$C$1509,0),0)),"",OFFSET('HARGA SATUAN'!$E$6,MATCH(RAB!C46,'HARGA SATUAN'!$C$7:$C$1509,0),0)))</f>
        <v>Mtr</v>
      </c>
      <c r="F46" s="500">
        <f>F44*1</f>
        <v>1</v>
      </c>
      <c r="G46" s="283">
        <f ca="1">IF(ISERROR(OFFSET('HARGA SATUAN'!$I$6,MATCH(RAB!C46,'HARGA SATUAN'!$C$7:$C$1509,0),0)),0,OFFSET('HARGA SATUAN'!$I$6,MATCH(RAB!C46,'HARGA SATUAN'!$C$7:$C$1509,0),0))</f>
        <v>7789</v>
      </c>
      <c r="H46" s="284">
        <f t="shared" ca="1" si="17"/>
        <v>0</v>
      </c>
      <c r="I46" s="284">
        <f t="shared" ca="1" si="18"/>
        <v>7789</v>
      </c>
      <c r="J46" s="284">
        <f t="shared" ca="1" si="19"/>
        <v>0</v>
      </c>
      <c r="K46" s="285">
        <f t="shared" ca="1" si="20"/>
        <v>7789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/>
      <c r="B47" s="391">
        <v>3</v>
      </c>
      <c r="C47" s="392" t="s">
        <v>160</v>
      </c>
      <c r="D47" s="281" t="str">
        <f ca="1">IF(ISERROR(OFFSET('HARGA SATUAN'!$D$6,MATCH(RAB!C47,'HARGA SATUAN'!$C$7:$C$1509,0),0)),"",OFFSET('HARGA SATUAN'!$D$6,MATCH(RAB!C47,'HARGA SATUAN'!$C$7:$C$1509,0),0))</f>
        <v>HDW</v>
      </c>
      <c r="E47" s="282" t="str">
        <f ca="1">IF(B47="+","Unit",IF(ISERROR(OFFSET('HARGA SATUAN'!$E$6,MATCH(RAB!C47,'HARGA SATUAN'!$C$7:$C$1509,0),0)),"",OFFSET('HARGA SATUAN'!$E$6,MATCH(RAB!C47,'HARGA SATUAN'!$C$7:$C$1509,0),0)))</f>
        <v>Bh</v>
      </c>
      <c r="F47" s="500">
        <f>F44*2</f>
        <v>2</v>
      </c>
      <c r="G47" s="283">
        <f ca="1">IF(ISERROR(OFFSET('HARGA SATUAN'!$I$6,MATCH(RAB!C47,'HARGA SATUAN'!$C$7:$C$1509,0),0)),0,OFFSET('HARGA SATUAN'!$I$6,MATCH(RAB!C47,'HARGA SATUAN'!$C$7:$C$1509,0),0))</f>
        <v>40000</v>
      </c>
      <c r="H47" s="284">
        <f t="shared" ca="1" si="17"/>
        <v>0</v>
      </c>
      <c r="I47" s="284">
        <f t="shared" ca="1" si="18"/>
        <v>80000</v>
      </c>
      <c r="J47" s="284">
        <f t="shared" ca="1" si="19"/>
        <v>0</v>
      </c>
      <c r="K47" s="285">
        <f t="shared" ca="1" si="20"/>
        <v>80000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IF(AND(C48=0,#REF!=0,#REF!=0),"BLANKS",1)</f>
        <v>#REF!</v>
      </c>
      <c r="B48" s="391">
        <v>4</v>
      </c>
      <c r="C48" s="392" t="s">
        <v>28</v>
      </c>
      <c r="D48" s="281" t="str">
        <f ca="1">IF(ISERROR(OFFSET('HARGA SATUAN'!$D$6,MATCH(RAB!C48,'HARGA SATUAN'!$C$7:$C$1509,0),0)),"",OFFSET('HARGA SATUAN'!$D$6,MATCH(RAB!C48,'HARGA SATUAN'!$C$7:$C$1509,0),0))</f>
        <v>HDW</v>
      </c>
      <c r="E48" s="282" t="str">
        <f ca="1">IF(B48="+","Unit",IF(ISERROR(OFFSET('HARGA SATUAN'!$E$6,MATCH(RAB!C48,'HARGA SATUAN'!$C$7:$C$1509,0),0)),"",OFFSET('HARGA SATUAN'!$E$6,MATCH(RAB!C48,'HARGA SATUAN'!$C$7:$C$1509,0),0)))</f>
        <v>Bh</v>
      </c>
      <c r="F48" s="500">
        <f>F44*1</f>
        <v>1</v>
      </c>
      <c r="G48" s="283">
        <f ca="1">IF(ISERROR(OFFSET('HARGA SATUAN'!$I$6,MATCH(RAB!C48,'HARGA SATUAN'!$C$7:$C$1509,0),0)),0,OFFSET('HARGA SATUAN'!$I$6,MATCH(RAB!C48,'HARGA SATUAN'!$C$7:$C$1509,0),0))</f>
        <v>26500</v>
      </c>
      <c r="H48" s="284">
        <f t="shared" ca="1" si="17"/>
        <v>0</v>
      </c>
      <c r="I48" s="284">
        <f t="shared" ca="1" si="18"/>
        <v>26500</v>
      </c>
      <c r="J48" s="284">
        <f t="shared" ca="1" si="19"/>
        <v>0</v>
      </c>
      <c r="K48" s="285">
        <f t="shared" ca="1" si="20"/>
        <v>26500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e">
        <f>IF(AND(C49=0,C50=0,#REF!=0),"BLANKS",1)</f>
        <v>#REF!</v>
      </c>
      <c r="B49" s="391">
        <v>5</v>
      </c>
      <c r="C49" s="392" t="s">
        <v>166</v>
      </c>
      <c r="D49" s="281" t="str">
        <f ca="1">IF(ISERROR(OFFSET('HARGA SATUAN'!$D$6,MATCH(RAB!C49,'HARGA SATUAN'!$C$7:$C$1509,0),0)),"",OFFSET('HARGA SATUAN'!$D$6,MATCH(RAB!C49,'HARGA SATUAN'!$C$7:$C$1509,0),0))</f>
        <v>HDW</v>
      </c>
      <c r="E49" s="282" t="str">
        <f ca="1">IF(B49="+","Unit",IF(ISERROR(OFFSET('HARGA SATUAN'!$E$6,MATCH(RAB!C49,'HARGA SATUAN'!$C$7:$C$1509,0),0)),"",OFFSET('HARGA SATUAN'!$E$6,MATCH(RAB!C49,'HARGA SATUAN'!$C$7:$C$1509,0),0)))</f>
        <v>Bh</v>
      </c>
      <c r="F49" s="500">
        <f>F44*4</f>
        <v>4</v>
      </c>
      <c r="G49" s="283">
        <f ca="1">IF(ISERROR(OFFSET('HARGA SATUAN'!$I$6,MATCH(RAB!C49,'HARGA SATUAN'!$C$7:$C$1509,0),0)),0,OFFSET('HARGA SATUAN'!$I$6,MATCH(RAB!C49,'HARGA SATUAN'!$C$7:$C$1509,0),0))</f>
        <v>7938</v>
      </c>
      <c r="H49" s="284">
        <f t="shared" ca="1" si="17"/>
        <v>0</v>
      </c>
      <c r="I49" s="284">
        <f t="shared" ca="1" si="18"/>
        <v>31752</v>
      </c>
      <c r="J49" s="284">
        <f t="shared" ca="1" si="19"/>
        <v>0</v>
      </c>
      <c r="K49" s="285">
        <f t="shared" ca="1" si="20"/>
        <v>31752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 t="e">
        <f>IF(AND(C50=0,#REF!=0,#REF!=0),"BLANKS",1)</f>
        <v>#REF!</v>
      </c>
      <c r="B50" s="391">
        <v>6</v>
      </c>
      <c r="C50" s="392" t="s">
        <v>176</v>
      </c>
      <c r="D50" s="281" t="str">
        <f ca="1">IF(ISERROR(OFFSET('HARGA SATUAN'!$D$6,MATCH(RAB!C50,'HARGA SATUAN'!$C$7:$C$1509,0),0)),"",OFFSET('HARGA SATUAN'!$D$6,MATCH(RAB!C50,'HARGA SATUAN'!$C$7:$C$1509,0),0))</f>
        <v>HDW</v>
      </c>
      <c r="E50" s="282" t="str">
        <f ca="1">IF(B50="+","Unit",IF(ISERROR(OFFSET('HARGA SATUAN'!$E$6,MATCH(RAB!C50,'HARGA SATUAN'!$C$7:$C$1509,0),0)),"",OFFSET('HARGA SATUAN'!$E$6,MATCH(RAB!C50,'HARGA SATUAN'!$C$7:$C$1509,0),0)))</f>
        <v>Bh</v>
      </c>
      <c r="F50" s="500">
        <f>F44*4</f>
        <v>4</v>
      </c>
      <c r="G50" s="283">
        <f ca="1">IF(ISERROR(OFFSET('HARGA SATUAN'!$I$6,MATCH(RAB!C50,'HARGA SATUAN'!$C$7:$C$1509,0),0)),0,OFFSET('HARGA SATUAN'!$I$6,MATCH(RAB!C50,'HARGA SATUAN'!$C$7:$C$1509,0),0))</f>
        <v>45000</v>
      </c>
      <c r="H50" s="284">
        <f t="shared" ref="H50" ca="1" si="21">IF(OR(D50="MDU",D50="MDU-KD"),(IF($O$3="RAB NON MDU","PLN KD",G50*F50)),0)</f>
        <v>0</v>
      </c>
      <c r="I50" s="284">
        <f t="shared" ref="I50" ca="1" si="22">IF(D50="HDW",G50*F50,0)</f>
        <v>180000</v>
      </c>
      <c r="J50" s="284">
        <f t="shared" ref="J50" ca="1" si="23">IF(D50="JASA",G50*F50,0)</f>
        <v>0</v>
      </c>
      <c r="K50" s="285">
        <f t="shared" ref="K50" ca="1" si="24">SUM(H50:J50)</f>
        <v>180000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/>
      <c r="B51" s="391">
        <v>7</v>
      </c>
      <c r="C51" s="392" t="s">
        <v>182</v>
      </c>
      <c r="D51" s="281" t="str">
        <f ca="1">IF(ISERROR(OFFSET('HARGA SATUAN'!$D$6,MATCH(RAB!C51,'HARGA SATUAN'!$C$7:$C$1509,0),0)),"",OFFSET('HARGA SATUAN'!$D$6,MATCH(RAB!C51,'HARGA SATUAN'!$C$7:$C$1509,0),0))</f>
        <v>HDW</v>
      </c>
      <c r="E51" s="282" t="str">
        <f ca="1">IF(B51="+","Unit",IF(ISERROR(OFFSET('HARGA SATUAN'!$E$6,MATCH(RAB!C51,'HARGA SATUAN'!$C$7:$C$1509,0),0)),"",OFFSET('HARGA SATUAN'!$E$6,MATCH(RAB!C51,'HARGA SATUAN'!$C$7:$C$1509,0),0)))</f>
        <v>Bh</v>
      </c>
      <c r="F51" s="500">
        <f>F44*1</f>
        <v>1</v>
      </c>
      <c r="G51" s="283">
        <f ca="1">IF(ISERROR(OFFSET('HARGA SATUAN'!$I$6,MATCH(RAB!C51,'HARGA SATUAN'!$C$7:$C$1509,0),0)),0,OFFSET('HARGA SATUAN'!$I$6,MATCH(RAB!C51,'HARGA SATUAN'!$C$7:$C$1509,0),0))</f>
        <v>15500</v>
      </c>
      <c r="H51" s="284">
        <f t="shared" ref="H51:H52" ca="1" si="25">IF(OR(D51="MDU",D51="MDU-KD"),(IF($O$3="RAB NON MDU","PLN KD",G51*F51)),0)</f>
        <v>0</v>
      </c>
      <c r="I51" s="284">
        <f t="shared" ref="I51:I52" ca="1" si="26">IF(D51="HDW",G51*F51,0)</f>
        <v>15500</v>
      </c>
      <c r="J51" s="284">
        <f t="shared" ref="J51:J52" ca="1" si="27">IF(D51="JASA",G51*F51,0)</f>
        <v>0</v>
      </c>
      <c r="K51" s="285">
        <f t="shared" ref="K51:K52" ca="1" si="28">SUM(H51:J51)</f>
        <v>15500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IF(AND(C52=0,#REF!=0,#REF!=0),"BLANKS",1)</f>
        <v>#REF!</v>
      </c>
      <c r="B52" s="391">
        <v>8</v>
      </c>
      <c r="C52" s="392" t="s">
        <v>597</v>
      </c>
      <c r="D52" s="281" t="str">
        <f ca="1">IF(ISERROR(OFFSET('HARGA SATUAN'!$D$6,MATCH(RAB!C52,'HARGA SATUAN'!$C$7:$C$1509,0),0)),"",OFFSET('HARGA SATUAN'!$D$6,MATCH(RAB!C52,'HARGA SATUAN'!$C$7:$C$1509,0),0))</f>
        <v>HDW</v>
      </c>
      <c r="E52" s="282" t="str">
        <f ca="1">IF(B52="+","Unit",IF(ISERROR(OFFSET('HARGA SATUAN'!$E$6,MATCH(RAB!C52,'HARGA SATUAN'!$C$7:$C$1509,0),0)),"",OFFSET('HARGA SATUAN'!$E$6,MATCH(RAB!C52,'HARGA SATUAN'!$C$7:$C$1509,0),0)))</f>
        <v>Bh</v>
      </c>
      <c r="F52" s="500">
        <f>F44*2</f>
        <v>2</v>
      </c>
      <c r="G52" s="283">
        <f ca="1">IF(ISERROR(OFFSET('HARGA SATUAN'!$I$6,MATCH(RAB!C52,'HARGA SATUAN'!$C$7:$C$1509,0),0)),0,OFFSET('HARGA SATUAN'!$I$6,MATCH(RAB!C52,'HARGA SATUAN'!$C$7:$C$1509,0),0))</f>
        <v>380500</v>
      </c>
      <c r="H52" s="284">
        <f t="shared" ca="1" si="25"/>
        <v>0</v>
      </c>
      <c r="I52" s="284">
        <f t="shared" ca="1" si="26"/>
        <v>761000</v>
      </c>
      <c r="J52" s="284">
        <f t="shared" ca="1" si="27"/>
        <v>0</v>
      </c>
      <c r="K52" s="285">
        <f t="shared" ca="1" si="28"/>
        <v>761000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IF(AND(C53=0,C54=0,#REF!=0),"BLANKS",1)</f>
        <v>#REF!</v>
      </c>
      <c r="B53" s="391">
        <v>9</v>
      </c>
      <c r="C53" s="392" t="s">
        <v>220</v>
      </c>
      <c r="D53" s="281" t="str">
        <f ca="1">IF(ISERROR(OFFSET('HARGA SATUAN'!$D$6,MATCH(RAB!C53,'HARGA SATUAN'!$C$7:$C$1509,0),0)),"",OFFSET('HARGA SATUAN'!$D$6,MATCH(RAB!C53,'HARGA SATUAN'!$C$7:$C$1509,0),0))</f>
        <v>HDW</v>
      </c>
      <c r="E53" s="282" t="str">
        <f ca="1">IF(B53="+","Unit",IF(ISERROR(OFFSET('HARGA SATUAN'!$E$6,MATCH(RAB!C53,'HARGA SATUAN'!$C$7:$C$1509,0),0)),"",OFFSET('HARGA SATUAN'!$E$6,MATCH(RAB!C53,'HARGA SATUAN'!$C$7:$C$1509,0),0)))</f>
        <v>Bh</v>
      </c>
      <c r="F53" s="500">
        <f>F44*4</f>
        <v>4</v>
      </c>
      <c r="G53" s="283">
        <f ca="1">IF(ISERROR(OFFSET('HARGA SATUAN'!$I$6,MATCH(RAB!C53,'HARGA SATUAN'!$C$7:$C$1509,0),0)),0,OFFSET('HARGA SATUAN'!$I$6,MATCH(RAB!C53,'HARGA SATUAN'!$C$7:$C$1509,0),0))</f>
        <v>11400</v>
      </c>
      <c r="H53" s="284">
        <f t="shared" ref="H53:H59" ca="1" si="29">IF(OR(D53="MDU",D53="MDU-KD"),(IF($O$3="RAB NON MDU","PLN KD",G53*F53)),0)</f>
        <v>0</v>
      </c>
      <c r="I53" s="284">
        <f t="shared" ref="I53:I59" ca="1" si="30">IF(D53="HDW",G53*F53,0)</f>
        <v>45600</v>
      </c>
      <c r="J53" s="284">
        <f t="shared" ref="J53:J59" ca="1" si="31">IF(D53="JASA",G53*F53,0)</f>
        <v>0</v>
      </c>
      <c r="K53" s="285">
        <f t="shared" ref="K53:K59" ca="1" si="32">SUM(H53:J53)</f>
        <v>45600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 t="e">
        <f>IF(AND(C54=0,#REF!=0,#REF!=0),"BLANKS",1)</f>
        <v>#REF!</v>
      </c>
      <c r="B54" s="391">
        <v>10</v>
      </c>
      <c r="C54" s="392" t="s">
        <v>221</v>
      </c>
      <c r="D54" s="281" t="str">
        <f ca="1">IF(ISERROR(OFFSET('HARGA SATUAN'!$D$6,MATCH(RAB!C54,'HARGA SATUAN'!$C$7:$C$1509,0),0)),"",OFFSET('HARGA SATUAN'!$D$6,MATCH(RAB!C54,'HARGA SATUAN'!$C$7:$C$1509,0),0))</f>
        <v>HDW</v>
      </c>
      <c r="E54" s="282" t="str">
        <f ca="1">IF(B54="+","Unit",IF(ISERROR(OFFSET('HARGA SATUAN'!$E$6,MATCH(RAB!C54,'HARGA SATUAN'!$C$7:$C$1509,0),0)),"",OFFSET('HARGA SATUAN'!$E$6,MATCH(RAB!C54,'HARGA SATUAN'!$C$7:$C$1509,0),0)))</f>
        <v>Bh</v>
      </c>
      <c r="F54" s="500">
        <f>F44*2</f>
        <v>2</v>
      </c>
      <c r="G54" s="283">
        <f ca="1">IF(ISERROR(OFFSET('HARGA SATUAN'!$I$6,MATCH(RAB!C54,'HARGA SATUAN'!$C$7:$C$1509,0),0)),0,OFFSET('HARGA SATUAN'!$I$6,MATCH(RAB!C54,'HARGA SATUAN'!$C$7:$C$1509,0),0))</f>
        <v>29600</v>
      </c>
      <c r="H54" s="284">
        <f t="shared" ca="1" si="29"/>
        <v>0</v>
      </c>
      <c r="I54" s="284">
        <f t="shared" ca="1" si="30"/>
        <v>59200</v>
      </c>
      <c r="J54" s="284">
        <f t="shared" ca="1" si="31"/>
        <v>0</v>
      </c>
      <c r="K54" s="285">
        <f t="shared" ca="1" si="32"/>
        <v>59200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/>
      <c r="B55" s="391">
        <v>11</v>
      </c>
      <c r="C55" s="392" t="s">
        <v>226</v>
      </c>
      <c r="D55" s="281" t="str">
        <f ca="1">IF(ISERROR(OFFSET('HARGA SATUAN'!$D$6,MATCH(RAB!C55,'HARGA SATUAN'!$C$7:$C$1509,0),0)),"",OFFSET('HARGA SATUAN'!$D$6,MATCH(RAB!C55,'HARGA SATUAN'!$C$7:$C$1509,0),0))</f>
        <v>HDW</v>
      </c>
      <c r="E55" s="282" t="str">
        <f ca="1">IF(B55="+","Unit",IF(ISERROR(OFFSET('HARGA SATUAN'!$E$6,MATCH(RAB!C55,'HARGA SATUAN'!$C$7:$C$1509,0),0)),"",OFFSET('HARGA SATUAN'!$E$6,MATCH(RAB!C55,'HARGA SATUAN'!$C$7:$C$1509,0),0)))</f>
        <v>Bh</v>
      </c>
      <c r="F55" s="500">
        <f>F44*1</f>
        <v>1</v>
      </c>
      <c r="G55" s="283">
        <f ca="1">IF(ISERROR(OFFSET('HARGA SATUAN'!$I$6,MATCH(RAB!C55,'HARGA SATUAN'!$C$7:$C$1509,0),0)),0,OFFSET('HARGA SATUAN'!$I$6,MATCH(RAB!C55,'HARGA SATUAN'!$C$7:$C$1509,0),0))</f>
        <v>27815</v>
      </c>
      <c r="H55" s="284">
        <f t="shared" ca="1" si="29"/>
        <v>0</v>
      </c>
      <c r="I55" s="284">
        <f t="shared" ca="1" si="30"/>
        <v>27815</v>
      </c>
      <c r="J55" s="284">
        <f t="shared" ca="1" si="31"/>
        <v>0</v>
      </c>
      <c r="K55" s="285">
        <f t="shared" ca="1" si="32"/>
        <v>27815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IF(AND(C56=0,#REF!=0,#REF!=0),"BLANKS",1)</f>
        <v>#REF!</v>
      </c>
      <c r="B56" s="391">
        <v>12</v>
      </c>
      <c r="C56" s="392" t="s">
        <v>25</v>
      </c>
      <c r="D56" s="281" t="str">
        <f ca="1">IF(ISERROR(OFFSET('HARGA SATUAN'!$D$6,MATCH(RAB!C56,'HARGA SATUAN'!$C$7:$C$1509,0),0)),"",OFFSET('HARGA SATUAN'!$D$6,MATCH(RAB!C56,'HARGA SATUAN'!$C$7:$C$1509,0),0))</f>
        <v>HDW</v>
      </c>
      <c r="E56" s="282" t="str">
        <f ca="1">IF(B56="+","Unit",IF(ISERROR(OFFSET('HARGA SATUAN'!$E$6,MATCH(RAB!C56,'HARGA SATUAN'!$C$7:$C$1509,0),0)),"",OFFSET('HARGA SATUAN'!$E$6,MATCH(RAB!C56,'HARGA SATUAN'!$C$7:$C$1509,0),0)))</f>
        <v>Bh</v>
      </c>
      <c r="F56" s="500">
        <f>F44*3</f>
        <v>3</v>
      </c>
      <c r="G56" s="283">
        <f ca="1">IF(ISERROR(OFFSET('HARGA SATUAN'!$I$6,MATCH(RAB!C56,'HARGA SATUAN'!$C$7:$C$1509,0),0)),0,OFFSET('HARGA SATUAN'!$I$6,MATCH(RAB!C56,'HARGA SATUAN'!$C$7:$C$1509,0),0))</f>
        <v>23936</v>
      </c>
      <c r="H56" s="284">
        <f t="shared" ca="1" si="29"/>
        <v>0</v>
      </c>
      <c r="I56" s="284">
        <f t="shared" ca="1" si="30"/>
        <v>71808</v>
      </c>
      <c r="J56" s="284">
        <f t="shared" ca="1" si="31"/>
        <v>0</v>
      </c>
      <c r="K56" s="285">
        <f t="shared" ca="1" si="32"/>
        <v>71808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>
        <f t="shared" ref="A57" si="33">IF(AND(C57=0,C58=0,C59=0),"BLANKS",1)</f>
        <v>1</v>
      </c>
      <c r="B57" s="391">
        <v>13</v>
      </c>
      <c r="C57" s="392" t="s">
        <v>38</v>
      </c>
      <c r="D57" s="281" t="str">
        <f ca="1">IF(ISERROR(OFFSET('HARGA SATUAN'!$D$6,MATCH(RAB!C57,'HARGA SATUAN'!$C$7:$C$1509,0),0)),"",OFFSET('HARGA SATUAN'!$D$6,MATCH(RAB!C57,'HARGA SATUAN'!$C$7:$C$1509,0),0))</f>
        <v>HDW</v>
      </c>
      <c r="E57" s="282" t="str">
        <f ca="1">IF(B57="+","Unit",IF(ISERROR(OFFSET('HARGA SATUAN'!$E$6,MATCH(RAB!C57,'HARGA SATUAN'!$C$7:$C$1509,0),0)),"",OFFSET('HARGA SATUAN'!$E$6,MATCH(RAB!C57,'HARGA SATUAN'!$C$7:$C$1509,0),0)))</f>
        <v>Bh</v>
      </c>
      <c r="F57" s="500">
        <f>F44*1</f>
        <v>1</v>
      </c>
      <c r="G57" s="283">
        <f ca="1">IF(ISERROR(OFFSET('HARGA SATUAN'!$I$6,MATCH(RAB!C57,'HARGA SATUAN'!$C$7:$C$1509,0),0)),0,OFFSET('HARGA SATUAN'!$I$6,MATCH(RAB!C57,'HARGA SATUAN'!$C$7:$C$1509,0),0))</f>
        <v>63500</v>
      </c>
      <c r="H57" s="284">
        <f t="shared" ca="1" si="29"/>
        <v>0</v>
      </c>
      <c r="I57" s="284">
        <f t="shared" ca="1" si="30"/>
        <v>63500</v>
      </c>
      <c r="J57" s="284">
        <f t="shared" ca="1" si="31"/>
        <v>0</v>
      </c>
      <c r="K57" s="285">
        <f t="shared" ca="1" si="32"/>
        <v>63500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IF(AND(C58=0,C59=0,#REF!=0),"BLANKS",1)</f>
        <v>#REF!</v>
      </c>
      <c r="B58" s="391">
        <v>14</v>
      </c>
      <c r="C58" s="392" t="s">
        <v>250</v>
      </c>
      <c r="D58" s="281" t="str">
        <f ca="1">IF(ISERROR(OFFSET('HARGA SATUAN'!$D$6,MATCH(RAB!C58,'HARGA SATUAN'!$C$7:$C$1509,0),0)),"",OFFSET('HARGA SATUAN'!$D$6,MATCH(RAB!C58,'HARGA SATUAN'!$C$7:$C$1509,0),0))</f>
        <v>HDW</v>
      </c>
      <c r="E58" s="282" t="str">
        <f ca="1">IF(B58="+","Unit",IF(ISERROR(OFFSET('HARGA SATUAN'!$E$6,MATCH(RAB!C58,'HARGA SATUAN'!$C$7:$C$1509,0),0)),"",OFFSET('HARGA SATUAN'!$E$6,MATCH(RAB!C58,'HARGA SATUAN'!$C$7:$C$1509,0),0)))</f>
        <v>Bh</v>
      </c>
      <c r="F58" s="500">
        <f>F44*1</f>
        <v>1</v>
      </c>
      <c r="G58" s="283">
        <f ca="1">IF(ISERROR(OFFSET('HARGA SATUAN'!$I$6,MATCH(RAB!C58,'HARGA SATUAN'!$C$7:$C$1509,0),0)),0,OFFSET('HARGA SATUAN'!$I$6,MATCH(RAB!C58,'HARGA SATUAN'!$C$7:$C$1509,0),0))</f>
        <v>57690</v>
      </c>
      <c r="H58" s="284">
        <f t="shared" ca="1" si="29"/>
        <v>0</v>
      </c>
      <c r="I58" s="284">
        <f t="shared" ca="1" si="30"/>
        <v>57690</v>
      </c>
      <c r="J58" s="284">
        <f t="shared" ca="1" si="31"/>
        <v>0</v>
      </c>
      <c r="K58" s="285">
        <f t="shared" ca="1" si="32"/>
        <v>57690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IF(AND(C59=0,#REF!=0,#REF!=0),"BLANKS",1)</f>
        <v>#REF!</v>
      </c>
      <c r="B59" s="391">
        <v>15</v>
      </c>
      <c r="C59" s="392" t="s">
        <v>27</v>
      </c>
      <c r="D59" s="281" t="str">
        <f ca="1">IF(ISERROR(OFFSET('HARGA SATUAN'!$D$6,MATCH(RAB!C59,'HARGA SATUAN'!$C$7:$C$1509,0),0)),"",OFFSET('HARGA SATUAN'!$D$6,MATCH(RAB!C59,'HARGA SATUAN'!$C$7:$C$1509,0),0))</f>
        <v>HDW</v>
      </c>
      <c r="E59" s="282" t="str">
        <f ca="1">IF(B59="+","Unit",IF(ISERROR(OFFSET('HARGA SATUAN'!$E$6,MATCH(RAB!C59,'HARGA SATUAN'!$C$7:$C$1509,0),0)),"",OFFSET('HARGA SATUAN'!$E$6,MATCH(RAB!C59,'HARGA SATUAN'!$C$7:$C$1509,0),0)))</f>
        <v>Bh</v>
      </c>
      <c r="F59" s="500">
        <f>F44*3</f>
        <v>3</v>
      </c>
      <c r="G59" s="283">
        <f ca="1">IF(ISERROR(OFFSET('HARGA SATUAN'!$I$6,MATCH(RAB!C59,'HARGA SATUAN'!$C$7:$C$1509,0),0)),0,OFFSET('HARGA SATUAN'!$I$6,MATCH(RAB!C59,'HARGA SATUAN'!$C$7:$C$1509,0),0))</f>
        <v>16000</v>
      </c>
      <c r="H59" s="284">
        <f t="shared" ca="1" si="29"/>
        <v>0</v>
      </c>
      <c r="I59" s="284">
        <f t="shared" ca="1" si="30"/>
        <v>48000</v>
      </c>
      <c r="J59" s="284">
        <f t="shared" ca="1" si="31"/>
        <v>0</v>
      </c>
      <c r="K59" s="285">
        <f t="shared" ca="1" si="32"/>
        <v>48000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/>
      <c r="B60" s="391">
        <v>16</v>
      </c>
      <c r="C60" s="392" t="s">
        <v>268</v>
      </c>
      <c r="D60" s="281" t="str">
        <f ca="1">IF(ISERROR(OFFSET('HARGA SATUAN'!$D$6,MATCH(RAB!C60,'HARGA SATUAN'!$C$7:$C$1509,0),0)),"",OFFSET('HARGA SATUAN'!$D$6,MATCH(RAB!C60,'HARGA SATUAN'!$C$7:$C$1509,0),0))</f>
        <v>HDW</v>
      </c>
      <c r="E60" s="282" t="str">
        <f ca="1">IF(B60="+","Unit",IF(ISERROR(OFFSET('HARGA SATUAN'!$E$6,MATCH(RAB!C60,'HARGA SATUAN'!$C$7:$C$1509,0),0)),"",OFFSET('HARGA SATUAN'!$E$6,MATCH(RAB!C60,'HARGA SATUAN'!$C$7:$C$1509,0),0)))</f>
        <v>Bh</v>
      </c>
      <c r="F60" s="500">
        <f>F44*1</f>
        <v>1</v>
      </c>
      <c r="G60" s="283">
        <f ca="1">IF(ISERROR(OFFSET('HARGA SATUAN'!$I$6,MATCH(RAB!C60,'HARGA SATUAN'!$C$7:$C$1509,0),0)),0,OFFSET('HARGA SATUAN'!$I$6,MATCH(RAB!C60,'HARGA SATUAN'!$C$7:$C$1509,0),0))</f>
        <v>33501.866666666669</v>
      </c>
      <c r="H60" s="284">
        <f t="shared" ref="H60" ca="1" si="34">IF(OR(D60="MDU",D60="MDU-KD"),(IF($O$3="RAB NON MDU","PLN KD",G60*F60)),0)</f>
        <v>0</v>
      </c>
      <c r="I60" s="284">
        <f t="shared" ref="I60" ca="1" si="35">IF(D60="HDW",G60*F60,0)</f>
        <v>33501.866666666669</v>
      </c>
      <c r="J60" s="284">
        <f t="shared" ref="J60" ca="1" si="36">IF(D60="JASA",G60*F60,0)</f>
        <v>0</v>
      </c>
      <c r="K60" s="285">
        <f t="shared" ref="K60" ca="1" si="37">SUM(H60:J60)</f>
        <v>33501.866666666669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 t="e">
        <f>IF(AND(C61=0,#REF!=0,#REF!=0),"BLANKS",1)</f>
        <v>#REF!</v>
      </c>
      <c r="B61" s="391">
        <v>17</v>
      </c>
      <c r="C61" s="392" t="s">
        <v>26</v>
      </c>
      <c r="D61" s="281" t="str">
        <f ca="1">IF(ISERROR(OFFSET('HARGA SATUAN'!$D$6,MATCH(RAB!C61,'HARGA SATUAN'!$C$7:$C$1509,0),0)),"",OFFSET('HARGA SATUAN'!$D$6,MATCH(RAB!C61,'HARGA SATUAN'!$C$7:$C$1509,0),0))</f>
        <v>HDW</v>
      </c>
      <c r="E61" s="282" t="str">
        <f ca="1">IF(B61="+","Unit",IF(ISERROR(OFFSET('HARGA SATUAN'!$E$6,MATCH(RAB!C61,'HARGA SATUAN'!$C$7:$C$1509,0),0)),"",OFFSET('HARGA SATUAN'!$E$6,MATCH(RAB!C61,'HARGA SATUAN'!$C$7:$C$1509,0),0)))</f>
        <v>Bh</v>
      </c>
      <c r="F61" s="500">
        <f>F44*11</f>
        <v>11</v>
      </c>
      <c r="G61" s="283">
        <f ca="1">IF(ISERROR(OFFSET('HARGA SATUAN'!$I$6,MATCH(RAB!C61,'HARGA SATUAN'!$C$7:$C$1509,0),0)),0,OFFSET('HARGA SATUAN'!$I$6,MATCH(RAB!C61,'HARGA SATUAN'!$C$7:$C$1509,0),0))</f>
        <v>2500</v>
      </c>
      <c r="H61" s="284">
        <f t="shared" ref="H61:H62" ca="1" si="38">IF(OR(D61="MDU",D61="MDU-KD"),(IF($O$3="RAB NON MDU","PLN KD",G61*F61)),0)</f>
        <v>0</v>
      </c>
      <c r="I61" s="284">
        <f t="shared" ref="I61:I62" ca="1" si="39">IF(D61="HDW",G61*F61,0)</f>
        <v>27500</v>
      </c>
      <c r="J61" s="284">
        <f t="shared" ref="J61:J62" ca="1" si="40">IF(D61="JASA",G61*F61,0)</f>
        <v>0</v>
      </c>
      <c r="K61" s="285">
        <f t="shared" ref="K61:K62" ca="1" si="41">SUM(H61:J61)</f>
        <v>27500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IF(AND(C62=0,C63=0,#REF!=0),"BLANKS",1)</f>
        <v>#REF!</v>
      </c>
      <c r="B62" s="391">
        <v>18</v>
      </c>
      <c r="C62" s="392" t="s">
        <v>707</v>
      </c>
      <c r="D62" s="281" t="str">
        <f ca="1">IF(ISERROR(OFFSET('HARGA SATUAN'!$D$6,MATCH(RAB!C62,'HARGA SATUAN'!$C$7:$C$1509,0),0)),"",OFFSET('HARGA SATUAN'!$D$6,MATCH(RAB!C62,'HARGA SATUAN'!$C$7:$C$1509,0),0))</f>
        <v>JASA</v>
      </c>
      <c r="E62" s="282" t="str">
        <f ca="1">IF(B62="+","Unit",IF(ISERROR(OFFSET('HARGA SATUAN'!$E$6,MATCH(RAB!C62,'HARGA SATUAN'!$C$7:$C$1509,0),0)),"",OFFSET('HARGA SATUAN'!$E$6,MATCH(RAB!C62,'HARGA SATUAN'!$C$7:$C$1509,0),0)))</f>
        <v>Unit</v>
      </c>
      <c r="F62" s="500">
        <f>F44*1</f>
        <v>1</v>
      </c>
      <c r="G62" s="283">
        <f ca="1">IF(ISERROR(OFFSET('HARGA SATUAN'!$I$6,MATCH(RAB!C62,'HARGA SATUAN'!$C$7:$C$1509,0),0)),0,OFFSET('HARGA SATUAN'!$I$6,MATCH(RAB!C62,'HARGA SATUAN'!$C$7:$C$1509,0),0))</f>
        <v>134700</v>
      </c>
      <c r="H62" s="284">
        <f t="shared" ca="1" si="38"/>
        <v>0</v>
      </c>
      <c r="I62" s="284">
        <f t="shared" ca="1" si="39"/>
        <v>0</v>
      </c>
      <c r="J62" s="284">
        <f t="shared" ca="1" si="40"/>
        <v>134700</v>
      </c>
      <c r="K62" s="285">
        <f t="shared" ca="1" si="41"/>
        <v>134700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e">
        <f>IF(AND(C63=0,#REF!=0,#REF!=0),"BLANKS",1)</f>
        <v>#REF!</v>
      </c>
      <c r="B63" s="391"/>
      <c r="C63" s="392"/>
      <c r="D63" s="281" t="str">
        <f ca="1">IF(ISERROR(OFFSET('HARGA SATUAN'!$D$6,MATCH(RAB!C63,'HARGA SATUAN'!$C$7:$C$1509,0),0)),"",OFFSET('HARGA SATUAN'!$D$6,MATCH(RAB!C63,'HARGA SATUAN'!$C$7:$C$1509,0),0))</f>
        <v/>
      </c>
      <c r="E63" s="282" t="str">
        <f ca="1">IF(B63="+","Unit",IF(ISERROR(OFFSET('HARGA SATUAN'!$E$6,MATCH(RAB!C63,'HARGA SATUAN'!$C$7:$C$1509,0),0)),"",OFFSET('HARGA SATUAN'!$E$6,MATCH(RAB!C63,'HARGA SATUAN'!$C$7:$C$1509,0),0)))</f>
        <v/>
      </c>
      <c r="F63" s="500"/>
      <c r="G63" s="283">
        <f ca="1">IF(ISERROR(OFFSET('HARGA SATUAN'!$I$6,MATCH(RAB!C63,'HARGA SATUAN'!$C$7:$C$1509,0),0)),0,OFFSET('HARGA SATUAN'!$I$6,MATCH(RAB!C63,'HARGA SATUAN'!$C$7:$C$1509,0),0))</f>
        <v>0</v>
      </c>
      <c r="H63" s="284">
        <f t="shared" ref="H63:H78" ca="1" si="42">IF(OR(D63="MDU",D63="MDU-KD"),(IF($O$3="RAB NON MDU","PLN KD",G63*F63)),0)</f>
        <v>0</v>
      </c>
      <c r="I63" s="284">
        <f t="shared" ref="I63:I78" ca="1" si="43">IF(D63="HDW",G63*F63,0)</f>
        <v>0</v>
      </c>
      <c r="J63" s="284">
        <f t="shared" ref="J63:J78" ca="1" si="44">IF(D63="JASA",G63*F63,0)</f>
        <v>0</v>
      </c>
      <c r="K63" s="285">
        <f t="shared" ref="K63:K78" ca="1" si="45">SUM(H63:J63)</f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>
      <c r="A64" s="259" t="e">
        <f>IF(AND(C64=0,C65=0,#REF!=0),"BLANKS",1)</f>
        <v>#REF!</v>
      </c>
      <c r="B64" s="519" t="s">
        <v>1039</v>
      </c>
      <c r="C64" s="517" t="s">
        <v>1654</v>
      </c>
      <c r="D64" s="281" t="str">
        <f ca="1">IF(ISERROR(OFFSET('HARGA SATUAN'!$D$6,MATCH(RAB!C64,'HARGA SATUAN'!$C$7:$C$1509,0),0)),"",OFFSET('HARGA SATUAN'!$D$6,MATCH(RAB!C64,'HARGA SATUAN'!$C$7:$C$1509,0),0))</f>
        <v/>
      </c>
      <c r="E64" s="282" t="str">
        <f ca="1">IF(B64="+","Unit",IF(ISERROR(OFFSET('HARGA SATUAN'!$E$6,MATCH(RAB!C64,'HARGA SATUAN'!$C$7:$C$1509,0),0)),"",OFFSET('HARGA SATUAN'!$E$6,MATCH(RAB!C64,'HARGA SATUAN'!$C$7:$C$1509,0),0)))</f>
        <v>Unit</v>
      </c>
      <c r="F64" s="389">
        <f>'Gb 01 '!Y25</f>
        <v>3</v>
      </c>
      <c r="G64" s="283">
        <f ca="1">IF(ISERROR(OFFSET('HARGA SATUAN'!$I$6,MATCH(RAB!C64,'HARGA SATUAN'!$C$7:$C$1509,0),0)),0,OFFSET('HARGA SATUAN'!$I$6,MATCH(RAB!C64,'HARGA SATUAN'!$C$7:$C$1509,0),0))</f>
        <v>0</v>
      </c>
      <c r="H64" s="284">
        <f t="shared" ca="1" si="42"/>
        <v>0</v>
      </c>
      <c r="I64" s="284">
        <f t="shared" ca="1" si="43"/>
        <v>0</v>
      </c>
      <c r="J64" s="284">
        <f t="shared" ca="1" si="44"/>
        <v>0</v>
      </c>
      <c r="K64" s="285">
        <f t="shared" ca="1" si="45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 t="e">
        <f>IF(AND(C65=0,C66=0,#REF!=0),"BLANKS",1)</f>
        <v>#REF!</v>
      </c>
      <c r="B65" s="519">
        <v>1</v>
      </c>
      <c r="C65" s="517" t="s">
        <v>37</v>
      </c>
      <c r="D65" s="281" t="str">
        <f ca="1">IF(ISERROR(OFFSET('HARGA SATUAN'!$D$6,MATCH(RAB!C65,'HARGA SATUAN'!$C$7:$C$1509,0),0)),"",OFFSET('HARGA SATUAN'!$D$6,MATCH(RAB!C65,'HARGA SATUAN'!$C$7:$C$1509,0),0))</f>
        <v>MDU-KD</v>
      </c>
      <c r="E65" s="282" t="str">
        <f ca="1">IF(B65="+","Unit",IF(ISERROR(OFFSET('HARGA SATUAN'!$E$6,MATCH(RAB!C65,'HARGA SATUAN'!$C$7:$C$1509,0),0)),"",OFFSET('HARGA SATUAN'!$E$6,MATCH(RAB!C65,'HARGA SATUAN'!$C$7:$C$1509,0),0)))</f>
        <v>Bh</v>
      </c>
      <c r="F65" s="389">
        <f>F64*1</f>
        <v>3</v>
      </c>
      <c r="G65" s="283">
        <f ca="1">IF(ISERROR(OFFSET('HARGA SATUAN'!$I$6,MATCH(RAB!C65,'HARGA SATUAN'!$C$7:$C$1509,0),0)),0,OFFSET('HARGA SATUAN'!$I$6,MATCH(RAB!C65,'HARGA SATUAN'!$C$7:$C$1509,0),0))</f>
        <v>176900</v>
      </c>
      <c r="H65" s="284">
        <f t="shared" ca="1" si="42"/>
        <v>530700</v>
      </c>
      <c r="I65" s="284">
        <f t="shared" ca="1" si="43"/>
        <v>0</v>
      </c>
      <c r="J65" s="284">
        <f t="shared" ca="1" si="44"/>
        <v>0</v>
      </c>
      <c r="K65" s="285">
        <f t="shared" ca="1" si="45"/>
        <v>530700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 t="e">
        <f>IF(AND(C66=0,#REF!=0,#REF!=0),"BLANKS",1)</f>
        <v>#REF!</v>
      </c>
      <c r="B66" s="519">
        <v>2</v>
      </c>
      <c r="C66" s="517" t="s">
        <v>40</v>
      </c>
      <c r="D66" s="281" t="str">
        <f ca="1">IF(ISERROR(OFFSET('HARGA SATUAN'!$D$6,MATCH(RAB!C66,'HARGA SATUAN'!$C$7:$C$1509,0),0)),"",OFFSET('HARGA SATUAN'!$D$6,MATCH(RAB!C66,'HARGA SATUAN'!$C$7:$C$1509,0),0))</f>
        <v>MDU-KD</v>
      </c>
      <c r="E66" s="282" t="str">
        <f ca="1">IF(B66="+","Unit",IF(ISERROR(OFFSET('HARGA SATUAN'!$E$6,MATCH(RAB!C66,'HARGA SATUAN'!$C$7:$C$1509,0),0)),"",OFFSET('HARGA SATUAN'!$E$6,MATCH(RAB!C66,'HARGA SATUAN'!$C$7:$C$1509,0),0)))</f>
        <v>Bh</v>
      </c>
      <c r="F66" s="389">
        <f>F64*2</f>
        <v>6</v>
      </c>
      <c r="G66" s="283">
        <f ca="1">IF(ISERROR(OFFSET('HARGA SATUAN'!$I$6,MATCH(RAB!C66,'HARGA SATUAN'!$C$7:$C$1509,0),0)),0,OFFSET('HARGA SATUAN'!$I$6,MATCH(RAB!C66,'HARGA SATUAN'!$C$7:$C$1509,0),0))</f>
        <v>235900</v>
      </c>
      <c r="H66" s="284">
        <f t="shared" ca="1" si="42"/>
        <v>1415400</v>
      </c>
      <c r="I66" s="284">
        <f t="shared" ca="1" si="43"/>
        <v>0</v>
      </c>
      <c r="J66" s="284">
        <f t="shared" ca="1" si="44"/>
        <v>0</v>
      </c>
      <c r="K66" s="285">
        <f t="shared" ca="1" si="45"/>
        <v>1415400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>
      <c r="A67" s="259"/>
      <c r="B67" s="519">
        <v>3</v>
      </c>
      <c r="C67" s="517" t="s">
        <v>28</v>
      </c>
      <c r="D67" s="281" t="str">
        <f ca="1">IF(ISERROR(OFFSET('HARGA SATUAN'!$D$6,MATCH(RAB!C67,'HARGA SATUAN'!$C$7:$C$1509,0),0)),"",OFFSET('HARGA SATUAN'!$D$6,MATCH(RAB!C67,'HARGA SATUAN'!$C$7:$C$1509,0),0))</f>
        <v>HDW</v>
      </c>
      <c r="E67" s="282" t="str">
        <f ca="1">IF(B67="+","Unit",IF(ISERROR(OFFSET('HARGA SATUAN'!$E$6,MATCH(RAB!C67,'HARGA SATUAN'!$C$7:$C$1509,0),0)),"",OFFSET('HARGA SATUAN'!$E$6,MATCH(RAB!C67,'HARGA SATUAN'!$C$7:$C$1509,0),0)))</f>
        <v>Bh</v>
      </c>
      <c r="F67" s="389">
        <f>F64*3</f>
        <v>9</v>
      </c>
      <c r="G67" s="283">
        <f ca="1">IF(ISERROR(OFFSET('HARGA SATUAN'!$I$6,MATCH(RAB!C67,'HARGA SATUAN'!$C$7:$C$1509,0),0)),0,OFFSET('HARGA SATUAN'!$I$6,MATCH(RAB!C67,'HARGA SATUAN'!$C$7:$C$1509,0),0))</f>
        <v>26500</v>
      </c>
      <c r="H67" s="284">
        <f t="shared" ca="1" si="42"/>
        <v>0</v>
      </c>
      <c r="I67" s="284">
        <f t="shared" ca="1" si="43"/>
        <v>238500</v>
      </c>
      <c r="J67" s="284">
        <f t="shared" ca="1" si="44"/>
        <v>0</v>
      </c>
      <c r="K67" s="285">
        <f t="shared" ca="1" si="45"/>
        <v>238500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>
      <c r="A68" s="259" t="e">
        <f>IF(AND(C68=0,#REF!=0,#REF!=0),"BLANKS",1)</f>
        <v>#REF!</v>
      </c>
      <c r="B68" s="519">
        <v>4</v>
      </c>
      <c r="C68" s="517" t="s">
        <v>166</v>
      </c>
      <c r="D68" s="281" t="str">
        <f ca="1">IF(ISERROR(OFFSET('HARGA SATUAN'!$D$6,MATCH(RAB!C68,'HARGA SATUAN'!$C$7:$C$1509,0),0)),"",OFFSET('HARGA SATUAN'!$D$6,MATCH(RAB!C68,'HARGA SATUAN'!$C$7:$C$1509,0),0))</f>
        <v>HDW</v>
      </c>
      <c r="E68" s="282" t="str">
        <f ca="1">IF(B68="+","Unit",IF(ISERROR(OFFSET('HARGA SATUAN'!$E$6,MATCH(RAB!C68,'HARGA SATUAN'!$C$7:$C$1509,0),0)),"",OFFSET('HARGA SATUAN'!$E$6,MATCH(RAB!C68,'HARGA SATUAN'!$C$7:$C$1509,0),0)))</f>
        <v>Bh</v>
      </c>
      <c r="F68" s="389">
        <f>F64*2</f>
        <v>6</v>
      </c>
      <c r="G68" s="283">
        <f ca="1">IF(ISERROR(OFFSET('HARGA SATUAN'!$I$6,MATCH(RAB!C68,'HARGA SATUAN'!$C$7:$C$1509,0),0)),0,OFFSET('HARGA SATUAN'!$I$6,MATCH(RAB!C68,'HARGA SATUAN'!$C$7:$C$1509,0),0))</f>
        <v>7938</v>
      </c>
      <c r="H68" s="284">
        <f t="shared" ca="1" si="42"/>
        <v>0</v>
      </c>
      <c r="I68" s="284">
        <f t="shared" ca="1" si="43"/>
        <v>47628</v>
      </c>
      <c r="J68" s="284">
        <f t="shared" ca="1" si="44"/>
        <v>0</v>
      </c>
      <c r="K68" s="285">
        <f t="shared" ca="1" si="45"/>
        <v>47628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>
      <c r="A69" s="259" t="e">
        <f>IF(AND(C69=0,C70=0,#REF!=0),"BLANKS",1)</f>
        <v>#REF!</v>
      </c>
      <c r="B69" s="519">
        <v>5</v>
      </c>
      <c r="C69" s="517" t="s">
        <v>171</v>
      </c>
      <c r="D69" s="281" t="str">
        <f ca="1">IF(ISERROR(OFFSET('HARGA SATUAN'!$D$6,MATCH(RAB!C69,'HARGA SATUAN'!$C$7:$C$1509,0),0)),"",OFFSET('HARGA SATUAN'!$D$6,MATCH(RAB!C69,'HARGA SATUAN'!$C$7:$C$1509,0),0))</f>
        <v>HDW</v>
      </c>
      <c r="E69" s="282" t="str">
        <f ca="1">IF(B69="+","Unit",IF(ISERROR(OFFSET('HARGA SATUAN'!$E$6,MATCH(RAB!C69,'HARGA SATUAN'!$C$7:$C$1509,0),0)),"",OFFSET('HARGA SATUAN'!$E$6,MATCH(RAB!C69,'HARGA SATUAN'!$C$7:$C$1509,0),0)))</f>
        <v>Bh</v>
      </c>
      <c r="F69" s="389">
        <f>F64*1</f>
        <v>3</v>
      </c>
      <c r="G69" s="283">
        <f ca="1">IF(ISERROR(OFFSET('HARGA SATUAN'!$I$6,MATCH(RAB!C69,'HARGA SATUAN'!$C$7:$C$1509,0),0)),0,OFFSET('HARGA SATUAN'!$I$6,MATCH(RAB!C69,'HARGA SATUAN'!$C$7:$C$1509,0),0))</f>
        <v>33600</v>
      </c>
      <c r="H69" s="284">
        <f t="shared" ca="1" si="42"/>
        <v>0</v>
      </c>
      <c r="I69" s="284">
        <f t="shared" ca="1" si="43"/>
        <v>100800</v>
      </c>
      <c r="J69" s="284">
        <f t="shared" ca="1" si="44"/>
        <v>0</v>
      </c>
      <c r="K69" s="285">
        <f t="shared" ca="1" si="45"/>
        <v>100800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>
      <c r="A70" s="259" t="e">
        <f>IF(AND(C70=0,#REF!=0,#REF!=0),"BLANKS",1)</f>
        <v>#REF!</v>
      </c>
      <c r="B70" s="519">
        <v>6</v>
      </c>
      <c r="C70" s="517" t="s">
        <v>176</v>
      </c>
      <c r="D70" s="281" t="str">
        <f ca="1">IF(ISERROR(OFFSET('HARGA SATUAN'!$D$6,MATCH(RAB!C70,'HARGA SATUAN'!$C$7:$C$1509,0),0)),"",OFFSET('HARGA SATUAN'!$D$6,MATCH(RAB!C70,'HARGA SATUAN'!$C$7:$C$1509,0),0))</f>
        <v>HDW</v>
      </c>
      <c r="E70" s="282" t="str">
        <f ca="1">IF(B70="+","Unit",IF(ISERROR(OFFSET('HARGA SATUAN'!$E$6,MATCH(RAB!C70,'HARGA SATUAN'!$C$7:$C$1509,0),0)),"",OFFSET('HARGA SATUAN'!$E$6,MATCH(RAB!C70,'HARGA SATUAN'!$C$7:$C$1509,0),0)))</f>
        <v>Bh</v>
      </c>
      <c r="F70" s="389">
        <f>F64*2</f>
        <v>6</v>
      </c>
      <c r="G70" s="283">
        <f ca="1">IF(ISERROR(OFFSET('HARGA SATUAN'!$I$6,MATCH(RAB!C70,'HARGA SATUAN'!$C$7:$C$1509,0),0)),0,OFFSET('HARGA SATUAN'!$I$6,MATCH(RAB!C70,'HARGA SATUAN'!$C$7:$C$1509,0),0))</f>
        <v>45000</v>
      </c>
      <c r="H70" s="284">
        <f t="shared" ca="1" si="42"/>
        <v>0</v>
      </c>
      <c r="I70" s="284">
        <f t="shared" ca="1" si="43"/>
        <v>270000</v>
      </c>
      <c r="J70" s="284">
        <f t="shared" ca="1" si="44"/>
        <v>0</v>
      </c>
      <c r="K70" s="285">
        <f t="shared" ca="1" si="45"/>
        <v>270000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>
      <c r="A71" s="259"/>
      <c r="B71" s="519">
        <v>7</v>
      </c>
      <c r="C71" s="517" t="s">
        <v>181</v>
      </c>
      <c r="D71" s="281" t="str">
        <f ca="1">IF(ISERROR(OFFSET('HARGA SATUAN'!$D$6,MATCH(RAB!C71,'HARGA SATUAN'!$C$7:$C$1509,0),0)),"",OFFSET('HARGA SATUAN'!$D$6,MATCH(RAB!C71,'HARGA SATUAN'!$C$7:$C$1509,0),0))</f>
        <v>HDW</v>
      </c>
      <c r="E71" s="282" t="str">
        <f ca="1">IF(B71="+","Unit",IF(ISERROR(OFFSET('HARGA SATUAN'!$E$6,MATCH(RAB!C71,'HARGA SATUAN'!$C$7:$C$1509,0),0)),"",OFFSET('HARGA SATUAN'!$E$6,MATCH(RAB!C71,'HARGA SATUAN'!$C$7:$C$1509,0),0)))</f>
        <v>Bh</v>
      </c>
      <c r="F71" s="389">
        <f>F64*1</f>
        <v>3</v>
      </c>
      <c r="G71" s="283">
        <f ca="1">IF(ISERROR(OFFSET('HARGA SATUAN'!$I$6,MATCH(RAB!C71,'HARGA SATUAN'!$C$7:$C$1509,0),0)),0,OFFSET('HARGA SATUAN'!$I$6,MATCH(RAB!C71,'HARGA SATUAN'!$C$7:$C$1509,0),0))</f>
        <v>95000</v>
      </c>
      <c r="H71" s="284">
        <f t="shared" ca="1" si="42"/>
        <v>0</v>
      </c>
      <c r="I71" s="284">
        <f t="shared" ca="1" si="43"/>
        <v>285000</v>
      </c>
      <c r="J71" s="284">
        <f t="shared" ca="1" si="44"/>
        <v>0</v>
      </c>
      <c r="K71" s="285">
        <f t="shared" ca="1" si="45"/>
        <v>285000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>
      <c r="A72" s="259" t="e">
        <f>IF(AND(C72=0,#REF!=0,#REF!=0),"BLANKS",1)</f>
        <v>#REF!</v>
      </c>
      <c r="B72" s="519">
        <v>8</v>
      </c>
      <c r="C72" s="517" t="s">
        <v>597</v>
      </c>
      <c r="D72" s="281" t="str">
        <f ca="1">IF(ISERROR(OFFSET('HARGA SATUAN'!$D$6,MATCH(RAB!C72,'HARGA SATUAN'!$C$7:$C$1509,0),0)),"",OFFSET('HARGA SATUAN'!$D$6,MATCH(RAB!C72,'HARGA SATUAN'!$C$7:$C$1509,0),0))</f>
        <v>HDW</v>
      </c>
      <c r="E72" s="282" t="str">
        <f ca="1">IF(B72="+","Unit",IF(ISERROR(OFFSET('HARGA SATUAN'!$E$6,MATCH(RAB!C72,'HARGA SATUAN'!$C$7:$C$1509,0),0)),"",OFFSET('HARGA SATUAN'!$E$6,MATCH(RAB!C72,'HARGA SATUAN'!$C$7:$C$1509,0),0)))</f>
        <v>Bh</v>
      </c>
      <c r="F72" s="389">
        <f>F64*1</f>
        <v>3</v>
      </c>
      <c r="G72" s="283">
        <f ca="1">IF(ISERROR(OFFSET('HARGA SATUAN'!$I$6,MATCH(RAB!C72,'HARGA SATUAN'!$C$7:$C$1509,0),0)),0,OFFSET('HARGA SATUAN'!$I$6,MATCH(RAB!C72,'HARGA SATUAN'!$C$7:$C$1509,0),0))</f>
        <v>380500</v>
      </c>
      <c r="H72" s="284">
        <f t="shared" ca="1" si="42"/>
        <v>0</v>
      </c>
      <c r="I72" s="284">
        <f t="shared" ca="1" si="43"/>
        <v>1141500</v>
      </c>
      <c r="J72" s="284">
        <f t="shared" ca="1" si="44"/>
        <v>0</v>
      </c>
      <c r="K72" s="285">
        <f t="shared" ca="1" si="45"/>
        <v>1141500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>
      <c r="A73" s="259" t="e">
        <f>IF(AND(C73=0,C74=0,#REF!=0),"BLANKS",1)</f>
        <v>#REF!</v>
      </c>
      <c r="B73" s="519">
        <v>9</v>
      </c>
      <c r="C73" s="517" t="s">
        <v>220</v>
      </c>
      <c r="D73" s="281" t="str">
        <f ca="1">IF(ISERROR(OFFSET('HARGA SATUAN'!$D$6,MATCH(RAB!C73,'HARGA SATUAN'!$C$7:$C$1509,0),0)),"",OFFSET('HARGA SATUAN'!$D$6,MATCH(RAB!C73,'HARGA SATUAN'!$C$7:$C$1509,0),0))</f>
        <v>HDW</v>
      </c>
      <c r="E73" s="282" t="str">
        <f ca="1">IF(B73="+","Unit",IF(ISERROR(OFFSET('HARGA SATUAN'!$E$6,MATCH(RAB!C73,'HARGA SATUAN'!$C$7:$C$1509,0),0)),"",OFFSET('HARGA SATUAN'!$E$6,MATCH(RAB!C73,'HARGA SATUAN'!$C$7:$C$1509,0),0)))</f>
        <v>Bh</v>
      </c>
      <c r="F73" s="389">
        <f>F64*4</f>
        <v>12</v>
      </c>
      <c r="G73" s="283">
        <f ca="1">IF(ISERROR(OFFSET('HARGA SATUAN'!$I$6,MATCH(RAB!C73,'HARGA SATUAN'!$C$7:$C$1509,0),0)),0,OFFSET('HARGA SATUAN'!$I$6,MATCH(RAB!C73,'HARGA SATUAN'!$C$7:$C$1509,0),0))</f>
        <v>11400</v>
      </c>
      <c r="H73" s="284">
        <f t="shared" ca="1" si="42"/>
        <v>0</v>
      </c>
      <c r="I73" s="284">
        <f t="shared" ca="1" si="43"/>
        <v>136800</v>
      </c>
      <c r="J73" s="284">
        <f t="shared" ca="1" si="44"/>
        <v>0</v>
      </c>
      <c r="K73" s="285">
        <f t="shared" ca="1" si="45"/>
        <v>136800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>
      <c r="A74" s="259" t="e">
        <f>IF(AND(C74=0,#REF!=0,#REF!=0),"BLANKS",1)</f>
        <v>#REF!</v>
      </c>
      <c r="B74" s="519">
        <v>10</v>
      </c>
      <c r="C74" s="517" t="s">
        <v>250</v>
      </c>
      <c r="D74" s="281" t="str">
        <f ca="1">IF(ISERROR(OFFSET('HARGA SATUAN'!$D$6,MATCH(RAB!C74,'HARGA SATUAN'!$C$7:$C$1509,0),0)),"",OFFSET('HARGA SATUAN'!$D$6,MATCH(RAB!C74,'HARGA SATUAN'!$C$7:$C$1509,0),0))</f>
        <v>HDW</v>
      </c>
      <c r="E74" s="282" t="str">
        <f ca="1">IF(B74="+","Unit",IF(ISERROR(OFFSET('HARGA SATUAN'!$E$6,MATCH(RAB!C74,'HARGA SATUAN'!$C$7:$C$1509,0),0)),"",OFFSET('HARGA SATUAN'!$E$6,MATCH(RAB!C74,'HARGA SATUAN'!$C$7:$C$1509,0),0)))</f>
        <v>Bh</v>
      </c>
      <c r="F74" s="389">
        <f>F64*1</f>
        <v>3</v>
      </c>
      <c r="G74" s="283">
        <f ca="1">IF(ISERROR(OFFSET('HARGA SATUAN'!$I$6,MATCH(RAB!C74,'HARGA SATUAN'!$C$7:$C$1509,0),0)),0,OFFSET('HARGA SATUAN'!$I$6,MATCH(RAB!C74,'HARGA SATUAN'!$C$7:$C$1509,0),0))</f>
        <v>57690</v>
      </c>
      <c r="H74" s="284">
        <f t="shared" ca="1" si="42"/>
        <v>0</v>
      </c>
      <c r="I74" s="284">
        <f t="shared" ca="1" si="43"/>
        <v>173070</v>
      </c>
      <c r="J74" s="284">
        <f t="shared" ca="1" si="44"/>
        <v>0</v>
      </c>
      <c r="K74" s="285">
        <f t="shared" ca="1" si="45"/>
        <v>173070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>
      <c r="A75" s="259"/>
      <c r="B75" s="519">
        <v>11</v>
      </c>
      <c r="C75" s="517" t="s">
        <v>267</v>
      </c>
      <c r="D75" s="281" t="str">
        <f ca="1">IF(ISERROR(OFFSET('HARGA SATUAN'!$D$6,MATCH(RAB!C75,'HARGA SATUAN'!$C$7:$C$1509,0),0)),"",OFFSET('HARGA SATUAN'!$D$6,MATCH(RAB!C75,'HARGA SATUAN'!$C$7:$C$1509,0),0))</f>
        <v>HDW</v>
      </c>
      <c r="E75" s="282" t="str">
        <f ca="1">IF(B75="+","Unit",IF(ISERROR(OFFSET('HARGA SATUAN'!$E$6,MATCH(RAB!C75,'HARGA SATUAN'!$C$7:$C$1509,0),0)),"",OFFSET('HARGA SATUAN'!$E$6,MATCH(RAB!C75,'HARGA SATUAN'!$C$7:$C$1509,0),0)))</f>
        <v>Bh</v>
      </c>
      <c r="F75" s="389">
        <f>F64*1</f>
        <v>3</v>
      </c>
      <c r="G75" s="283">
        <f ca="1">IF(ISERROR(OFFSET('HARGA SATUAN'!$I$6,MATCH(RAB!C75,'HARGA SATUAN'!$C$7:$C$1509,0),0)),0,OFFSET('HARGA SATUAN'!$I$6,MATCH(RAB!C75,'HARGA SATUAN'!$C$7:$C$1509,0),0))</f>
        <v>28000</v>
      </c>
      <c r="H75" s="284">
        <f t="shared" ca="1" si="42"/>
        <v>0</v>
      </c>
      <c r="I75" s="284">
        <f t="shared" ca="1" si="43"/>
        <v>84000</v>
      </c>
      <c r="J75" s="284">
        <f t="shared" ca="1" si="44"/>
        <v>0</v>
      </c>
      <c r="K75" s="285">
        <f t="shared" ca="1" si="45"/>
        <v>84000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>
      <c r="A76" s="259" t="e">
        <f>IF(AND(C76=0,#REF!=0,#REF!=0),"BLANKS",1)</f>
        <v>#REF!</v>
      </c>
      <c r="B76" s="519">
        <v>12</v>
      </c>
      <c r="C76" s="517" t="s">
        <v>39</v>
      </c>
      <c r="D76" s="281" t="str">
        <f ca="1">IF(ISERROR(OFFSET('HARGA SATUAN'!$D$6,MATCH(RAB!C76,'HARGA SATUAN'!$C$7:$C$1509,0),0)),"",OFFSET('HARGA SATUAN'!$D$6,MATCH(RAB!C76,'HARGA SATUAN'!$C$7:$C$1509,0),0))</f>
        <v>HDW</v>
      </c>
      <c r="E76" s="282" t="str">
        <f ca="1">IF(B76="+","Unit",IF(ISERROR(OFFSET('HARGA SATUAN'!$E$6,MATCH(RAB!C76,'HARGA SATUAN'!$C$7:$C$1509,0),0)),"",OFFSET('HARGA SATUAN'!$E$6,MATCH(RAB!C76,'HARGA SATUAN'!$C$7:$C$1509,0),0)))</f>
        <v>Mtr</v>
      </c>
      <c r="F76" s="389">
        <f>6.2*F64</f>
        <v>18.600000000000001</v>
      </c>
      <c r="G76" s="283">
        <f ca="1">IF(ISERROR(OFFSET('HARGA SATUAN'!$I$6,MATCH(RAB!C76,'HARGA SATUAN'!$C$7:$C$1509,0),0)),0,OFFSET('HARGA SATUAN'!$I$6,MATCH(RAB!C76,'HARGA SATUAN'!$C$7:$C$1509,0),0))</f>
        <v>8550</v>
      </c>
      <c r="H76" s="284">
        <f t="shared" ca="1" si="42"/>
        <v>0</v>
      </c>
      <c r="I76" s="284">
        <f t="shared" ca="1" si="43"/>
        <v>159030</v>
      </c>
      <c r="J76" s="284">
        <f t="shared" ca="1" si="44"/>
        <v>0</v>
      </c>
      <c r="K76" s="285">
        <f t="shared" ca="1" si="45"/>
        <v>159030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>
      <c r="A77" s="259" t="e">
        <f>IF(AND(C77=0,C78=0,#REF!=0),"BLANKS",1)</f>
        <v>#REF!</v>
      </c>
      <c r="B77" s="519">
        <v>13</v>
      </c>
      <c r="C77" s="517" t="s">
        <v>26</v>
      </c>
      <c r="D77" s="281" t="str">
        <f ca="1">IF(ISERROR(OFFSET('HARGA SATUAN'!$D$6,MATCH(RAB!C77,'HARGA SATUAN'!$C$7:$C$1509,0),0)),"",OFFSET('HARGA SATUAN'!$D$6,MATCH(RAB!C77,'HARGA SATUAN'!$C$7:$C$1509,0),0))</f>
        <v>HDW</v>
      </c>
      <c r="E77" s="282" t="str">
        <f ca="1">IF(B77="+","Unit",IF(ISERROR(OFFSET('HARGA SATUAN'!$E$6,MATCH(RAB!C77,'HARGA SATUAN'!$C$7:$C$1509,0),0)),"",OFFSET('HARGA SATUAN'!$E$6,MATCH(RAB!C77,'HARGA SATUAN'!$C$7:$C$1509,0),0)))</f>
        <v>Bh</v>
      </c>
      <c r="F77" s="389">
        <f>F64*5</f>
        <v>15</v>
      </c>
      <c r="G77" s="283">
        <f ca="1">IF(ISERROR(OFFSET('HARGA SATUAN'!$I$6,MATCH(RAB!C77,'HARGA SATUAN'!$C$7:$C$1509,0),0)),0,OFFSET('HARGA SATUAN'!$I$6,MATCH(RAB!C77,'HARGA SATUAN'!$C$7:$C$1509,0),0))</f>
        <v>2500</v>
      </c>
      <c r="H77" s="284">
        <f t="shared" ca="1" si="42"/>
        <v>0</v>
      </c>
      <c r="I77" s="284">
        <f t="shared" ca="1" si="43"/>
        <v>37500</v>
      </c>
      <c r="J77" s="284">
        <f t="shared" ca="1" si="44"/>
        <v>0</v>
      </c>
      <c r="K77" s="285">
        <f t="shared" ca="1" si="45"/>
        <v>37500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>
      <c r="A78" s="259" t="e">
        <f>IF(AND(C78=0,#REF!=0,#REF!=0),"BLANKS",1)</f>
        <v>#REF!</v>
      </c>
      <c r="B78" s="519">
        <v>14</v>
      </c>
      <c r="C78" s="517" t="s">
        <v>691</v>
      </c>
      <c r="D78" s="281" t="str">
        <f ca="1">IF(ISERROR(OFFSET('HARGA SATUAN'!$D$6,MATCH(RAB!C78,'HARGA SATUAN'!$C$7:$C$1509,0),0)),"",OFFSET('HARGA SATUAN'!$D$6,MATCH(RAB!C78,'HARGA SATUAN'!$C$7:$C$1509,0),0))</f>
        <v>JASA</v>
      </c>
      <c r="E78" s="282" t="str">
        <f ca="1">IF(B78="+","Unit",IF(ISERROR(OFFSET('HARGA SATUAN'!$E$6,MATCH(RAB!C78,'HARGA SATUAN'!$C$7:$C$1509,0),0)),"",OFFSET('HARGA SATUAN'!$E$6,MATCH(RAB!C78,'HARGA SATUAN'!$C$7:$C$1509,0),0)))</f>
        <v>Unit</v>
      </c>
      <c r="F78" s="389">
        <f>F64*1</f>
        <v>3</v>
      </c>
      <c r="G78" s="283">
        <f ca="1">IF(ISERROR(OFFSET('HARGA SATUAN'!$I$6,MATCH(RAB!C78,'HARGA SATUAN'!$C$7:$C$1509,0),0)),0,OFFSET('HARGA SATUAN'!$I$6,MATCH(RAB!C78,'HARGA SATUAN'!$C$7:$C$1509,0),0))</f>
        <v>111000</v>
      </c>
      <c r="H78" s="284">
        <f t="shared" ca="1" si="42"/>
        <v>0</v>
      </c>
      <c r="I78" s="284">
        <f t="shared" ca="1" si="43"/>
        <v>0</v>
      </c>
      <c r="J78" s="284">
        <f t="shared" ca="1" si="44"/>
        <v>333000</v>
      </c>
      <c r="K78" s="285">
        <f t="shared" ca="1" si="45"/>
        <v>333000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391"/>
      <c r="C79" s="392"/>
      <c r="D79" s="281" t="str">
        <f ca="1">IF(ISERROR(OFFSET('HARGA SATUAN'!$D$6,MATCH(RAB!C79,'HARGA SATUAN'!$C$7:$C$1509,0),0)),"",OFFSET('HARGA SATUAN'!$D$6,MATCH(RAB!C79,'HARGA SATUAN'!$C$7:$C$1509,0),0))</f>
        <v/>
      </c>
      <c r="E79" s="282" t="str">
        <f ca="1">IF(B79="+","Unit",IF(ISERROR(OFFSET('HARGA SATUAN'!$E$6,MATCH(RAB!C79,'HARGA SATUAN'!$C$7:$C$1509,0),0)),"",OFFSET('HARGA SATUAN'!$E$6,MATCH(RAB!C79,'HARGA SATUAN'!$C$7:$C$1509,0),0)))</f>
        <v/>
      </c>
      <c r="F79" s="500"/>
      <c r="G79" s="283">
        <f ca="1">IF(ISERROR(OFFSET('HARGA SATUAN'!$I$6,MATCH(RAB!C79,'HARGA SATUAN'!$C$7:$C$1509,0),0)),0,OFFSET('HARGA SATUAN'!$I$6,MATCH(RAB!C79,'HARGA SATUAN'!$C$7:$C$1509,0),0))</f>
        <v>0</v>
      </c>
      <c r="H79" s="284">
        <f t="shared" ref="H79" ca="1" si="46">IF(OR(D79="MDU",D79="MDU-KD"),(IF($O$3="RAB NON MDU","PLN KD",G79*F79)),0)</f>
        <v>0</v>
      </c>
      <c r="I79" s="284">
        <f t="shared" ref="I79" ca="1" si="47">IF(D79="HDW",G79*F79,0)</f>
        <v>0</v>
      </c>
      <c r="J79" s="284">
        <f t="shared" ref="J79" ca="1" si="48">IF(D79="JASA",G79*F79,0)</f>
        <v>0</v>
      </c>
      <c r="K79" s="285">
        <f t="shared" ref="K79" ca="1" si="49">SUM(H79:J79)</f>
        <v>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>
      <c r="A80" s="259">
        <f t="shared" ref="A80" si="50">IF(AND(C80=0,C81=0,C82=0),"BLANKS",1)</f>
        <v>1</v>
      </c>
      <c r="B80" s="391" t="s">
        <v>1039</v>
      </c>
      <c r="C80" s="392" t="s">
        <v>1643</v>
      </c>
      <c r="D80" s="281" t="str">
        <f ca="1">IF(ISERROR(OFFSET('HARGA SATUAN'!$D$6,MATCH(RAB!C80,'HARGA SATUAN'!$C$7:$C$1509,0),0)),"",OFFSET('HARGA SATUAN'!$D$6,MATCH(RAB!C80,'HARGA SATUAN'!$C$7:$C$1509,0),0))</f>
        <v/>
      </c>
      <c r="E80" s="282" t="str">
        <f ca="1">IF(B80="+","Unit",IF(ISERROR(OFFSET('HARGA SATUAN'!$E$6,MATCH(RAB!C80,'HARGA SATUAN'!$C$7:$C$1509,0),0)),"",OFFSET('HARGA SATUAN'!$E$6,MATCH(RAB!C80,'HARGA SATUAN'!$C$7:$C$1509,0),0)))</f>
        <v>Unit</v>
      </c>
      <c r="F80" s="23">
        <v>1</v>
      </c>
      <c r="G80" s="283">
        <f ca="1">IF(ISERROR(OFFSET('HARGA SATUAN'!$I$6,MATCH(RAB!C80,'HARGA SATUAN'!$C$7:$C$1509,0),0)),0,OFFSET('HARGA SATUAN'!$I$6,MATCH(RAB!C80,'HARGA SATUAN'!$C$7:$C$1509,0),0))</f>
        <v>0</v>
      </c>
      <c r="H80" s="284">
        <f t="shared" ca="1" si="0"/>
        <v>0</v>
      </c>
      <c r="I80" s="284">
        <f t="shared" ca="1" si="1"/>
        <v>0</v>
      </c>
      <c r="J80" s="284">
        <f t="shared" ca="1" si="2"/>
        <v>0</v>
      </c>
      <c r="K80" s="285">
        <f t="shared" ca="1" si="3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>
      <c r="A81" s="259" t="e">
        <f>IF(AND(C81=0,C82=0,#REF!=0),"BLANKS",1)</f>
        <v>#REF!</v>
      </c>
      <c r="B81" s="391">
        <v>1</v>
      </c>
      <c r="C81" s="392" t="s">
        <v>535</v>
      </c>
      <c r="D81" s="281" t="str">
        <f ca="1">IF(ISERROR(OFFSET('HARGA SATUAN'!$D$6,MATCH(RAB!C81,'HARGA SATUAN'!$C$7:$C$1509,0),0)),"",OFFSET('HARGA SATUAN'!$D$6,MATCH(RAB!C81,'HARGA SATUAN'!$C$7:$C$1509,0),0))</f>
        <v>MDU-KD</v>
      </c>
      <c r="E81" s="282" t="str">
        <f ca="1">IF(B81="+","Unit",IF(ISERROR(OFFSET('HARGA SATUAN'!$E$6,MATCH(RAB!C81,'HARGA SATUAN'!$C$7:$C$1509,0),0)),"",OFFSET('HARGA SATUAN'!$E$6,MATCH(RAB!C81,'HARGA SATUAN'!$C$7:$C$1509,0),0)))</f>
        <v>Bh</v>
      </c>
      <c r="F81" s="390">
        <f>F80*1</f>
        <v>1</v>
      </c>
      <c r="G81" s="283">
        <f ca="1">IF(ISERROR(OFFSET('HARGA SATUAN'!$I$6,MATCH(RAB!C81,'HARGA SATUAN'!$C$7:$C$1509,0),0)),0,OFFSET('HARGA SATUAN'!$I$6,MATCH(RAB!C81,'HARGA SATUAN'!$C$7:$C$1509,0),0))</f>
        <v>27845400</v>
      </c>
      <c r="H81" s="284">
        <f t="shared" ca="1" si="0"/>
        <v>27845400</v>
      </c>
      <c r="I81" s="284">
        <f t="shared" ca="1" si="1"/>
        <v>0</v>
      </c>
      <c r="J81" s="284">
        <f t="shared" ca="1" si="2"/>
        <v>0</v>
      </c>
      <c r="K81" s="285">
        <f t="shared" ca="1" si="3"/>
        <v>27845400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>
      <c r="A82" s="259" t="e">
        <f>IF(AND(C82=0,#REF!=0,#REF!=0),"BLANKS",1)</f>
        <v>#REF!</v>
      </c>
      <c r="B82" s="391">
        <v>2</v>
      </c>
      <c r="C82" s="392" t="s">
        <v>1644</v>
      </c>
      <c r="D82" s="281" t="str">
        <f ca="1">IF(ISERROR(OFFSET('HARGA SATUAN'!$D$6,MATCH(RAB!C82,'HARGA SATUAN'!$C$7:$C$1509,0),0)),"",OFFSET('HARGA SATUAN'!$D$6,MATCH(RAB!C82,'HARGA SATUAN'!$C$7:$C$1509,0),0))</f>
        <v/>
      </c>
      <c r="E82" s="282" t="str">
        <f ca="1">IF(B82="+","Unit",IF(ISERROR(OFFSET('HARGA SATUAN'!$E$6,MATCH(RAB!C82,'HARGA SATUAN'!$C$7:$C$1509,0),0)),"",OFFSET('HARGA SATUAN'!$E$6,MATCH(RAB!C82,'HARGA SATUAN'!$C$7:$C$1509,0),0)))</f>
        <v/>
      </c>
      <c r="F82" s="390"/>
      <c r="G82" s="283">
        <f ca="1">IF(ISERROR(OFFSET('HARGA SATUAN'!$I$6,MATCH(RAB!C82,'HARGA SATUAN'!$C$7:$C$1509,0),0)),0,OFFSET('HARGA SATUAN'!$I$6,MATCH(RAB!C82,'HARGA SATUAN'!$C$7:$C$1509,0),0))</f>
        <v>0</v>
      </c>
      <c r="H82" s="284">
        <f t="shared" ca="1" si="0"/>
        <v>0</v>
      </c>
      <c r="I82" s="284">
        <f t="shared" ca="1" si="1"/>
        <v>0</v>
      </c>
      <c r="J82" s="284">
        <f t="shared" ca="1" si="2"/>
        <v>0</v>
      </c>
      <c r="K82" s="285">
        <f t="shared" ca="1" si="3"/>
        <v>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>
      <c r="A83" s="259">
        <f t="shared" ref="A83:A84" si="51">IF(AND(C83=0,C84=0,C85=0),"BLANKS",1)</f>
        <v>1</v>
      </c>
      <c r="B83" s="391"/>
      <c r="C83" s="392" t="s">
        <v>67</v>
      </c>
      <c r="D83" s="281" t="str">
        <f ca="1">IF(ISERROR(OFFSET('HARGA SATUAN'!$D$6,MATCH(RAB!C83,'HARGA SATUAN'!$C$7:$C$1509,0),0)),"",OFFSET('HARGA SATUAN'!$D$6,MATCH(RAB!C83,'HARGA SATUAN'!$C$7:$C$1509,0),0))</f>
        <v>MDU-KD</v>
      </c>
      <c r="E83" s="282" t="str">
        <f ca="1">IF(B83="+","Unit",IF(ISERROR(OFFSET('HARGA SATUAN'!$E$6,MATCH(RAB!C83,'HARGA SATUAN'!$C$7:$C$1509,0),0)),"",OFFSET('HARGA SATUAN'!$E$6,MATCH(RAB!C83,'HARGA SATUAN'!$C$7:$C$1509,0),0)))</f>
        <v>Mtr</v>
      </c>
      <c r="F83" s="390">
        <f>F80*2</f>
        <v>2</v>
      </c>
      <c r="G83" s="283">
        <f ca="1">IF(ISERROR(OFFSET('HARGA SATUAN'!$I$6,MATCH(RAB!C83,'HARGA SATUAN'!$C$7:$C$1509,0),0)),0,OFFSET('HARGA SATUAN'!$I$6,MATCH(RAB!C83,'HARGA SATUAN'!$C$7:$C$1509,0),0))</f>
        <v>14200</v>
      </c>
      <c r="H83" s="284">
        <f t="shared" ca="1" si="0"/>
        <v>28400</v>
      </c>
      <c r="I83" s="284">
        <f t="shared" ca="1" si="1"/>
        <v>0</v>
      </c>
      <c r="J83" s="284">
        <f t="shared" ca="1" si="2"/>
        <v>0</v>
      </c>
      <c r="K83" s="285">
        <f t="shared" ca="1" si="3"/>
        <v>28400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>
      <c r="A84" s="259">
        <f t="shared" si="51"/>
        <v>1</v>
      </c>
      <c r="B84" s="391"/>
      <c r="C84" s="711" t="s">
        <v>1406</v>
      </c>
      <c r="D84" s="281" t="str">
        <f ca="1">IF(ISERROR(OFFSET('HARGA SATUAN'!$D$6,MATCH(RAB!C84,'HARGA SATUAN'!$C$7:$C$1509,0),0)),"",OFFSET('HARGA SATUAN'!$D$6,MATCH(RAB!C84,'HARGA SATUAN'!$C$7:$C$1509,0),0))</f>
        <v>MDU-KD</v>
      </c>
      <c r="E84" s="282" t="str">
        <f ca="1">IF(B84="+","Unit",IF(ISERROR(OFFSET('HARGA SATUAN'!$E$6,MATCH(RAB!C84,'HARGA SATUAN'!$C$7:$C$1509,0),0)),"",OFFSET('HARGA SATUAN'!$E$6,MATCH(RAB!C84,'HARGA SATUAN'!$C$7:$C$1509,0),0)))</f>
        <v>Mtr</v>
      </c>
      <c r="F84" s="390">
        <f>F80*2</f>
        <v>2</v>
      </c>
      <c r="G84" s="283">
        <f ca="1">IF(ISERROR(OFFSET('HARGA SATUAN'!$I$6,MATCH(RAB!C84,'HARGA SATUAN'!$C$7:$C$1509,0),0)),0,OFFSET('HARGA SATUAN'!$I$6,MATCH(RAB!C84,'HARGA SATUAN'!$C$7:$C$1509,0),0))</f>
        <v>53300</v>
      </c>
      <c r="H84" s="284">
        <f t="shared" ca="1" si="0"/>
        <v>106600</v>
      </c>
      <c r="I84" s="284">
        <f t="shared" ca="1" si="1"/>
        <v>0</v>
      </c>
      <c r="J84" s="284">
        <f t="shared" ca="1" si="2"/>
        <v>0</v>
      </c>
      <c r="K84" s="285">
        <f t="shared" ca="1" si="3"/>
        <v>106600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>
      <c r="A85" s="259" t="e">
        <f>IF(AND(C85=0,C86=0,#REF!=0),"BLANKS",1)</f>
        <v>#REF!</v>
      </c>
      <c r="B85" s="391">
        <v>3</v>
      </c>
      <c r="C85" s="392" t="s">
        <v>210</v>
      </c>
      <c r="D85" s="281" t="str">
        <f ca="1">IF(ISERROR(OFFSET('HARGA SATUAN'!$D$6,MATCH(RAB!C85,'HARGA SATUAN'!$C$7:$C$1509,0),0)),"",OFFSET('HARGA SATUAN'!$D$6,MATCH(RAB!C85,'HARGA SATUAN'!$C$7:$C$1509,0),0))</f>
        <v>HDW</v>
      </c>
      <c r="E85" s="282" t="str">
        <f ca="1">IF(B85="+","Unit",IF(ISERROR(OFFSET('HARGA SATUAN'!$E$6,MATCH(RAB!C85,'HARGA SATUAN'!$C$7:$C$1509,0),0)),"",OFFSET('HARGA SATUAN'!$E$6,MATCH(RAB!C85,'HARGA SATUAN'!$C$7:$C$1509,0),0)))</f>
        <v>Bh</v>
      </c>
      <c r="F85" s="390">
        <f>F80*1</f>
        <v>1</v>
      </c>
      <c r="G85" s="283">
        <f ca="1">IF(ISERROR(OFFSET('HARGA SATUAN'!$I$6,MATCH(RAB!C85,'HARGA SATUAN'!$C$7:$C$1509,0),0)),0,OFFSET('HARGA SATUAN'!$I$6,MATCH(RAB!C85,'HARGA SATUAN'!$C$7:$C$1509,0),0))</f>
        <v>87000</v>
      </c>
      <c r="H85" s="284">
        <f t="shared" ref="H85:H86" ca="1" si="52">IF(OR(D85="MDU",D85="MDU-KD"),(IF($O$3="RAB NON MDU","PLN KD",G85*F85)),0)</f>
        <v>0</v>
      </c>
      <c r="I85" s="284">
        <f t="shared" ref="I85:I86" ca="1" si="53">IF(D85="HDW",G85*F85,0)</f>
        <v>87000</v>
      </c>
      <c r="J85" s="284">
        <f t="shared" ref="J85:J86" ca="1" si="54">IF(D85="JASA",G85*F85,0)</f>
        <v>0</v>
      </c>
      <c r="K85" s="285">
        <f t="shared" ref="K85:K86" ca="1" si="55">SUM(H85:J85)</f>
        <v>87000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30">
      <c r="A86" s="259" t="e">
        <f>IF(AND(C86=0,#REF!=0,#REF!=0),"BLANKS",1)</f>
        <v>#REF!</v>
      </c>
      <c r="B86" s="391">
        <v>4</v>
      </c>
      <c r="C86" s="392" t="s">
        <v>179</v>
      </c>
      <c r="D86" s="281" t="str">
        <f ca="1">IF(ISERROR(OFFSET('HARGA SATUAN'!$D$6,MATCH(RAB!C86,'HARGA SATUAN'!$C$7:$C$1509,0),0)),"",OFFSET('HARGA SATUAN'!$D$6,MATCH(RAB!C86,'HARGA SATUAN'!$C$7:$C$1509,0),0))</f>
        <v>HDW</v>
      </c>
      <c r="E86" s="282" t="str">
        <f ca="1">IF(B86="+","Unit",IF(ISERROR(OFFSET('HARGA SATUAN'!$E$6,MATCH(RAB!C86,'HARGA SATUAN'!$C$7:$C$1509,0),0)),"",OFFSET('HARGA SATUAN'!$E$6,MATCH(RAB!C86,'HARGA SATUAN'!$C$7:$C$1509,0),0)))</f>
        <v>Bh</v>
      </c>
      <c r="F86" s="390">
        <f>F80*2</f>
        <v>2</v>
      </c>
      <c r="G86" s="283">
        <f ca="1">IF(ISERROR(OFFSET('HARGA SATUAN'!$I$6,MATCH(RAB!C86,'HARGA SATUAN'!$C$7:$C$1509,0),0)),0,OFFSET('HARGA SATUAN'!$I$6,MATCH(RAB!C86,'HARGA SATUAN'!$C$7:$C$1509,0),0))</f>
        <v>404600</v>
      </c>
      <c r="H86" s="284">
        <f t="shared" ca="1" si="52"/>
        <v>0</v>
      </c>
      <c r="I86" s="284">
        <f t="shared" ca="1" si="53"/>
        <v>809200</v>
      </c>
      <c r="J86" s="284">
        <f t="shared" ca="1" si="54"/>
        <v>0</v>
      </c>
      <c r="K86" s="285">
        <f t="shared" ca="1" si="55"/>
        <v>809200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>
      <c r="A87" s="259" t="e">
        <f>IF(AND(C87=0,#REF!=0,#REF!=0),"BLANKS",1)</f>
        <v>#REF!</v>
      </c>
      <c r="B87" s="391">
        <v>5</v>
      </c>
      <c r="C87" s="392" t="s">
        <v>187</v>
      </c>
      <c r="D87" s="281" t="str">
        <f ca="1">IF(ISERROR(OFFSET('HARGA SATUAN'!$D$6,MATCH(RAB!C87,'HARGA SATUAN'!$C$7:$C$1509,0),0)),"",OFFSET('HARGA SATUAN'!$D$6,MATCH(RAB!C87,'HARGA SATUAN'!$C$7:$C$1509,0),0))</f>
        <v>HDW</v>
      </c>
      <c r="E87" s="282" t="str">
        <f ca="1">IF(B87="+","Unit",IF(ISERROR(OFFSET('HARGA SATUAN'!$E$6,MATCH(RAB!C87,'HARGA SATUAN'!$C$7:$C$1509,0),0)),"",OFFSET('HARGA SATUAN'!$E$6,MATCH(RAB!C87,'HARGA SATUAN'!$C$7:$C$1509,0),0)))</f>
        <v>Bh</v>
      </c>
      <c r="F87" s="390">
        <f>F80*3</f>
        <v>3</v>
      </c>
      <c r="G87" s="283">
        <f ca="1">IF(ISERROR(OFFSET('HARGA SATUAN'!$I$6,MATCH(RAB!C87,'HARGA SATUAN'!$C$7:$C$1509,0),0)),0,OFFSET('HARGA SATUAN'!$I$6,MATCH(RAB!C87,'HARGA SATUAN'!$C$7:$C$1509,0),0))</f>
        <v>15900</v>
      </c>
      <c r="H87" s="284">
        <f t="shared" ref="H87:H104" ca="1" si="56">IF(OR(D87="MDU",D87="MDU-KD"),(IF($O$3="RAB NON MDU","PLN KD",G87*F87)),0)</f>
        <v>0</v>
      </c>
      <c r="I87" s="284">
        <f t="shared" ref="I87:I104" ca="1" si="57">IF(D87="HDW",G87*F87,0)</f>
        <v>47700</v>
      </c>
      <c r="J87" s="284">
        <f t="shared" ref="J87:J104" ca="1" si="58">IF(D87="JASA",G87*F87,0)</f>
        <v>0</v>
      </c>
      <c r="K87" s="285">
        <f t="shared" ref="K87:K104" ca="1" si="59">SUM(H87:J87)</f>
        <v>47700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>
      <c r="A88" s="259"/>
      <c r="B88" s="391">
        <v>6</v>
      </c>
      <c r="C88" s="392" t="s">
        <v>190</v>
      </c>
      <c r="D88" s="281" t="str">
        <f ca="1">IF(ISERROR(OFFSET('HARGA SATUAN'!$D$6,MATCH(RAB!C88,'HARGA SATUAN'!$C$7:$C$1509,0),0)),"",OFFSET('HARGA SATUAN'!$D$6,MATCH(RAB!C88,'HARGA SATUAN'!$C$7:$C$1509,0),0))</f>
        <v>HDW</v>
      </c>
      <c r="E88" s="282" t="str">
        <f ca="1">IF(B88="+","Unit",IF(ISERROR(OFFSET('HARGA SATUAN'!$E$6,MATCH(RAB!C88,'HARGA SATUAN'!$C$7:$C$1509,0),0)),"",OFFSET('HARGA SATUAN'!$E$6,MATCH(RAB!C88,'HARGA SATUAN'!$C$7:$C$1509,0),0)))</f>
        <v>Bh</v>
      </c>
      <c r="F88" s="390">
        <f>F80*2</f>
        <v>2</v>
      </c>
      <c r="G88" s="283">
        <f ca="1">IF(ISERROR(OFFSET('HARGA SATUAN'!$I$6,MATCH(RAB!C88,'HARGA SATUAN'!$C$7:$C$1509,0),0)),0,OFFSET('HARGA SATUAN'!$I$6,MATCH(RAB!C88,'HARGA SATUAN'!$C$7:$C$1509,0),0))</f>
        <v>17100</v>
      </c>
      <c r="H88" s="284">
        <f t="shared" ca="1" si="56"/>
        <v>0</v>
      </c>
      <c r="I88" s="284">
        <f t="shared" ca="1" si="57"/>
        <v>34200</v>
      </c>
      <c r="J88" s="284">
        <f t="shared" ca="1" si="58"/>
        <v>0</v>
      </c>
      <c r="K88" s="285">
        <f t="shared" ca="1" si="59"/>
        <v>34200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>
      <c r="A89" s="259" t="e">
        <f>IF(AND(C89=0,#REF!=0,#REF!=0),"BLANKS",1)</f>
        <v>#REF!</v>
      </c>
      <c r="B89" s="391">
        <v>7</v>
      </c>
      <c r="C89" s="392" t="s">
        <v>584</v>
      </c>
      <c r="D89" s="281" t="str">
        <f ca="1">IF(ISERROR(OFFSET('HARGA SATUAN'!$D$6,MATCH(RAB!C89,'HARGA SATUAN'!$C$7:$C$1509,0),0)),"",OFFSET('HARGA SATUAN'!$D$6,MATCH(RAB!C89,'HARGA SATUAN'!$C$7:$C$1509,0),0))</f>
        <v>HDW</v>
      </c>
      <c r="E89" s="282" t="str">
        <f ca="1">IF(B89="+","Unit",IF(ISERROR(OFFSET('HARGA SATUAN'!$E$6,MATCH(RAB!C89,'HARGA SATUAN'!$C$7:$C$1509,0),0)),"",OFFSET('HARGA SATUAN'!$E$6,MATCH(RAB!C89,'HARGA SATUAN'!$C$7:$C$1509,0),0)))</f>
        <v>Bh</v>
      </c>
      <c r="F89" s="390">
        <f>F80*4</f>
        <v>4</v>
      </c>
      <c r="G89" s="283">
        <f ca="1">IF(ISERROR(OFFSET('HARGA SATUAN'!$I$6,MATCH(RAB!C89,'HARGA SATUAN'!$C$7:$C$1509,0),0)),0,OFFSET('HARGA SATUAN'!$I$6,MATCH(RAB!C89,'HARGA SATUAN'!$C$7:$C$1509,0),0))</f>
        <v>49000</v>
      </c>
      <c r="H89" s="284">
        <f t="shared" ca="1" si="56"/>
        <v>0</v>
      </c>
      <c r="I89" s="284">
        <f t="shared" ca="1" si="57"/>
        <v>196000</v>
      </c>
      <c r="J89" s="284">
        <f t="shared" ca="1" si="58"/>
        <v>0</v>
      </c>
      <c r="K89" s="285">
        <f t="shared" ca="1" si="59"/>
        <v>196000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>
      <c r="A90" s="259" t="e">
        <f>IF(AND(C90=0,C91=0,#REF!=0),"BLANKS",1)</f>
        <v>#REF!</v>
      </c>
      <c r="B90" s="391">
        <v>8</v>
      </c>
      <c r="C90" s="392" t="s">
        <v>152</v>
      </c>
      <c r="D90" s="281" t="str">
        <f ca="1">IF(ISERROR(OFFSET('HARGA SATUAN'!$D$6,MATCH(RAB!C90,'HARGA SATUAN'!$C$7:$C$1509,0),0)),"",OFFSET('HARGA SATUAN'!$D$6,MATCH(RAB!C90,'HARGA SATUAN'!$C$7:$C$1509,0),0))</f>
        <v>HDW</v>
      </c>
      <c r="E90" s="282" t="str">
        <f ca="1">IF(B90="+","Unit",IF(ISERROR(OFFSET('HARGA SATUAN'!$E$6,MATCH(RAB!C90,'HARGA SATUAN'!$C$7:$C$1509,0),0)),"",OFFSET('HARGA SATUAN'!$E$6,MATCH(RAB!C90,'HARGA SATUAN'!$C$7:$C$1509,0),0)))</f>
        <v>Set</v>
      </c>
      <c r="F90" s="390">
        <f>F80*1</f>
        <v>1</v>
      </c>
      <c r="G90" s="283">
        <f ca="1">IF(ISERROR(OFFSET('HARGA SATUAN'!$I$6,MATCH(RAB!C90,'HARGA SATUAN'!$C$7:$C$1509,0),0)),0,OFFSET('HARGA SATUAN'!$I$6,MATCH(RAB!C90,'HARGA SATUAN'!$C$7:$C$1509,0),0))</f>
        <v>67800</v>
      </c>
      <c r="H90" s="284">
        <f t="shared" ca="1" si="56"/>
        <v>0</v>
      </c>
      <c r="I90" s="284">
        <f t="shared" ca="1" si="57"/>
        <v>67800</v>
      </c>
      <c r="J90" s="284">
        <f t="shared" ca="1" si="58"/>
        <v>0</v>
      </c>
      <c r="K90" s="285">
        <f t="shared" ca="1" si="59"/>
        <v>67800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>
      <c r="A91" s="259" t="e">
        <f>IF(AND(C91=0,#REF!=0,#REF!=0),"BLANKS",1)</f>
        <v>#REF!</v>
      </c>
      <c r="B91" s="391">
        <v>9</v>
      </c>
      <c r="C91" s="392" t="s">
        <v>32</v>
      </c>
      <c r="D91" s="281" t="str">
        <f ca="1">IF(ISERROR(OFFSET('HARGA SATUAN'!$D$6,MATCH(RAB!C91,'HARGA SATUAN'!$C$7:$C$1509,0),0)),"",OFFSET('HARGA SATUAN'!$D$6,MATCH(RAB!C91,'HARGA SATUAN'!$C$7:$C$1509,0),0))</f>
        <v>HDW</v>
      </c>
      <c r="E91" s="282" t="str">
        <f ca="1">IF(B91="+","Unit",IF(ISERROR(OFFSET('HARGA SATUAN'!$E$6,MATCH(RAB!C91,'HARGA SATUAN'!$C$7:$C$1509,0),0)),"",OFFSET('HARGA SATUAN'!$E$6,MATCH(RAB!C91,'HARGA SATUAN'!$C$7:$C$1509,0),0)))</f>
        <v>Mtr</v>
      </c>
      <c r="F91" s="390">
        <f>F80*2</f>
        <v>2</v>
      </c>
      <c r="G91" s="283">
        <f ca="1">IF(ISERROR(OFFSET('HARGA SATUAN'!$I$6,MATCH(RAB!C91,'HARGA SATUAN'!$C$7:$C$1509,0),0)),0,OFFSET('HARGA SATUAN'!$I$6,MATCH(RAB!C91,'HARGA SATUAN'!$C$7:$C$1509,0),0))</f>
        <v>30000</v>
      </c>
      <c r="H91" s="284">
        <f t="shared" ca="1" si="56"/>
        <v>0</v>
      </c>
      <c r="I91" s="284">
        <f t="shared" ca="1" si="57"/>
        <v>60000</v>
      </c>
      <c r="J91" s="284">
        <f t="shared" ca="1" si="58"/>
        <v>0</v>
      </c>
      <c r="K91" s="285">
        <f t="shared" ca="1" si="59"/>
        <v>60000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/>
      <c r="B92" s="391">
        <v>10</v>
      </c>
      <c r="C92" s="392" t="s">
        <v>785</v>
      </c>
      <c r="D92" s="281" t="str">
        <f ca="1">IF(ISERROR(OFFSET('HARGA SATUAN'!$D$6,MATCH(RAB!C92,'HARGA SATUAN'!$C$7:$C$1509,0),0)),"",OFFSET('HARGA SATUAN'!$D$6,MATCH(RAB!C92,'HARGA SATUAN'!$C$7:$C$1509,0),0))</f>
        <v>JASA</v>
      </c>
      <c r="E92" s="282" t="str">
        <f ca="1">IF(B92="+","Unit",IF(ISERROR(OFFSET('HARGA SATUAN'!$E$6,MATCH(RAB!C92,'HARGA SATUAN'!$C$7:$C$1509,0),0)),"",OFFSET('HARGA SATUAN'!$E$6,MATCH(RAB!C92,'HARGA SATUAN'!$C$7:$C$1509,0),0)))</f>
        <v>Unit</v>
      </c>
      <c r="F92" s="390">
        <f>F80*1</f>
        <v>1</v>
      </c>
      <c r="G92" s="283">
        <f ca="1">IF(ISERROR(OFFSET('HARGA SATUAN'!$I$6,MATCH(RAB!C92,'HARGA SATUAN'!$C$7:$C$1509,0),0)),0,OFFSET('HARGA SATUAN'!$I$6,MATCH(RAB!C92,'HARGA SATUAN'!$C$7:$C$1509,0),0))</f>
        <v>346400</v>
      </c>
      <c r="H92" s="284">
        <f t="shared" ca="1" si="56"/>
        <v>0</v>
      </c>
      <c r="I92" s="284">
        <f t="shared" ca="1" si="57"/>
        <v>0</v>
      </c>
      <c r="J92" s="284">
        <f t="shared" ca="1" si="58"/>
        <v>346400</v>
      </c>
      <c r="K92" s="285">
        <f t="shared" ca="1" si="59"/>
        <v>346400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>
      <c r="A93" s="259" t="e">
        <f>IF(AND(C93=0,#REF!=0,#REF!=0),"BLANKS",1)</f>
        <v>#REF!</v>
      </c>
      <c r="B93" s="391"/>
      <c r="C93" s="392"/>
      <c r="D93" s="281" t="str">
        <f ca="1">IF(ISERROR(OFFSET('HARGA SATUAN'!$D$6,MATCH(RAB!C93,'HARGA SATUAN'!$C$7:$C$1509,0),0)),"",OFFSET('HARGA SATUAN'!$D$6,MATCH(RAB!C93,'HARGA SATUAN'!$C$7:$C$1509,0),0))</f>
        <v/>
      </c>
      <c r="E93" s="282" t="str">
        <f ca="1">IF(B93="+","Unit",IF(ISERROR(OFFSET('HARGA SATUAN'!$E$6,MATCH(RAB!C93,'HARGA SATUAN'!$C$7:$C$1509,0),0)),"",OFFSET('HARGA SATUAN'!$E$6,MATCH(RAB!C93,'HARGA SATUAN'!$C$7:$C$1509,0),0)))</f>
        <v/>
      </c>
      <c r="F93" s="389"/>
      <c r="G93" s="283">
        <f ca="1">IF(ISERROR(OFFSET('HARGA SATUAN'!$I$6,MATCH(RAB!C93,'HARGA SATUAN'!$C$7:$C$1509,0),0)),0,OFFSET('HARGA SATUAN'!$I$6,MATCH(RAB!C93,'HARGA SATUAN'!$C$7:$C$1509,0),0))</f>
        <v>0</v>
      </c>
      <c r="H93" s="284">
        <f t="shared" ca="1" si="56"/>
        <v>0</v>
      </c>
      <c r="I93" s="284">
        <f t="shared" ca="1" si="57"/>
        <v>0</v>
      </c>
      <c r="J93" s="284">
        <f t="shared" ca="1" si="58"/>
        <v>0</v>
      </c>
      <c r="K93" s="285">
        <f t="shared" ca="1" si="59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>
      <c r="A94" s="259" t="e">
        <f>IF(AND(C94=0,#REF!=0,#REF!=0),"BLANKS",1)</f>
        <v>#REF!</v>
      </c>
      <c r="B94" s="501" t="s">
        <v>1039</v>
      </c>
      <c r="C94" s="499" t="s">
        <v>1648</v>
      </c>
      <c r="D94" s="281" t="str">
        <f ca="1">IF(ISERROR(OFFSET('HARGA SATUAN'!$D$6,MATCH(RAB!C94,'HARGA SATUAN'!$C$7:$C$1509,0),0)),"",OFFSET('HARGA SATUAN'!$D$6,MATCH(RAB!C94,'HARGA SATUAN'!$C$7:$C$1509,0),0))</f>
        <v/>
      </c>
      <c r="E94" s="282" t="str">
        <f ca="1">IF(B94="+","Unit",IF(ISERROR(OFFSET('HARGA SATUAN'!$E$6,MATCH(RAB!C94,'HARGA SATUAN'!$C$7:$C$1509,0),0)),"",OFFSET('HARGA SATUAN'!$E$6,MATCH(RAB!C94,'HARGA SATUAN'!$C$7:$C$1509,0),0)))</f>
        <v>Unit</v>
      </c>
      <c r="F94" s="389">
        <v>2</v>
      </c>
      <c r="G94" s="283">
        <f ca="1">IF(ISERROR(OFFSET('HARGA SATUAN'!$I$6,MATCH(RAB!C94,'HARGA SATUAN'!$C$7:$C$1509,0),0)),0,OFFSET('HARGA SATUAN'!$I$6,MATCH(RAB!C94,'HARGA SATUAN'!$C$7:$C$1509,0),0))</f>
        <v>0</v>
      </c>
      <c r="H94" s="284">
        <f t="shared" ca="1" si="56"/>
        <v>0</v>
      </c>
      <c r="I94" s="284">
        <f t="shared" ca="1" si="57"/>
        <v>0</v>
      </c>
      <c r="J94" s="284">
        <f t="shared" ca="1" si="58"/>
        <v>0</v>
      </c>
      <c r="K94" s="285">
        <f t="shared" ca="1" si="59"/>
        <v>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>
      <c r="A95" s="259" t="e">
        <f>IF(AND(C95=0,C96=0,#REF!=0),"BLANKS",1)</f>
        <v>#REF!</v>
      </c>
      <c r="B95" s="501">
        <v>1</v>
      </c>
      <c r="C95" s="499" t="s">
        <v>29</v>
      </c>
      <c r="D95" s="281" t="str">
        <f ca="1">IF(ISERROR(OFFSET('HARGA SATUAN'!$D$6,MATCH(RAB!C95,'HARGA SATUAN'!$C$7:$C$1509,0),0)),"",OFFSET('HARGA SATUAN'!$D$6,MATCH(RAB!C95,'HARGA SATUAN'!$C$7:$C$1509,0),0))</f>
        <v>HDW</v>
      </c>
      <c r="E95" s="282" t="str">
        <f ca="1">IF(B95="+","Unit",IF(ISERROR(OFFSET('HARGA SATUAN'!$E$6,MATCH(RAB!C95,'HARGA SATUAN'!$C$7:$C$1509,0),0)),"",OFFSET('HARGA SATUAN'!$E$6,MATCH(RAB!C95,'HARGA SATUAN'!$C$7:$C$1509,0),0)))</f>
        <v>Bh</v>
      </c>
      <c r="F95" s="389">
        <f>F94*1</f>
        <v>2</v>
      </c>
      <c r="G95" s="283">
        <f ca="1">IF(ISERROR(OFFSET('HARGA SATUAN'!$I$6,MATCH(RAB!C95,'HARGA SATUAN'!$C$7:$C$1509,0),0)),0,OFFSET('HARGA SATUAN'!$I$6,MATCH(RAB!C95,'HARGA SATUAN'!$C$7:$C$1509,0),0))</f>
        <v>185200</v>
      </c>
      <c r="H95" s="284">
        <f t="shared" ca="1" si="56"/>
        <v>0</v>
      </c>
      <c r="I95" s="284">
        <f t="shared" ca="1" si="57"/>
        <v>370400</v>
      </c>
      <c r="J95" s="284">
        <f t="shared" ca="1" si="58"/>
        <v>0</v>
      </c>
      <c r="K95" s="285">
        <f t="shared" ca="1" si="59"/>
        <v>370400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>
      <c r="A96" s="259" t="e">
        <f>IF(AND(C96=0,#REF!=0,#REF!=0),"BLANKS",1)</f>
        <v>#REF!</v>
      </c>
      <c r="B96" s="501">
        <v>2</v>
      </c>
      <c r="C96" s="499" t="s">
        <v>30</v>
      </c>
      <c r="D96" s="281" t="str">
        <f ca="1">IF(ISERROR(OFFSET('HARGA SATUAN'!$D$6,MATCH(RAB!C96,'HARGA SATUAN'!$C$7:$C$1509,0),0)),"",OFFSET('HARGA SATUAN'!$D$6,MATCH(RAB!C96,'HARGA SATUAN'!$C$7:$C$1509,0),0))</f>
        <v>HDW</v>
      </c>
      <c r="E96" s="282" t="str">
        <f ca="1">IF(B96="+","Unit",IF(ISERROR(OFFSET('HARGA SATUAN'!$E$6,MATCH(RAB!C96,'HARGA SATUAN'!$C$7:$C$1509,0),0)),"",OFFSET('HARGA SATUAN'!$E$6,MATCH(RAB!C96,'HARGA SATUAN'!$C$7:$C$1509,0),0)))</f>
        <v>Bh</v>
      </c>
      <c r="F96" s="389">
        <f>F94*1</f>
        <v>2</v>
      </c>
      <c r="G96" s="283">
        <f ca="1">IF(ISERROR(OFFSET('HARGA SATUAN'!$I$6,MATCH(RAB!C96,'HARGA SATUAN'!$C$7:$C$1509,0),0)),0,OFFSET('HARGA SATUAN'!$I$6,MATCH(RAB!C96,'HARGA SATUAN'!$C$7:$C$1509,0),0))</f>
        <v>47459</v>
      </c>
      <c r="H96" s="284">
        <f t="shared" ca="1" si="56"/>
        <v>0</v>
      </c>
      <c r="I96" s="284">
        <f t="shared" ca="1" si="57"/>
        <v>94918</v>
      </c>
      <c r="J96" s="284">
        <f t="shared" ca="1" si="58"/>
        <v>0</v>
      </c>
      <c r="K96" s="285">
        <f t="shared" ca="1" si="59"/>
        <v>94918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>
      <c r="A97" s="259"/>
      <c r="B97" s="501">
        <v>3</v>
      </c>
      <c r="C97" s="499" t="s">
        <v>31</v>
      </c>
      <c r="D97" s="281" t="str">
        <f ca="1">IF(ISERROR(OFFSET('HARGA SATUAN'!$D$6,MATCH(RAB!C97,'HARGA SATUAN'!$C$7:$C$1509,0),0)),"",OFFSET('HARGA SATUAN'!$D$6,MATCH(RAB!C97,'HARGA SATUAN'!$C$7:$C$1509,0),0))</f>
        <v>HDW</v>
      </c>
      <c r="E97" s="282" t="str">
        <f ca="1">IF(B97="+","Unit",IF(ISERROR(OFFSET('HARGA SATUAN'!$E$6,MATCH(RAB!C97,'HARGA SATUAN'!$C$7:$C$1509,0),0)),"",OFFSET('HARGA SATUAN'!$E$6,MATCH(RAB!C97,'HARGA SATUAN'!$C$7:$C$1509,0),0)))</f>
        <v>Bh</v>
      </c>
      <c r="F97" s="389">
        <f>F94*1</f>
        <v>2</v>
      </c>
      <c r="G97" s="283">
        <f ca="1">IF(ISERROR(OFFSET('HARGA SATUAN'!$I$6,MATCH(RAB!C97,'HARGA SATUAN'!$C$7:$C$1509,0),0)),0,OFFSET('HARGA SATUAN'!$I$6,MATCH(RAB!C97,'HARGA SATUAN'!$C$7:$C$1509,0),0))</f>
        <v>4880</v>
      </c>
      <c r="H97" s="284">
        <f t="shared" ca="1" si="56"/>
        <v>0</v>
      </c>
      <c r="I97" s="284">
        <f t="shared" ca="1" si="57"/>
        <v>9760</v>
      </c>
      <c r="J97" s="284">
        <f t="shared" ca="1" si="58"/>
        <v>0</v>
      </c>
      <c r="K97" s="285">
        <f t="shared" ca="1" si="59"/>
        <v>9760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>
      <c r="A98" s="259">
        <f t="shared" ref="A98:A100" si="60">IF(AND(C98=0,C99=0,C100=0),"BLANKS",1)</f>
        <v>1</v>
      </c>
      <c r="B98" s="501">
        <v>4</v>
      </c>
      <c r="C98" s="499" t="s">
        <v>32</v>
      </c>
      <c r="D98" s="281" t="str">
        <f ca="1">IF(ISERROR(OFFSET('HARGA SATUAN'!$D$6,MATCH(RAB!C98,'HARGA SATUAN'!$C$7:$C$1509,0),0)),"",OFFSET('HARGA SATUAN'!$D$6,MATCH(RAB!C98,'HARGA SATUAN'!$C$7:$C$1509,0),0))</f>
        <v>HDW</v>
      </c>
      <c r="E98" s="282" t="str">
        <f ca="1">IF(B98="+","Unit",IF(ISERROR(OFFSET('HARGA SATUAN'!$E$6,MATCH(RAB!C98,'HARGA SATUAN'!$C$7:$C$1509,0),0)),"",OFFSET('HARGA SATUAN'!$E$6,MATCH(RAB!C98,'HARGA SATUAN'!$C$7:$C$1509,0),0)))</f>
        <v>Mtr</v>
      </c>
      <c r="F98" s="389">
        <f>F94*10</f>
        <v>20</v>
      </c>
      <c r="G98" s="283">
        <f ca="1">IF(ISERROR(OFFSET('HARGA SATUAN'!$I$6,MATCH(RAB!C98,'HARGA SATUAN'!$C$7:$C$1509,0),0)),0,OFFSET('HARGA SATUAN'!$I$6,MATCH(RAB!C98,'HARGA SATUAN'!$C$7:$C$1509,0),0))</f>
        <v>30000</v>
      </c>
      <c r="H98" s="284">
        <f t="shared" ca="1" si="56"/>
        <v>0</v>
      </c>
      <c r="I98" s="284">
        <f t="shared" ca="1" si="57"/>
        <v>600000</v>
      </c>
      <c r="J98" s="284">
        <f t="shared" ca="1" si="58"/>
        <v>0</v>
      </c>
      <c r="K98" s="285">
        <f t="shared" ca="1" si="59"/>
        <v>600000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>
      <c r="A99" s="259">
        <f t="shared" si="60"/>
        <v>1</v>
      </c>
      <c r="B99" s="501">
        <v>5</v>
      </c>
      <c r="C99" s="499" t="s">
        <v>33</v>
      </c>
      <c r="D99" s="281" t="str">
        <f ca="1">IF(ISERROR(OFFSET('HARGA SATUAN'!$D$6,MATCH(RAB!C99,'HARGA SATUAN'!$C$7:$C$1509,0),0)),"",OFFSET('HARGA SATUAN'!$D$6,MATCH(RAB!C99,'HARGA SATUAN'!$C$7:$C$1509,0),0))</f>
        <v>HDW</v>
      </c>
      <c r="E99" s="282" t="str">
        <f ca="1">IF(B99="+","Unit",IF(ISERROR(OFFSET('HARGA SATUAN'!$E$6,MATCH(RAB!C99,'HARGA SATUAN'!$C$7:$C$1509,0),0)),"",OFFSET('HARGA SATUAN'!$E$6,MATCH(RAB!C99,'HARGA SATUAN'!$C$7:$C$1509,0),0)))</f>
        <v>Bh</v>
      </c>
      <c r="F99" s="389">
        <f>F94*2</f>
        <v>4</v>
      </c>
      <c r="G99" s="283">
        <f ca="1">IF(ISERROR(OFFSET('HARGA SATUAN'!$I$6,MATCH(RAB!C99,'HARGA SATUAN'!$C$7:$C$1509,0),0)),0,OFFSET('HARGA SATUAN'!$I$6,MATCH(RAB!C99,'HARGA SATUAN'!$C$7:$C$1509,0),0))</f>
        <v>9500</v>
      </c>
      <c r="H99" s="284">
        <f t="shared" ca="1" si="56"/>
        <v>0</v>
      </c>
      <c r="I99" s="284">
        <f t="shared" ca="1" si="57"/>
        <v>38000</v>
      </c>
      <c r="J99" s="284">
        <f t="shared" ca="1" si="58"/>
        <v>0</v>
      </c>
      <c r="K99" s="285">
        <f t="shared" ca="1" si="59"/>
        <v>38000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>
      <c r="A100" s="259">
        <f t="shared" si="60"/>
        <v>1</v>
      </c>
      <c r="B100" s="501">
        <v>6</v>
      </c>
      <c r="C100" s="499" t="s">
        <v>34</v>
      </c>
      <c r="D100" s="281" t="str">
        <f ca="1">IF(ISERROR(OFFSET('HARGA SATUAN'!$D$6,MATCH(RAB!C100,'HARGA SATUAN'!$C$7:$C$1509,0),0)),"",OFFSET('HARGA SATUAN'!$D$6,MATCH(RAB!C100,'HARGA SATUAN'!$C$7:$C$1509,0),0))</f>
        <v>HDW</v>
      </c>
      <c r="E100" s="282" t="str">
        <f ca="1">IF(B100="+","Unit",IF(ISERROR(OFFSET('HARGA SATUAN'!$E$6,MATCH(RAB!C100,'HARGA SATUAN'!$C$7:$C$1509,0),0)),"",OFFSET('HARGA SATUAN'!$E$6,MATCH(RAB!C100,'HARGA SATUAN'!$C$7:$C$1509,0),0)))</f>
        <v>Bh</v>
      </c>
      <c r="F100" s="389">
        <f>F94*5.5</f>
        <v>11</v>
      </c>
      <c r="G100" s="283">
        <f ca="1">IF(ISERROR(OFFSET('HARGA SATUAN'!$I$6,MATCH(RAB!C100,'HARGA SATUAN'!$C$7:$C$1509,0),0)),0,OFFSET('HARGA SATUAN'!$I$6,MATCH(RAB!C100,'HARGA SATUAN'!$C$7:$C$1509,0),0))</f>
        <v>6100</v>
      </c>
      <c r="H100" s="284">
        <f t="shared" ca="1" si="56"/>
        <v>0</v>
      </c>
      <c r="I100" s="284">
        <f t="shared" ca="1" si="57"/>
        <v>67100</v>
      </c>
      <c r="J100" s="284">
        <f t="shared" ca="1" si="58"/>
        <v>0</v>
      </c>
      <c r="K100" s="285">
        <f t="shared" ca="1" si="59"/>
        <v>67100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>
      <c r="A101" s="259" t="e">
        <f>IF(AND(C101=0,C102=0,#REF!=0),"BLANKS",1)</f>
        <v>#REF!</v>
      </c>
      <c r="B101" s="501">
        <v>7</v>
      </c>
      <c r="C101" s="499" t="s">
        <v>35</v>
      </c>
      <c r="D101" s="281" t="str">
        <f ca="1">IF(ISERROR(OFFSET('HARGA SATUAN'!$D$6,MATCH(RAB!C101,'HARGA SATUAN'!$C$7:$C$1509,0),0)),"",OFFSET('HARGA SATUAN'!$D$6,MATCH(RAB!C101,'HARGA SATUAN'!$C$7:$C$1509,0),0))</f>
        <v>HDW</v>
      </c>
      <c r="E101" s="282" t="str">
        <f ca="1">IF(B101="+","Unit",IF(ISERROR(OFFSET('HARGA SATUAN'!$E$6,MATCH(RAB!C101,'HARGA SATUAN'!$C$7:$C$1509,0),0)),"",OFFSET('HARGA SATUAN'!$E$6,MATCH(RAB!C101,'HARGA SATUAN'!$C$7:$C$1509,0),0)))</f>
        <v>Bh</v>
      </c>
      <c r="F101" s="389">
        <f>F94*6</f>
        <v>12</v>
      </c>
      <c r="G101" s="283">
        <f ca="1">IF(ISERROR(OFFSET('HARGA SATUAN'!$I$6,MATCH(RAB!C101,'HARGA SATUAN'!$C$7:$C$1509,0),0)),0,OFFSET('HARGA SATUAN'!$I$6,MATCH(RAB!C101,'HARGA SATUAN'!$C$7:$C$1509,0),0))</f>
        <v>2300</v>
      </c>
      <c r="H101" s="284">
        <f t="shared" ca="1" si="56"/>
        <v>0</v>
      </c>
      <c r="I101" s="284">
        <f t="shared" ca="1" si="57"/>
        <v>27600</v>
      </c>
      <c r="J101" s="284">
        <f t="shared" ca="1" si="58"/>
        <v>0</v>
      </c>
      <c r="K101" s="285">
        <f t="shared" ca="1" si="59"/>
        <v>27600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>
      <c r="A102" s="259" t="e">
        <f>IF(AND(C102=0,#REF!=0,#REF!=0),"BLANKS",1)</f>
        <v>#REF!</v>
      </c>
      <c r="B102" s="501">
        <v>8</v>
      </c>
      <c r="C102" s="499" t="s">
        <v>1548</v>
      </c>
      <c r="D102" s="281" t="str">
        <f ca="1">IF(ISERROR(OFFSET('HARGA SATUAN'!$D$6,MATCH(RAB!C102,'HARGA SATUAN'!$C$7:$C$1509,0),0)),"",OFFSET('HARGA SATUAN'!$D$6,MATCH(RAB!C102,'HARGA SATUAN'!$C$7:$C$1509,0),0))</f>
        <v>HDW</v>
      </c>
      <c r="E102" s="282" t="str">
        <f ca="1">IF(B102="+","Unit",IF(ISERROR(OFFSET('HARGA SATUAN'!$E$6,MATCH(RAB!C102,'HARGA SATUAN'!$C$7:$C$1509,0),0)),"",OFFSET('HARGA SATUAN'!$E$6,MATCH(RAB!C102,'HARGA SATUAN'!$C$7:$C$1509,0),0)))</f>
        <v>Mtr</v>
      </c>
      <c r="F102" s="389">
        <f>F94*4.8</f>
        <v>9.6</v>
      </c>
      <c r="G102" s="283">
        <f ca="1">IF(ISERROR(OFFSET('HARGA SATUAN'!$I$6,MATCH(RAB!C102,'HARGA SATUAN'!$C$7:$C$1509,0),0)),0,OFFSET('HARGA SATUAN'!$I$6,MATCH(RAB!C102,'HARGA SATUAN'!$C$7:$C$1509,0),0))</f>
        <v>23310</v>
      </c>
      <c r="H102" s="284">
        <f t="shared" ca="1" si="56"/>
        <v>0</v>
      </c>
      <c r="I102" s="284">
        <f t="shared" ca="1" si="57"/>
        <v>223776</v>
      </c>
      <c r="J102" s="284">
        <f t="shared" ca="1" si="58"/>
        <v>0</v>
      </c>
      <c r="K102" s="285">
        <f t="shared" ca="1" si="59"/>
        <v>223776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>
      <c r="A103" s="259">
        <f t="shared" ref="A103:A104" si="61">IF(AND(C103=0,C104=0,C105=0),"BLANKS",1)</f>
        <v>1</v>
      </c>
      <c r="B103" s="501">
        <v>9</v>
      </c>
      <c r="C103" s="499" t="s">
        <v>740</v>
      </c>
      <c r="D103" s="281" t="str">
        <f ca="1">IF(ISERROR(OFFSET('HARGA SATUAN'!$D$6,MATCH(RAB!C103,'HARGA SATUAN'!$C$7:$C$1509,0),0)),"",OFFSET('HARGA SATUAN'!$D$6,MATCH(RAB!C103,'HARGA SATUAN'!$C$7:$C$1509,0),0))</f>
        <v>JASA</v>
      </c>
      <c r="E103" s="282" t="str">
        <f ca="1">IF(B103="+","Unit",IF(ISERROR(OFFSET('HARGA SATUAN'!$E$6,MATCH(RAB!C103,'HARGA SATUAN'!$C$7:$C$1509,0),0)),"",OFFSET('HARGA SATUAN'!$E$6,MATCH(RAB!C103,'HARGA SATUAN'!$C$7:$C$1509,0),0)))</f>
        <v>Unit</v>
      </c>
      <c r="F103" s="389">
        <f>F94*1</f>
        <v>2</v>
      </c>
      <c r="G103" s="283">
        <f ca="1">IF(ISERROR(OFFSET('HARGA SATUAN'!$I$6,MATCH(RAB!C103,'HARGA SATUAN'!$C$7:$C$1509,0),0)),0,OFFSET('HARGA SATUAN'!$I$6,MATCH(RAB!C103,'HARGA SATUAN'!$C$7:$C$1509,0),0))</f>
        <v>65400</v>
      </c>
      <c r="H103" s="284">
        <f t="shared" ca="1" si="56"/>
        <v>0</v>
      </c>
      <c r="I103" s="284">
        <f t="shared" ca="1" si="57"/>
        <v>0</v>
      </c>
      <c r="J103" s="284">
        <f t="shared" ca="1" si="58"/>
        <v>130800</v>
      </c>
      <c r="K103" s="285">
        <f t="shared" ca="1" si="59"/>
        <v>130800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>
      <c r="A104" s="259">
        <f t="shared" si="61"/>
        <v>1</v>
      </c>
      <c r="B104" s="501"/>
      <c r="C104" s="392"/>
      <c r="D104" s="281" t="str">
        <f ca="1">IF(ISERROR(OFFSET('HARGA SATUAN'!$D$6,MATCH(RAB!C104,'HARGA SATUAN'!$C$7:$C$1509,0),0)),"",OFFSET('HARGA SATUAN'!$D$6,MATCH(RAB!C104,'HARGA SATUAN'!$C$7:$C$1509,0),0))</f>
        <v/>
      </c>
      <c r="E104" s="282" t="str">
        <f ca="1">IF(B104="+","Unit",IF(ISERROR(OFFSET('HARGA SATUAN'!$E$6,MATCH(RAB!C104,'HARGA SATUAN'!$C$7:$C$1509,0),0)),"",OFFSET('HARGA SATUAN'!$E$6,MATCH(RAB!C104,'HARGA SATUAN'!$C$7:$C$1509,0),0)))</f>
        <v/>
      </c>
      <c r="F104" s="389"/>
      <c r="G104" s="283">
        <f ca="1">IF(ISERROR(OFFSET('HARGA SATUAN'!$I$6,MATCH(RAB!C104,'HARGA SATUAN'!$C$7:$C$1509,0),0)),0,OFFSET('HARGA SATUAN'!$I$6,MATCH(RAB!C104,'HARGA SATUAN'!$C$7:$C$1509,0),0))</f>
        <v>0</v>
      </c>
      <c r="H104" s="284">
        <f t="shared" ca="1" si="56"/>
        <v>0</v>
      </c>
      <c r="I104" s="284">
        <f t="shared" ca="1" si="57"/>
        <v>0</v>
      </c>
      <c r="J104" s="284">
        <f t="shared" ca="1" si="58"/>
        <v>0</v>
      </c>
      <c r="K104" s="285">
        <f t="shared" ca="1" si="59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>
      <c r="A105" s="259"/>
      <c r="B105" s="501" t="s">
        <v>1039</v>
      </c>
      <c r="C105" s="499" t="s">
        <v>1638</v>
      </c>
      <c r="D105" s="281" t="str">
        <f ca="1">IF(ISERROR(OFFSET('HARGA SATUAN'!$D$6,MATCH(RAB!C105,'HARGA SATUAN'!$C$7:$C$1509,0),0)),"",OFFSET('HARGA SATUAN'!$D$6,MATCH(RAB!C105,'HARGA SATUAN'!$C$7:$C$1509,0),0))</f>
        <v/>
      </c>
      <c r="E105" s="282" t="str">
        <f ca="1">IF(B105="+","Unit",IF(ISERROR(OFFSET('HARGA SATUAN'!$E$6,MATCH(RAB!C105,'HARGA SATUAN'!$C$7:$C$1509,0),0)),"",OFFSET('HARGA SATUAN'!$E$6,MATCH(RAB!C105,'HARGA SATUAN'!$C$7:$C$1509,0),0)))</f>
        <v>Unit</v>
      </c>
      <c r="F105" s="507">
        <v>3</v>
      </c>
      <c r="G105" s="283">
        <f ca="1">IF(ISERROR(OFFSET('HARGA SATUAN'!$I$6,MATCH(RAB!C105,'HARGA SATUAN'!$C$7:$C$1509,0),0)),0,OFFSET('HARGA SATUAN'!$I$6,MATCH(RAB!C105,'HARGA SATUAN'!$C$7:$C$1509,0),0))</f>
        <v>0</v>
      </c>
      <c r="H105" s="284">
        <f t="shared" ref="H105:H135" ca="1" si="62">IF(OR(D105="MDU",D105="MDU-KD"),(IF($O$3="RAB NON MDU","PLN KD",G105*F105)),0)</f>
        <v>0</v>
      </c>
      <c r="I105" s="284">
        <f t="shared" ref="I105:I135" ca="1" si="63">IF(D105="HDW",G105*F105,0)</f>
        <v>0</v>
      </c>
      <c r="J105" s="284">
        <f t="shared" ref="J105:J135" ca="1" si="64">IF(D105="JASA",G105*F105,0)</f>
        <v>0</v>
      </c>
      <c r="K105" s="285">
        <f t="shared" ref="K105:K135" ca="1" si="65">SUM(H105:J105)</f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>
      <c r="A106" s="259" t="e">
        <f>IF(AND(C106=0,#REF!=0,#REF!=0),"BLANKS",1)</f>
        <v>#REF!</v>
      </c>
      <c r="B106" s="501">
        <v>1</v>
      </c>
      <c r="C106" s="499" t="s">
        <v>40</v>
      </c>
      <c r="D106" s="281" t="str">
        <f ca="1">IF(ISERROR(OFFSET('HARGA SATUAN'!$D$6,MATCH(RAB!C106,'HARGA SATUAN'!$C$7:$C$1509,0),0)),"",OFFSET('HARGA SATUAN'!$D$6,MATCH(RAB!C106,'HARGA SATUAN'!$C$7:$C$1509,0),0))</f>
        <v>MDU-KD</v>
      </c>
      <c r="E106" s="282" t="str">
        <f ca="1">IF(B106="+","Unit",IF(ISERROR(OFFSET('HARGA SATUAN'!$E$6,MATCH(RAB!C106,'HARGA SATUAN'!$C$7:$C$1509,0),0)),"",OFFSET('HARGA SATUAN'!$E$6,MATCH(RAB!C106,'HARGA SATUAN'!$C$7:$C$1509,0),0)))</f>
        <v>Bh</v>
      </c>
      <c r="F106" s="507">
        <f>F105*1</f>
        <v>3</v>
      </c>
      <c r="G106" s="283">
        <f ca="1">IF(ISERROR(OFFSET('HARGA SATUAN'!$I$6,MATCH(RAB!C106,'HARGA SATUAN'!$C$7:$C$1509,0),0)),0,OFFSET('HARGA SATUAN'!$I$6,MATCH(RAB!C106,'HARGA SATUAN'!$C$7:$C$1509,0),0))</f>
        <v>235900</v>
      </c>
      <c r="H106" s="284">
        <f t="shared" ca="1" si="62"/>
        <v>707700</v>
      </c>
      <c r="I106" s="284">
        <f t="shared" ca="1" si="63"/>
        <v>0</v>
      </c>
      <c r="J106" s="284">
        <f t="shared" ca="1" si="64"/>
        <v>0</v>
      </c>
      <c r="K106" s="285">
        <f t="shared" ca="1" si="65"/>
        <v>707700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>
      <c r="A107" s="259" t="e">
        <f>IF(AND(C107=0,C108=0,#REF!=0),"BLANKS",1)</f>
        <v>#REF!</v>
      </c>
      <c r="B107" s="501">
        <v>2</v>
      </c>
      <c r="C107" s="499" t="s">
        <v>26</v>
      </c>
      <c r="D107" s="281" t="str">
        <f ca="1">IF(ISERROR(OFFSET('HARGA SATUAN'!$D$6,MATCH(RAB!C107,'HARGA SATUAN'!$C$7:$C$1509,0),0)),"",OFFSET('HARGA SATUAN'!$D$6,MATCH(RAB!C107,'HARGA SATUAN'!$C$7:$C$1509,0),0))</f>
        <v>HDW</v>
      </c>
      <c r="E107" s="282" t="str">
        <f ca="1">IF(B107="+","Unit",IF(ISERROR(OFFSET('HARGA SATUAN'!$E$6,MATCH(RAB!C107,'HARGA SATUAN'!$C$7:$C$1509,0),0)),"",OFFSET('HARGA SATUAN'!$E$6,MATCH(RAB!C107,'HARGA SATUAN'!$C$7:$C$1509,0),0)))</f>
        <v>Bh</v>
      </c>
      <c r="F107" s="507">
        <f>F105*2</f>
        <v>6</v>
      </c>
      <c r="G107" s="283">
        <f ca="1">IF(ISERROR(OFFSET('HARGA SATUAN'!$I$6,MATCH(RAB!C107,'HARGA SATUAN'!$C$7:$C$1509,0),0)),0,OFFSET('HARGA SATUAN'!$I$6,MATCH(RAB!C107,'HARGA SATUAN'!$C$7:$C$1509,0),0))</f>
        <v>2500</v>
      </c>
      <c r="H107" s="284">
        <f t="shared" ca="1" si="62"/>
        <v>0</v>
      </c>
      <c r="I107" s="284">
        <f t="shared" ca="1" si="63"/>
        <v>15000</v>
      </c>
      <c r="J107" s="284">
        <f t="shared" ca="1" si="64"/>
        <v>0</v>
      </c>
      <c r="K107" s="285">
        <f t="shared" ca="1" si="65"/>
        <v>15000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>
      <c r="A108" s="259" t="e">
        <f>IF(AND(C108=0,#REF!=0,#REF!=0),"BLANKS",1)</f>
        <v>#REF!</v>
      </c>
      <c r="B108" s="501">
        <v>3</v>
      </c>
      <c r="C108" s="499" t="s">
        <v>39</v>
      </c>
      <c r="D108" s="281" t="str">
        <f ca="1">IF(ISERROR(OFFSET('HARGA SATUAN'!$D$6,MATCH(RAB!C108,'HARGA SATUAN'!$C$7:$C$1509,0),0)),"",OFFSET('HARGA SATUAN'!$D$6,MATCH(RAB!C108,'HARGA SATUAN'!$C$7:$C$1509,0),0))</f>
        <v>HDW</v>
      </c>
      <c r="E108" s="282" t="str">
        <f ca="1">IF(B108="+","Unit",IF(ISERROR(OFFSET('HARGA SATUAN'!$E$6,MATCH(RAB!C108,'HARGA SATUAN'!$C$7:$C$1509,0),0)),"",OFFSET('HARGA SATUAN'!$E$6,MATCH(RAB!C108,'HARGA SATUAN'!$C$7:$C$1509,0),0)))</f>
        <v>Mtr</v>
      </c>
      <c r="F108" s="507">
        <f>F106*1.8</f>
        <v>5.4</v>
      </c>
      <c r="G108" s="283">
        <f ca="1">IF(ISERROR(OFFSET('HARGA SATUAN'!$I$6,MATCH(RAB!C108,'HARGA SATUAN'!$C$7:$C$1509,0),0)),0,OFFSET('HARGA SATUAN'!$I$6,MATCH(RAB!C108,'HARGA SATUAN'!$C$7:$C$1509,0),0))</f>
        <v>8550</v>
      </c>
      <c r="H108" s="284">
        <f t="shared" ca="1" si="62"/>
        <v>0</v>
      </c>
      <c r="I108" s="284">
        <f t="shared" ca="1" si="63"/>
        <v>46170</v>
      </c>
      <c r="J108" s="284">
        <f t="shared" ca="1" si="64"/>
        <v>0</v>
      </c>
      <c r="K108" s="285">
        <f t="shared" ca="1" si="65"/>
        <v>46170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>
      <c r="A109" s="259"/>
      <c r="B109" s="501">
        <v>4</v>
      </c>
      <c r="C109" s="499" t="s">
        <v>748</v>
      </c>
      <c r="D109" s="281" t="str">
        <f ca="1">IF(ISERROR(OFFSET('HARGA SATUAN'!$D$6,MATCH(RAB!C109,'HARGA SATUAN'!$C$7:$C$1509,0),0)),"",OFFSET('HARGA SATUAN'!$D$6,MATCH(RAB!C109,'HARGA SATUAN'!$C$7:$C$1509,0),0))</f>
        <v>JASA</v>
      </c>
      <c r="E109" s="282" t="str">
        <f ca="1">IF(B109="+","Unit",IF(ISERROR(OFFSET('HARGA SATUAN'!$E$6,MATCH(RAB!C109,'HARGA SATUAN'!$C$7:$C$1509,0),0)),"",OFFSET('HARGA SATUAN'!$E$6,MATCH(RAB!C109,'HARGA SATUAN'!$C$7:$C$1509,0),0)))</f>
        <v>Unit</v>
      </c>
      <c r="F109" s="507">
        <f>F105*1</f>
        <v>3</v>
      </c>
      <c r="G109" s="283">
        <f ca="1">IF(ISERROR(OFFSET('HARGA SATUAN'!$I$6,MATCH(RAB!C109,'HARGA SATUAN'!$C$7:$C$1509,0),0)),0,OFFSET('HARGA SATUAN'!$I$6,MATCH(RAB!C109,'HARGA SATUAN'!$C$7:$C$1509,0),0))</f>
        <v>31200</v>
      </c>
      <c r="H109" s="284">
        <f t="shared" ca="1" si="62"/>
        <v>0</v>
      </c>
      <c r="I109" s="284">
        <f t="shared" ca="1" si="63"/>
        <v>0</v>
      </c>
      <c r="J109" s="284">
        <f t="shared" ca="1" si="64"/>
        <v>93600</v>
      </c>
      <c r="K109" s="285">
        <f t="shared" ca="1" si="65"/>
        <v>93600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>
      <c r="A110" s="259" t="e">
        <f>IF(AND(C110=0,#REF!=0,#REF!=0),"BLANKS",1)</f>
        <v>#REF!</v>
      </c>
      <c r="B110" s="501"/>
      <c r="C110" s="499"/>
      <c r="D110" s="281" t="str">
        <f ca="1">IF(ISERROR(OFFSET('HARGA SATUAN'!$D$6,MATCH(RAB!C110,'HARGA SATUAN'!$C$7:$C$1509,0),0)),"",OFFSET('HARGA SATUAN'!$D$6,MATCH(RAB!C110,'HARGA SATUAN'!$C$7:$C$1509,0),0))</f>
        <v/>
      </c>
      <c r="E110" s="282" t="str">
        <f ca="1">IF(B110="+","Unit",IF(ISERROR(OFFSET('HARGA SATUAN'!$E$6,MATCH(RAB!C110,'HARGA SATUAN'!$C$7:$C$1509,0),0)),"",OFFSET('HARGA SATUAN'!$E$6,MATCH(RAB!C110,'HARGA SATUAN'!$C$7:$C$1509,0),0)))</f>
        <v/>
      </c>
      <c r="F110" s="500"/>
      <c r="G110" s="283">
        <f ca="1">IF(ISERROR(OFFSET('HARGA SATUAN'!$I$6,MATCH(RAB!C110,'HARGA SATUAN'!$C$7:$C$1509,0),0)),0,OFFSET('HARGA SATUAN'!$I$6,MATCH(RAB!C110,'HARGA SATUAN'!$C$7:$C$1509,0),0))</f>
        <v>0</v>
      </c>
      <c r="H110" s="284">
        <f t="shared" ca="1" si="62"/>
        <v>0</v>
      </c>
      <c r="I110" s="284">
        <f t="shared" ca="1" si="63"/>
        <v>0</v>
      </c>
      <c r="J110" s="284">
        <f t="shared" ca="1" si="64"/>
        <v>0</v>
      </c>
      <c r="K110" s="285">
        <f t="shared" ca="1" si="65"/>
        <v>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>
      <c r="A111" s="259" t="e">
        <f>IF(AND(C111=0,C112=0,#REF!=0),"BLANKS",1)</f>
        <v>#REF!</v>
      </c>
      <c r="B111" s="501" t="s">
        <v>1039</v>
      </c>
      <c r="C111" s="499" t="s">
        <v>1645</v>
      </c>
      <c r="D111" s="281" t="str">
        <f ca="1">IF(ISERROR(OFFSET('HARGA SATUAN'!$D$6,MATCH(RAB!C111,'HARGA SATUAN'!$C$7:$C$1509,0),0)),"",OFFSET('HARGA SATUAN'!$D$6,MATCH(RAB!C111,'HARGA SATUAN'!$C$7:$C$1509,0),0))</f>
        <v/>
      </c>
      <c r="E111" s="282" t="str">
        <f ca="1">IF(B111="+","Unit",IF(ISERROR(OFFSET('HARGA SATUAN'!$E$6,MATCH(RAB!C111,'HARGA SATUAN'!$C$7:$C$1509,0),0)),"",OFFSET('HARGA SATUAN'!$E$6,MATCH(RAB!C111,'HARGA SATUAN'!$C$7:$C$1509,0),0)))</f>
        <v>Unit</v>
      </c>
      <c r="F111" s="389">
        <f>F16</f>
        <v>5</v>
      </c>
      <c r="G111" s="283">
        <f ca="1">IF(ISERROR(OFFSET('HARGA SATUAN'!$I$6,MATCH(RAB!C111,'HARGA SATUAN'!$C$7:$C$1509,0),0)),0,OFFSET('HARGA SATUAN'!$I$6,MATCH(RAB!C111,'HARGA SATUAN'!$C$7:$C$1509,0),0))</f>
        <v>0</v>
      </c>
      <c r="H111" s="284">
        <f t="shared" ca="1" si="62"/>
        <v>0</v>
      </c>
      <c r="I111" s="284">
        <f t="shared" ca="1" si="63"/>
        <v>0</v>
      </c>
      <c r="J111" s="284">
        <f t="shared" ca="1" si="64"/>
        <v>0</v>
      </c>
      <c r="K111" s="285">
        <f t="shared" ca="1" si="65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>
      <c r="A112" s="259" t="e">
        <f>IF(AND(C112=0,#REF!=0,#REF!=0),"BLANKS",1)</f>
        <v>#REF!</v>
      </c>
      <c r="B112" s="501">
        <v>1</v>
      </c>
      <c r="C112" s="499" t="s">
        <v>30</v>
      </c>
      <c r="D112" s="281" t="str">
        <f ca="1">IF(ISERROR(OFFSET('HARGA SATUAN'!$D$6,MATCH(RAB!C112,'HARGA SATUAN'!$C$7:$C$1509,0),0)),"",OFFSET('HARGA SATUAN'!$D$6,MATCH(RAB!C112,'HARGA SATUAN'!$C$7:$C$1509,0),0))</f>
        <v>HDW</v>
      </c>
      <c r="E112" s="282" t="str">
        <f ca="1">IF(B112="+","Unit",IF(ISERROR(OFFSET('HARGA SATUAN'!$E$6,MATCH(RAB!C112,'HARGA SATUAN'!$C$7:$C$1509,0),0)),"",OFFSET('HARGA SATUAN'!$E$6,MATCH(RAB!C112,'HARGA SATUAN'!$C$7:$C$1509,0),0)))</f>
        <v>Bh</v>
      </c>
      <c r="F112" s="389">
        <f>F111*1</f>
        <v>5</v>
      </c>
      <c r="G112" s="283">
        <f ca="1">IF(ISERROR(OFFSET('HARGA SATUAN'!$I$6,MATCH(RAB!C112,'HARGA SATUAN'!$C$7:$C$1509,0),0)),0,OFFSET('HARGA SATUAN'!$I$6,MATCH(RAB!C112,'HARGA SATUAN'!$C$7:$C$1509,0),0))</f>
        <v>47459</v>
      </c>
      <c r="H112" s="284">
        <f t="shared" ca="1" si="62"/>
        <v>0</v>
      </c>
      <c r="I112" s="284">
        <f t="shared" ca="1" si="63"/>
        <v>237295</v>
      </c>
      <c r="J112" s="284">
        <f t="shared" ca="1" si="64"/>
        <v>0</v>
      </c>
      <c r="K112" s="285">
        <f t="shared" ca="1" si="65"/>
        <v>237295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>
      <c r="A113" s="259"/>
      <c r="B113" s="501">
        <v>2</v>
      </c>
      <c r="C113" s="499" t="s">
        <v>32</v>
      </c>
      <c r="D113" s="281" t="str">
        <f ca="1">IF(ISERROR(OFFSET('HARGA SATUAN'!$D$6,MATCH(RAB!C113,'HARGA SATUAN'!$C$7:$C$1509,0),0)),"",OFFSET('HARGA SATUAN'!$D$6,MATCH(RAB!C113,'HARGA SATUAN'!$C$7:$C$1509,0),0))</f>
        <v>HDW</v>
      </c>
      <c r="E113" s="282" t="str">
        <f ca="1">IF(B113="+","Unit",IF(ISERROR(OFFSET('HARGA SATUAN'!$E$6,MATCH(RAB!C113,'HARGA SATUAN'!$C$7:$C$1509,0),0)),"",OFFSET('HARGA SATUAN'!$E$6,MATCH(RAB!C113,'HARGA SATUAN'!$C$7:$C$1509,0),0)))</f>
        <v>Mtr</v>
      </c>
      <c r="F113" s="389">
        <f>F111*0.8</f>
        <v>4</v>
      </c>
      <c r="G113" s="283">
        <f ca="1">IF(ISERROR(OFFSET('HARGA SATUAN'!$I$6,MATCH(RAB!C113,'HARGA SATUAN'!$C$7:$C$1509,0),0)),0,OFFSET('HARGA SATUAN'!$I$6,MATCH(RAB!C113,'HARGA SATUAN'!$C$7:$C$1509,0),0))</f>
        <v>30000</v>
      </c>
      <c r="H113" s="284">
        <f t="shared" ca="1" si="62"/>
        <v>0</v>
      </c>
      <c r="I113" s="284">
        <f t="shared" ca="1" si="63"/>
        <v>120000</v>
      </c>
      <c r="J113" s="284">
        <f t="shared" ca="1" si="64"/>
        <v>0</v>
      </c>
      <c r="K113" s="285">
        <f t="shared" ca="1" si="65"/>
        <v>120000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>
      <c r="A114" s="259">
        <f t="shared" ref="A114:A116" si="66">IF(AND(C114=0,C115=0,C116=0),"BLANKS",1)</f>
        <v>1</v>
      </c>
      <c r="B114" s="501">
        <v>3</v>
      </c>
      <c r="C114" s="499" t="s">
        <v>33</v>
      </c>
      <c r="D114" s="281" t="str">
        <f ca="1">IF(ISERROR(OFFSET('HARGA SATUAN'!$D$6,MATCH(RAB!C114,'HARGA SATUAN'!$C$7:$C$1509,0),0)),"",OFFSET('HARGA SATUAN'!$D$6,MATCH(RAB!C114,'HARGA SATUAN'!$C$7:$C$1509,0),0))</f>
        <v>HDW</v>
      </c>
      <c r="E114" s="282" t="str">
        <f ca="1">IF(B114="+","Unit",IF(ISERROR(OFFSET('HARGA SATUAN'!$E$6,MATCH(RAB!C114,'HARGA SATUAN'!$C$7:$C$1509,0),0)),"",OFFSET('HARGA SATUAN'!$E$6,MATCH(RAB!C114,'HARGA SATUAN'!$C$7:$C$1509,0),0)))</f>
        <v>Bh</v>
      </c>
      <c r="F114" s="389">
        <f>F111*1</f>
        <v>5</v>
      </c>
      <c r="G114" s="283">
        <f ca="1">IF(ISERROR(OFFSET('HARGA SATUAN'!$I$6,MATCH(RAB!C114,'HARGA SATUAN'!$C$7:$C$1509,0),0)),0,OFFSET('HARGA SATUAN'!$I$6,MATCH(RAB!C114,'HARGA SATUAN'!$C$7:$C$1509,0),0))</f>
        <v>9500</v>
      </c>
      <c r="H114" s="284">
        <f t="shared" ca="1" si="62"/>
        <v>0</v>
      </c>
      <c r="I114" s="284">
        <f t="shared" ca="1" si="63"/>
        <v>47500</v>
      </c>
      <c r="J114" s="284">
        <f t="shared" ca="1" si="64"/>
        <v>0</v>
      </c>
      <c r="K114" s="285">
        <f t="shared" ca="1" si="65"/>
        <v>47500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>
      <c r="A115" s="259">
        <f t="shared" si="66"/>
        <v>1</v>
      </c>
      <c r="B115" s="501">
        <v>4</v>
      </c>
      <c r="C115" s="499" t="s">
        <v>741</v>
      </c>
      <c r="D115" s="281" t="str">
        <f ca="1">IF(ISERROR(OFFSET('HARGA SATUAN'!$D$6,MATCH(RAB!C115,'HARGA SATUAN'!$C$7:$C$1509,0),0)),"",OFFSET('HARGA SATUAN'!$D$6,MATCH(RAB!C115,'HARGA SATUAN'!$C$7:$C$1509,0),0))</f>
        <v>JASA</v>
      </c>
      <c r="E115" s="282" t="str">
        <f ca="1">IF(B115="+","Unit",IF(ISERROR(OFFSET('HARGA SATUAN'!$E$6,MATCH(RAB!C115,'HARGA SATUAN'!$C$7:$C$1509,0),0)),"",OFFSET('HARGA SATUAN'!$E$6,MATCH(RAB!C115,'HARGA SATUAN'!$C$7:$C$1509,0),0)))</f>
        <v>Unit</v>
      </c>
      <c r="F115" s="389">
        <f>F111*1</f>
        <v>5</v>
      </c>
      <c r="G115" s="283">
        <f ca="1">IF(ISERROR(OFFSET('HARGA SATUAN'!$I$6,MATCH(RAB!C115,'HARGA SATUAN'!$C$7:$C$1509,0),0)),0,OFFSET('HARGA SATUAN'!$I$6,MATCH(RAB!C115,'HARGA SATUAN'!$C$7:$C$1509,0),0))</f>
        <v>16200</v>
      </c>
      <c r="H115" s="284">
        <f t="shared" ca="1" si="62"/>
        <v>0</v>
      </c>
      <c r="I115" s="284">
        <f t="shared" ca="1" si="63"/>
        <v>0</v>
      </c>
      <c r="J115" s="284">
        <f t="shared" ca="1" si="64"/>
        <v>81000</v>
      </c>
      <c r="K115" s="285">
        <f t="shared" ca="1" si="65"/>
        <v>81000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>
      <c r="A116" s="259">
        <f t="shared" si="66"/>
        <v>1</v>
      </c>
      <c r="B116" s="501"/>
      <c r="C116" s="499"/>
      <c r="D116" s="281" t="str">
        <f ca="1">IF(ISERROR(OFFSET('HARGA SATUAN'!$D$6,MATCH(RAB!C116,'HARGA SATUAN'!$C$7:$C$1509,0),0)),"",OFFSET('HARGA SATUAN'!$D$6,MATCH(RAB!C116,'HARGA SATUAN'!$C$7:$C$1509,0),0))</f>
        <v/>
      </c>
      <c r="E116" s="282" t="str">
        <f ca="1">IF(B116="+","Unit",IF(ISERROR(OFFSET('HARGA SATUAN'!$E$6,MATCH(RAB!C116,'HARGA SATUAN'!$C$7:$C$1509,0),0)),"",OFFSET('HARGA SATUAN'!$E$6,MATCH(RAB!C116,'HARGA SATUAN'!$C$7:$C$1509,0),0)))</f>
        <v/>
      </c>
      <c r="F116" s="389"/>
      <c r="G116" s="283">
        <f ca="1">IF(ISERROR(OFFSET('HARGA SATUAN'!$I$6,MATCH(RAB!C116,'HARGA SATUAN'!$C$7:$C$1509,0),0)),0,OFFSET('HARGA SATUAN'!$I$6,MATCH(RAB!C116,'HARGA SATUAN'!$C$7:$C$1509,0),0))</f>
        <v>0</v>
      </c>
      <c r="H116" s="284">
        <f t="shared" ca="1" si="62"/>
        <v>0</v>
      </c>
      <c r="I116" s="284">
        <f t="shared" ca="1" si="63"/>
        <v>0</v>
      </c>
      <c r="J116" s="284">
        <f t="shared" ca="1" si="64"/>
        <v>0</v>
      </c>
      <c r="K116" s="285">
        <f t="shared" ca="1" si="65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>
      <c r="A117" s="259" t="e">
        <f>IF(AND(C117=0,C118=0,#REF!=0),"BLANKS",1)</f>
        <v>#REF!</v>
      </c>
      <c r="B117" s="501" t="s">
        <v>1039</v>
      </c>
      <c r="C117" s="499" t="s">
        <v>1646</v>
      </c>
      <c r="D117" s="281" t="str">
        <f ca="1">IF(ISERROR(OFFSET('HARGA SATUAN'!$D$6,MATCH(RAB!C117,'HARGA SATUAN'!$C$7:$C$1509,0),0)),"",OFFSET('HARGA SATUAN'!$D$6,MATCH(RAB!C117,'HARGA SATUAN'!$C$7:$C$1509,0),0))</f>
        <v/>
      </c>
      <c r="E117" s="282" t="str">
        <f ca="1">IF(B117="+","Unit",IF(ISERROR(OFFSET('HARGA SATUAN'!$E$6,MATCH(RAB!C117,'HARGA SATUAN'!$C$7:$C$1509,0),0)),"",OFFSET('HARGA SATUAN'!$E$6,MATCH(RAB!C117,'HARGA SATUAN'!$C$7:$C$1509,0),0)))</f>
        <v>Unit</v>
      </c>
      <c r="F117" s="389">
        <v>3</v>
      </c>
      <c r="G117" s="283">
        <f ca="1">IF(ISERROR(OFFSET('HARGA SATUAN'!$I$6,MATCH(RAB!C117,'HARGA SATUAN'!$C$7:$C$1509,0),0)),0,OFFSET('HARGA SATUAN'!$I$6,MATCH(RAB!C117,'HARGA SATUAN'!$C$7:$C$1509,0),0))</f>
        <v>0</v>
      </c>
      <c r="H117" s="284">
        <f t="shared" ca="1" si="62"/>
        <v>0</v>
      </c>
      <c r="I117" s="284">
        <f t="shared" ca="1" si="63"/>
        <v>0</v>
      </c>
      <c r="J117" s="284">
        <f t="shared" ca="1" si="64"/>
        <v>0</v>
      </c>
      <c r="K117" s="285">
        <f t="shared" ca="1" si="65"/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>
      <c r="A118" s="259" t="e">
        <f>IF(AND(C118=0,#REF!=0,#REF!=0),"BLANKS",1)</f>
        <v>#REF!</v>
      </c>
      <c r="B118" s="501">
        <v>1</v>
      </c>
      <c r="C118" s="499" t="s">
        <v>28</v>
      </c>
      <c r="D118" s="281" t="str">
        <f ca="1">IF(ISERROR(OFFSET('HARGA SATUAN'!$D$6,MATCH(RAB!C118,'HARGA SATUAN'!$C$7:$C$1509,0),0)),"",OFFSET('HARGA SATUAN'!$D$6,MATCH(RAB!C118,'HARGA SATUAN'!$C$7:$C$1509,0),0))</f>
        <v>HDW</v>
      </c>
      <c r="E118" s="282" t="str">
        <f ca="1">IF(B118="+","Unit",IF(ISERROR(OFFSET('HARGA SATUAN'!$E$6,MATCH(RAB!C118,'HARGA SATUAN'!$C$7:$C$1509,0),0)),"",OFFSET('HARGA SATUAN'!$E$6,MATCH(RAB!C118,'HARGA SATUAN'!$C$7:$C$1509,0),0)))</f>
        <v>Bh</v>
      </c>
      <c r="F118" s="389">
        <f>F117*1</f>
        <v>3</v>
      </c>
      <c r="G118" s="283">
        <f ca="1">IF(ISERROR(OFFSET('HARGA SATUAN'!$I$6,MATCH(RAB!C118,'HARGA SATUAN'!$C$7:$C$1509,0),0)),0,OFFSET('HARGA SATUAN'!$I$6,MATCH(RAB!C118,'HARGA SATUAN'!$C$7:$C$1509,0),0))</f>
        <v>26500</v>
      </c>
      <c r="H118" s="284">
        <f t="shared" ca="1" si="62"/>
        <v>0</v>
      </c>
      <c r="I118" s="284">
        <f t="shared" ca="1" si="63"/>
        <v>79500</v>
      </c>
      <c r="J118" s="284">
        <f t="shared" ca="1" si="64"/>
        <v>0</v>
      </c>
      <c r="K118" s="285">
        <f t="shared" ca="1" si="65"/>
        <v>79500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>
      <c r="A119" s="259">
        <f t="shared" ref="A119:A121" si="67">IF(AND(C119=0,C120=0,C121=0),"BLANKS",1)</f>
        <v>1</v>
      </c>
      <c r="B119" s="501">
        <v>2</v>
      </c>
      <c r="C119" s="499" t="s">
        <v>206</v>
      </c>
      <c r="D119" s="281" t="str">
        <f ca="1">IF(ISERROR(OFFSET('HARGA SATUAN'!$D$6,MATCH(RAB!C119,'HARGA SATUAN'!$C$7:$C$1509,0),0)),"",OFFSET('HARGA SATUAN'!$D$6,MATCH(RAB!C119,'HARGA SATUAN'!$C$7:$C$1509,0),0))</f>
        <v>HDW</v>
      </c>
      <c r="E119" s="282" t="str">
        <f ca="1">IF(B119="+","Unit",IF(ISERROR(OFFSET('HARGA SATUAN'!$E$6,MATCH(RAB!C119,'HARGA SATUAN'!$C$7:$C$1509,0),0)),"",OFFSET('HARGA SATUAN'!$E$6,MATCH(RAB!C119,'HARGA SATUAN'!$C$7:$C$1509,0),0)))</f>
        <v>Bh</v>
      </c>
      <c r="F119" s="389">
        <f>F117*1</f>
        <v>3</v>
      </c>
      <c r="G119" s="283">
        <f ca="1">IF(ISERROR(OFFSET('HARGA SATUAN'!$I$6,MATCH(RAB!C119,'HARGA SATUAN'!$C$7:$C$1509,0),0)),0,OFFSET('HARGA SATUAN'!$I$6,MATCH(RAB!C119,'HARGA SATUAN'!$C$7:$C$1509,0),0))</f>
        <v>12500</v>
      </c>
      <c r="H119" s="284">
        <f t="shared" ca="1" si="62"/>
        <v>0</v>
      </c>
      <c r="I119" s="284">
        <f t="shared" ca="1" si="63"/>
        <v>37500</v>
      </c>
      <c r="J119" s="284">
        <f t="shared" ca="1" si="64"/>
        <v>0</v>
      </c>
      <c r="K119" s="285">
        <f t="shared" ca="1" si="65"/>
        <v>37500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>
      <c r="A120" s="259">
        <f t="shared" si="67"/>
        <v>1</v>
      </c>
      <c r="B120" s="501">
        <v>3</v>
      </c>
      <c r="C120" s="499" t="s">
        <v>209</v>
      </c>
      <c r="D120" s="281" t="str">
        <f ca="1">IF(ISERROR(OFFSET('HARGA SATUAN'!$D$6,MATCH(RAB!C120,'HARGA SATUAN'!$C$7:$C$1509,0),0)),"",OFFSET('HARGA SATUAN'!$D$6,MATCH(RAB!C120,'HARGA SATUAN'!$C$7:$C$1509,0),0))</f>
        <v>HDW</v>
      </c>
      <c r="E120" s="282" t="str">
        <f ca="1">IF(B120="+","Unit",IF(ISERROR(OFFSET('HARGA SATUAN'!$E$6,MATCH(RAB!C120,'HARGA SATUAN'!$C$7:$C$1509,0),0)),"",OFFSET('HARGA SATUAN'!$E$6,MATCH(RAB!C120,'HARGA SATUAN'!$C$7:$C$1509,0),0)))</f>
        <v>Mtr</v>
      </c>
      <c r="F120" s="389">
        <f>F117*12</f>
        <v>36</v>
      </c>
      <c r="G120" s="283">
        <f ca="1">IF(ISERROR(OFFSET('HARGA SATUAN'!$I$6,MATCH(RAB!C120,'HARGA SATUAN'!$C$7:$C$1509,0),0)),0,OFFSET('HARGA SATUAN'!$I$6,MATCH(RAB!C120,'HARGA SATUAN'!$C$7:$C$1509,0),0))</f>
        <v>39204</v>
      </c>
      <c r="H120" s="284">
        <f t="shared" ca="1" si="62"/>
        <v>0</v>
      </c>
      <c r="I120" s="284">
        <f t="shared" ca="1" si="63"/>
        <v>1411344</v>
      </c>
      <c r="J120" s="284">
        <f t="shared" ca="1" si="64"/>
        <v>0</v>
      </c>
      <c r="K120" s="285">
        <f t="shared" ca="1" si="65"/>
        <v>1411344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>
      <c r="A121" s="259">
        <f t="shared" si="67"/>
        <v>1</v>
      </c>
      <c r="B121" s="501">
        <v>4</v>
      </c>
      <c r="C121" s="499" t="s">
        <v>290</v>
      </c>
      <c r="D121" s="281" t="str">
        <f ca="1">IF(ISERROR(OFFSET('HARGA SATUAN'!$D$6,MATCH(RAB!C121,'HARGA SATUAN'!$C$7:$C$1509,0),0)),"",OFFSET('HARGA SATUAN'!$D$6,MATCH(RAB!C121,'HARGA SATUAN'!$C$7:$C$1509,0),0))</f>
        <v>HDW</v>
      </c>
      <c r="E121" s="282" t="str">
        <f ca="1">IF(B121="+","Unit",IF(ISERROR(OFFSET('HARGA SATUAN'!$E$6,MATCH(RAB!C121,'HARGA SATUAN'!$C$7:$C$1509,0),0)),"",OFFSET('HARGA SATUAN'!$E$6,MATCH(RAB!C121,'HARGA SATUAN'!$C$7:$C$1509,0),0)))</f>
        <v>Bh</v>
      </c>
      <c r="F121" s="389">
        <f>F117*2</f>
        <v>6</v>
      </c>
      <c r="G121" s="283">
        <f ca="1">IF(ISERROR(OFFSET('HARGA SATUAN'!$I$6,MATCH(RAB!C121,'HARGA SATUAN'!$C$7:$C$1509,0),0)),0,OFFSET('HARGA SATUAN'!$I$6,MATCH(RAB!C121,'HARGA SATUAN'!$C$7:$C$1509,0),0))</f>
        <v>40000</v>
      </c>
      <c r="H121" s="284">
        <f t="shared" ca="1" si="62"/>
        <v>0</v>
      </c>
      <c r="I121" s="284">
        <f t="shared" ca="1" si="63"/>
        <v>240000</v>
      </c>
      <c r="J121" s="284">
        <f t="shared" ca="1" si="64"/>
        <v>0</v>
      </c>
      <c r="K121" s="285">
        <f t="shared" ca="1" si="65"/>
        <v>240000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>
      <c r="A122" s="259" t="e">
        <f>IF(AND(C122=0,C123=0,#REF!=0),"BLANKS",1)</f>
        <v>#REF!</v>
      </c>
      <c r="B122" s="501">
        <v>5</v>
      </c>
      <c r="C122" s="499" t="s">
        <v>26</v>
      </c>
      <c r="D122" s="281" t="str">
        <f ca="1">IF(ISERROR(OFFSET('HARGA SATUAN'!$D$6,MATCH(RAB!C122,'HARGA SATUAN'!$C$7:$C$1509,0),0)),"",OFFSET('HARGA SATUAN'!$D$6,MATCH(RAB!C122,'HARGA SATUAN'!$C$7:$C$1509,0),0))</f>
        <v>HDW</v>
      </c>
      <c r="E122" s="282" t="str">
        <f ca="1">IF(B122="+","Unit",IF(ISERROR(OFFSET('HARGA SATUAN'!$E$6,MATCH(RAB!C122,'HARGA SATUAN'!$C$7:$C$1509,0),0)),"",OFFSET('HARGA SATUAN'!$E$6,MATCH(RAB!C122,'HARGA SATUAN'!$C$7:$C$1509,0),0)))</f>
        <v>Bh</v>
      </c>
      <c r="F122" s="389">
        <f>F117*1</f>
        <v>3</v>
      </c>
      <c r="G122" s="283">
        <f ca="1">IF(ISERROR(OFFSET('HARGA SATUAN'!$I$6,MATCH(RAB!C122,'HARGA SATUAN'!$C$7:$C$1509,0),0)),0,OFFSET('HARGA SATUAN'!$I$6,MATCH(RAB!C122,'HARGA SATUAN'!$C$7:$C$1509,0),0))</f>
        <v>2500</v>
      </c>
      <c r="H122" s="284">
        <f t="shared" ca="1" si="62"/>
        <v>0</v>
      </c>
      <c r="I122" s="284">
        <f t="shared" ca="1" si="63"/>
        <v>7500</v>
      </c>
      <c r="J122" s="284">
        <f t="shared" ca="1" si="64"/>
        <v>0</v>
      </c>
      <c r="K122" s="285">
        <f t="shared" ca="1" si="65"/>
        <v>7500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>
      <c r="A123" s="259" t="e">
        <f>IF(AND(C123=0,#REF!=0,#REF!=0),"BLANKS",1)</f>
        <v>#REF!</v>
      </c>
      <c r="B123" s="501">
        <v>6</v>
      </c>
      <c r="C123" s="499" t="s">
        <v>764</v>
      </c>
      <c r="D123" s="281" t="str">
        <f ca="1">IF(ISERROR(OFFSET('HARGA SATUAN'!$D$6,MATCH(RAB!C123,'HARGA SATUAN'!$C$7:$C$1509,0),0)),"",OFFSET('HARGA SATUAN'!$D$6,MATCH(RAB!C123,'HARGA SATUAN'!$C$7:$C$1509,0),0))</f>
        <v>JASA</v>
      </c>
      <c r="E123" s="282" t="str">
        <f ca="1">IF(B123="+","Unit",IF(ISERROR(OFFSET('HARGA SATUAN'!$E$6,MATCH(RAB!C123,'HARGA SATUAN'!$C$7:$C$1509,0),0)),"",OFFSET('HARGA SATUAN'!$E$6,MATCH(RAB!C123,'HARGA SATUAN'!$C$7:$C$1509,0),0)))</f>
        <v>Unit</v>
      </c>
      <c r="F123" s="389">
        <f>F117*1</f>
        <v>3</v>
      </c>
      <c r="G123" s="283">
        <f ca="1">IF(ISERROR(OFFSET('HARGA SATUAN'!$I$6,MATCH(RAB!C123,'HARGA SATUAN'!$C$7:$C$1509,0),0)),0,OFFSET('HARGA SATUAN'!$I$6,MATCH(RAB!C123,'HARGA SATUAN'!$C$7:$C$1509,0),0))</f>
        <v>36600</v>
      </c>
      <c r="H123" s="284">
        <f t="shared" ca="1" si="62"/>
        <v>0</v>
      </c>
      <c r="I123" s="284">
        <f t="shared" ca="1" si="63"/>
        <v>0</v>
      </c>
      <c r="J123" s="284">
        <f t="shared" ca="1" si="64"/>
        <v>109800</v>
      </c>
      <c r="K123" s="285">
        <f t="shared" ca="1" si="65"/>
        <v>109800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>
      <c r="A124" s="259"/>
      <c r="B124" s="501"/>
      <c r="C124" s="499"/>
      <c r="D124" s="281" t="str">
        <f ca="1">IF(ISERROR(OFFSET('HARGA SATUAN'!$D$6,MATCH(RAB!C124,'HARGA SATUAN'!$C$7:$C$1509,0),0)),"",OFFSET('HARGA SATUAN'!$D$6,MATCH(RAB!C124,'HARGA SATUAN'!$C$7:$C$1509,0),0))</f>
        <v/>
      </c>
      <c r="E124" s="282" t="str">
        <f ca="1">IF(B124="+","Unit",IF(ISERROR(OFFSET('HARGA SATUAN'!$E$6,MATCH(RAB!C124,'HARGA SATUAN'!$C$7:$C$1509,0),0)),"",OFFSET('HARGA SATUAN'!$E$6,MATCH(RAB!C124,'HARGA SATUAN'!$C$7:$C$1509,0),0)))</f>
        <v/>
      </c>
      <c r="F124" s="389"/>
      <c r="G124" s="283">
        <f ca="1">IF(ISERROR(OFFSET('HARGA SATUAN'!$I$6,MATCH(RAB!C124,'HARGA SATUAN'!$C$7:$C$1509,0),0)),0,OFFSET('HARGA SATUAN'!$I$6,MATCH(RAB!C124,'HARGA SATUAN'!$C$7:$C$1509,0),0))</f>
        <v>0</v>
      </c>
      <c r="H124" s="284">
        <f t="shared" ca="1" si="62"/>
        <v>0</v>
      </c>
      <c r="I124" s="284">
        <f t="shared" ca="1" si="63"/>
        <v>0</v>
      </c>
      <c r="J124" s="284">
        <f t="shared" ca="1" si="64"/>
        <v>0</v>
      </c>
      <c r="K124" s="285">
        <f t="shared" ca="1" si="65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>
      <c r="A125" s="259" t="e">
        <f>IF(AND(C125=0,#REF!=0,#REF!=0),"BLANKS",1)</f>
        <v>#REF!</v>
      </c>
      <c r="B125" s="501" t="s">
        <v>1039</v>
      </c>
      <c r="C125" s="499" t="s">
        <v>1647</v>
      </c>
      <c r="D125" s="281" t="str">
        <f ca="1">IF(ISERROR(OFFSET('HARGA SATUAN'!$D$6,MATCH(RAB!C125,'HARGA SATUAN'!$C$7:$C$1509,0),0)),"",OFFSET('HARGA SATUAN'!$D$6,MATCH(RAB!C125,'HARGA SATUAN'!$C$7:$C$1509,0),0))</f>
        <v/>
      </c>
      <c r="E125" s="282" t="str">
        <f ca="1">IF(B125="+","Unit",IF(ISERROR(OFFSET('HARGA SATUAN'!$E$6,MATCH(RAB!C125,'HARGA SATUAN'!$C$7:$C$1509,0),0)),"",OFFSET('HARGA SATUAN'!$E$6,MATCH(RAB!C125,'HARGA SATUAN'!$C$7:$C$1509,0),0)))</f>
        <v>Unit</v>
      </c>
      <c r="F125" s="389">
        <v>3</v>
      </c>
      <c r="G125" s="283">
        <f ca="1">IF(ISERROR(OFFSET('HARGA SATUAN'!$I$6,MATCH(RAB!C125,'HARGA SATUAN'!$C$7:$C$1509,0),0)),0,OFFSET('HARGA SATUAN'!$I$6,MATCH(RAB!C125,'HARGA SATUAN'!$C$7:$C$1509,0),0))</f>
        <v>0</v>
      </c>
      <c r="H125" s="284">
        <f t="shared" ca="1" si="62"/>
        <v>0</v>
      </c>
      <c r="I125" s="284">
        <f t="shared" ca="1" si="63"/>
        <v>0</v>
      </c>
      <c r="J125" s="284">
        <f t="shared" ca="1" si="64"/>
        <v>0</v>
      </c>
      <c r="K125" s="285">
        <f t="shared" ca="1" si="65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>
      <c r="A126" s="259"/>
      <c r="B126" s="502">
        <v>1</v>
      </c>
      <c r="C126" s="503" t="s">
        <v>601</v>
      </c>
      <c r="D126" s="281" t="str">
        <f ca="1">IF(ISERROR(OFFSET('HARGA SATUAN'!$D$6,MATCH(RAB!C126,'HARGA SATUAN'!$C$7:$C$1509,0),0)),"",OFFSET('HARGA SATUAN'!$D$6,MATCH(RAB!C126,'HARGA SATUAN'!$C$7:$C$1509,0),0))</f>
        <v>HDW</v>
      </c>
      <c r="E126" s="282" t="str">
        <f ca="1">IF(B126="+","Unit",IF(ISERROR(OFFSET('HARGA SATUAN'!$E$6,MATCH(RAB!C126,'HARGA SATUAN'!$C$7:$C$1509,0),0)),"",OFFSET('HARGA SATUAN'!$E$6,MATCH(RAB!C126,'HARGA SATUAN'!$C$7:$C$1509,0),0)))</f>
        <v>Bh</v>
      </c>
      <c r="F126" s="389">
        <f>F125*1</f>
        <v>3</v>
      </c>
      <c r="G126" s="283">
        <f ca="1">IF(ISERROR(OFFSET('HARGA SATUAN'!$I$6,MATCH(RAB!C126,'HARGA SATUAN'!$C$7:$C$1509,0),0)),0,OFFSET('HARGA SATUAN'!$I$6,MATCH(RAB!C126,'HARGA SATUAN'!$C$7:$C$1509,0),0))</f>
        <v>120900</v>
      </c>
      <c r="H126" s="284">
        <f t="shared" ca="1" si="62"/>
        <v>0</v>
      </c>
      <c r="I126" s="284">
        <f t="shared" ca="1" si="63"/>
        <v>362700</v>
      </c>
      <c r="J126" s="284">
        <f t="shared" ca="1" si="64"/>
        <v>0</v>
      </c>
      <c r="K126" s="285">
        <f t="shared" ca="1" si="65"/>
        <v>362700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>
      <c r="A127" s="259" t="e">
        <f>IF(AND(C127=0,#REF!=0,#REF!=0),"BLANKS",1)</f>
        <v>#REF!</v>
      </c>
      <c r="B127" s="504">
        <v>2</v>
      </c>
      <c r="C127" s="505" t="s">
        <v>264</v>
      </c>
      <c r="D127" s="281" t="str">
        <f ca="1">IF(ISERROR(OFFSET('HARGA SATUAN'!$D$6,MATCH(RAB!C127,'HARGA SATUAN'!$C$7:$C$1509,0),0)),"",OFFSET('HARGA SATUAN'!$D$6,MATCH(RAB!C127,'HARGA SATUAN'!$C$7:$C$1509,0),0))</f>
        <v>HDW</v>
      </c>
      <c r="E127" s="282" t="str">
        <f ca="1">IF(B127="+","Unit",IF(ISERROR(OFFSET('HARGA SATUAN'!$E$6,MATCH(RAB!C127,'HARGA SATUAN'!$C$7:$C$1509,0),0)),"",OFFSET('HARGA SATUAN'!$E$6,MATCH(RAB!C127,'HARGA SATUAN'!$C$7:$C$1509,0),0)))</f>
        <v>Bh</v>
      </c>
      <c r="F127" s="389">
        <f>F125*1</f>
        <v>3</v>
      </c>
      <c r="G127" s="283">
        <f ca="1">IF(ISERROR(OFFSET('HARGA SATUAN'!$I$6,MATCH(RAB!C127,'HARGA SATUAN'!$C$7:$C$1509,0),0)),0,OFFSET('HARGA SATUAN'!$I$6,MATCH(RAB!C127,'HARGA SATUAN'!$C$7:$C$1509,0),0))</f>
        <v>135800</v>
      </c>
      <c r="H127" s="284">
        <f t="shared" ca="1" si="62"/>
        <v>0</v>
      </c>
      <c r="I127" s="284">
        <f t="shared" ca="1" si="63"/>
        <v>407400</v>
      </c>
      <c r="J127" s="284">
        <f t="shared" ca="1" si="64"/>
        <v>0</v>
      </c>
      <c r="K127" s="285">
        <f t="shared" ca="1" si="65"/>
        <v>407400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>
      <c r="A128" s="259" t="e">
        <f>IF(AND(C128=0,C129=0,#REF!=0),"BLANKS",1)</f>
        <v>#REF!</v>
      </c>
      <c r="B128" s="504">
        <v>3</v>
      </c>
      <c r="C128" s="506" t="s">
        <v>217</v>
      </c>
      <c r="D128" s="281" t="str">
        <f ca="1">IF(ISERROR(OFFSET('HARGA SATUAN'!$D$6,MATCH(RAB!C128,'HARGA SATUAN'!$C$7:$C$1509,0),0)),"",OFFSET('HARGA SATUAN'!$D$6,MATCH(RAB!C128,'HARGA SATUAN'!$C$7:$C$1509,0),0))</f>
        <v>HDW</v>
      </c>
      <c r="E128" s="282" t="str">
        <f ca="1">IF(B128="+","Unit",IF(ISERROR(OFFSET('HARGA SATUAN'!$E$6,MATCH(RAB!C128,'HARGA SATUAN'!$C$7:$C$1509,0),0)),"",OFFSET('HARGA SATUAN'!$E$6,MATCH(RAB!C128,'HARGA SATUAN'!$C$7:$C$1509,0),0)))</f>
        <v>Bh</v>
      </c>
      <c r="F128" s="500">
        <f>F125*1</f>
        <v>3</v>
      </c>
      <c r="G128" s="283">
        <f ca="1">IF(ISERROR(OFFSET('HARGA SATUAN'!$I$6,MATCH(RAB!C128,'HARGA SATUAN'!$C$7:$C$1509,0),0)),0,OFFSET('HARGA SATUAN'!$I$6,MATCH(RAB!C128,'HARGA SATUAN'!$C$7:$C$1509,0),0))</f>
        <v>4500</v>
      </c>
      <c r="H128" s="284">
        <f t="shared" ca="1" si="62"/>
        <v>0</v>
      </c>
      <c r="I128" s="284">
        <f t="shared" ca="1" si="63"/>
        <v>13500</v>
      </c>
      <c r="J128" s="284">
        <f t="shared" ca="1" si="64"/>
        <v>0</v>
      </c>
      <c r="K128" s="285">
        <f t="shared" ca="1" si="65"/>
        <v>13500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>
      <c r="A129" s="259" t="e">
        <f>IF(AND(C129=0,#REF!=0,#REF!=0),"BLANKS",1)</f>
        <v>#REF!</v>
      </c>
      <c r="B129" s="501">
        <v>4</v>
      </c>
      <c r="C129" s="499" t="s">
        <v>772</v>
      </c>
      <c r="D129" s="281" t="str">
        <f ca="1">IF(ISERROR(OFFSET('HARGA SATUAN'!$D$6,MATCH(RAB!C129,'HARGA SATUAN'!$C$7:$C$1509,0),0)),"",OFFSET('HARGA SATUAN'!$D$6,MATCH(RAB!C129,'HARGA SATUAN'!$C$7:$C$1509,0),0))</f>
        <v>JASA</v>
      </c>
      <c r="E129" s="282" t="str">
        <f ca="1">IF(B129="+","Unit",IF(ISERROR(OFFSET('HARGA SATUAN'!$E$6,MATCH(RAB!C129,'HARGA SATUAN'!$C$7:$C$1509,0),0)),"",OFFSET('HARGA SATUAN'!$E$6,MATCH(RAB!C129,'HARGA SATUAN'!$C$7:$C$1509,0),0)))</f>
        <v>Unit</v>
      </c>
      <c r="F129" s="389">
        <f>F125*1</f>
        <v>3</v>
      </c>
      <c r="G129" s="283">
        <f ca="1">IF(ISERROR(OFFSET('HARGA SATUAN'!$I$6,MATCH(RAB!C129,'HARGA SATUAN'!$C$7:$C$1509,0),0)),0,OFFSET('HARGA SATUAN'!$I$6,MATCH(RAB!C129,'HARGA SATUAN'!$C$7:$C$1509,0),0))</f>
        <v>55500</v>
      </c>
      <c r="H129" s="284">
        <f t="shared" ca="1" si="62"/>
        <v>0</v>
      </c>
      <c r="I129" s="284">
        <f t="shared" ca="1" si="63"/>
        <v>0</v>
      </c>
      <c r="J129" s="284">
        <f t="shared" ca="1" si="64"/>
        <v>166500</v>
      </c>
      <c r="K129" s="285">
        <f t="shared" ca="1" si="65"/>
        <v>166500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>
      <c r="A130" s="259"/>
      <c r="B130" s="501"/>
      <c r="C130" s="499"/>
      <c r="D130" s="281" t="str">
        <f ca="1">IF(ISERROR(OFFSET('HARGA SATUAN'!$D$6,MATCH(RAB!C130,'HARGA SATUAN'!$C$7:$C$1509,0),0)),"",OFFSET('HARGA SATUAN'!$D$6,MATCH(RAB!C130,'HARGA SATUAN'!$C$7:$C$1509,0),0))</f>
        <v/>
      </c>
      <c r="E130" s="282" t="str">
        <f ca="1">IF(B130="+","Unit",IF(ISERROR(OFFSET('HARGA SATUAN'!$E$6,MATCH(RAB!C130,'HARGA SATUAN'!$C$7:$C$1509,0),0)),"",OFFSET('HARGA SATUAN'!$E$6,MATCH(RAB!C130,'HARGA SATUAN'!$C$7:$C$1509,0),0)))</f>
        <v/>
      </c>
      <c r="F130" s="508"/>
      <c r="G130" s="283">
        <f ca="1">IF(ISERROR(OFFSET('HARGA SATUAN'!$I$6,MATCH(RAB!C130,'HARGA SATUAN'!$C$7:$C$1509,0),0)),0,OFFSET('HARGA SATUAN'!$I$6,MATCH(RAB!C130,'HARGA SATUAN'!$C$7:$C$1509,0),0))</f>
        <v>0</v>
      </c>
      <c r="H130" s="284">
        <f t="shared" ca="1" si="62"/>
        <v>0</v>
      </c>
      <c r="I130" s="284">
        <f t="shared" ca="1" si="63"/>
        <v>0</v>
      </c>
      <c r="J130" s="284">
        <f t="shared" ca="1" si="64"/>
        <v>0</v>
      </c>
      <c r="K130" s="285">
        <f t="shared" ca="1" si="65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>
      <c r="A131" s="259">
        <f t="shared" ref="A131:A132" si="68">IF(AND(C131=0,C132=0,C133=0),"BLANKS",1)</f>
        <v>1</v>
      </c>
      <c r="B131" s="501"/>
      <c r="C131" s="392"/>
      <c r="D131" s="281" t="str">
        <f ca="1">IF(ISERROR(OFFSET('HARGA SATUAN'!$D$6,MATCH(RAB!C131,'HARGA SATUAN'!$C$7:$C$1509,0),0)),"",OFFSET('HARGA SATUAN'!$D$6,MATCH(RAB!C131,'HARGA SATUAN'!$C$7:$C$1509,0),0))</f>
        <v/>
      </c>
      <c r="E131" s="282" t="str">
        <f ca="1">IF(B131="+","Unit",IF(ISERROR(OFFSET('HARGA SATUAN'!$E$6,MATCH(RAB!C131,'HARGA SATUAN'!$C$7:$C$1509,0),0)),"",OFFSET('HARGA SATUAN'!$E$6,MATCH(RAB!C131,'HARGA SATUAN'!$C$7:$C$1509,0),0)))</f>
        <v/>
      </c>
      <c r="F131" s="389"/>
      <c r="G131" s="283">
        <f ca="1">IF(ISERROR(OFFSET('HARGA SATUAN'!$I$6,MATCH(RAB!C131,'HARGA SATUAN'!$C$7:$C$1509,0),0)),0,OFFSET('HARGA SATUAN'!$I$6,MATCH(RAB!C131,'HARGA SATUAN'!$C$7:$C$1509,0),0))</f>
        <v>0</v>
      </c>
      <c r="H131" s="284">
        <f t="shared" ca="1" si="62"/>
        <v>0</v>
      </c>
      <c r="I131" s="284">
        <f t="shared" ca="1" si="63"/>
        <v>0</v>
      </c>
      <c r="J131" s="284">
        <f t="shared" ca="1" si="64"/>
        <v>0</v>
      </c>
      <c r="K131" s="285">
        <f t="shared" ca="1" si="65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>
      <c r="A132" s="259">
        <f t="shared" si="68"/>
        <v>1</v>
      </c>
      <c r="B132" s="509" t="s">
        <v>527</v>
      </c>
      <c r="C132" s="510" t="s">
        <v>1649</v>
      </c>
      <c r="D132" s="281" t="str">
        <f ca="1">IF(ISERROR(OFFSET('HARGA SATUAN'!$D$6,MATCH(RAB!C132,'HARGA SATUAN'!$C$7:$C$1509,0),0)),"",OFFSET('HARGA SATUAN'!$D$6,MATCH(RAB!C132,'HARGA SATUAN'!$C$7:$C$1509,0),0))</f>
        <v/>
      </c>
      <c r="E132" s="282" t="str">
        <f ca="1">IF(B132="+","Unit",IF(ISERROR(OFFSET('HARGA SATUAN'!$E$6,MATCH(RAB!C132,'HARGA SATUAN'!$C$7:$C$1509,0),0)),"",OFFSET('HARGA SATUAN'!$E$6,MATCH(RAB!C132,'HARGA SATUAN'!$C$7:$C$1509,0),0)))</f>
        <v/>
      </c>
      <c r="F132" s="389"/>
      <c r="G132" s="283">
        <f ca="1">IF(ISERROR(OFFSET('HARGA SATUAN'!$I$6,MATCH(RAB!C132,'HARGA SATUAN'!$C$7:$C$1509,0),0)),0,OFFSET('HARGA SATUAN'!$I$6,MATCH(RAB!C132,'HARGA SATUAN'!$C$7:$C$1509,0),0))</f>
        <v>0</v>
      </c>
      <c r="H132" s="284">
        <f t="shared" ca="1" si="62"/>
        <v>0</v>
      </c>
      <c r="I132" s="284">
        <f t="shared" ca="1" si="63"/>
        <v>0</v>
      </c>
      <c r="J132" s="284">
        <f t="shared" ca="1" si="64"/>
        <v>0</v>
      </c>
      <c r="K132" s="285">
        <f t="shared" ca="1" si="65"/>
        <v>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 t="e">
        <f>IF(AND(C133=0,C134=0,#REF!=0),"BLANKS",1)</f>
        <v>#REF!</v>
      </c>
      <c r="B133" s="501">
        <v>1</v>
      </c>
      <c r="C133" s="109" t="s">
        <v>69</v>
      </c>
      <c r="D133" s="281" t="str">
        <f ca="1">IF(ISERROR(OFFSET('HARGA SATUAN'!$D$6,MATCH(RAB!C133,'HARGA SATUAN'!$C$7:$C$1509,0),0)),"",OFFSET('HARGA SATUAN'!$D$6,MATCH(RAB!C133,'HARGA SATUAN'!$C$7:$C$1509,0),0))</f>
        <v>MDU-KD</v>
      </c>
      <c r="E133" s="282" t="str">
        <f ca="1">IF(B133="+","Unit",IF(ISERROR(OFFSET('HARGA SATUAN'!$E$6,MATCH(RAB!C133,'HARGA SATUAN'!$C$7:$C$1509,0),0)),"",OFFSET('HARGA SATUAN'!$E$6,MATCH(RAB!C133,'HARGA SATUAN'!$C$7:$C$1509,0),0)))</f>
        <v>Mtr</v>
      </c>
      <c r="F133" s="511">
        <f>'Gb 01 '!Y34</f>
        <v>675</v>
      </c>
      <c r="G133" s="283">
        <f ca="1">IF(ISERROR(OFFSET('HARGA SATUAN'!$I$6,MATCH(RAB!C133,'HARGA SATUAN'!$C$7:$C$1509,0),0)),0,OFFSET('HARGA SATUAN'!$I$6,MATCH(RAB!C133,'HARGA SATUAN'!$C$7:$C$1509,0),0))</f>
        <v>36900</v>
      </c>
      <c r="H133" s="284">
        <f t="shared" ca="1" si="62"/>
        <v>24907500</v>
      </c>
      <c r="I133" s="284">
        <f t="shared" ca="1" si="63"/>
        <v>0</v>
      </c>
      <c r="J133" s="284">
        <f t="shared" ca="1" si="64"/>
        <v>0</v>
      </c>
      <c r="K133" s="285">
        <f t="shared" ca="1" si="65"/>
        <v>24907500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 ht="30">
      <c r="A134" s="259" t="e">
        <f>IF(AND(C134=0,#REF!=0,#REF!=0),"BLANKS",1)</f>
        <v>#REF!</v>
      </c>
      <c r="B134" s="501">
        <v>2</v>
      </c>
      <c r="C134" s="109" t="s">
        <v>1225</v>
      </c>
      <c r="D134" s="281" t="str">
        <f ca="1">IF(ISERROR(OFFSET('HARGA SATUAN'!$D$6,MATCH(RAB!C134,'HARGA SATUAN'!$C$7:$C$1509,0),0)),"",OFFSET('HARGA SATUAN'!$D$6,MATCH(RAB!C134,'HARGA SATUAN'!$C$7:$C$1509,0),0))</f>
        <v>JASA</v>
      </c>
      <c r="E134" s="282" t="str">
        <f ca="1">IF(B134="+","Unit",IF(ISERROR(OFFSET('HARGA SATUAN'!$E$6,MATCH(RAB!C134,'HARGA SATUAN'!$C$7:$C$1509,0),0)),"",OFFSET('HARGA SATUAN'!$E$6,MATCH(RAB!C134,'HARGA SATUAN'!$C$7:$C$1509,0),0)))</f>
        <v>Per Kms</v>
      </c>
      <c r="F134" s="512">
        <f>F133/1000</f>
        <v>0.67500000000000004</v>
      </c>
      <c r="G134" s="283">
        <f ca="1">IF(ISERROR(OFFSET('HARGA SATUAN'!$I$6,MATCH(RAB!C134,'HARGA SATUAN'!$C$7:$C$1509,0),0)),0,OFFSET('HARGA SATUAN'!$I$6,MATCH(RAB!C134,'HARGA SATUAN'!$C$7:$C$1509,0),0))</f>
        <v>2729702.1956122965</v>
      </c>
      <c r="H134" s="284">
        <f t="shared" ca="1" si="62"/>
        <v>0</v>
      </c>
      <c r="I134" s="284">
        <f t="shared" ca="1" si="63"/>
        <v>0</v>
      </c>
      <c r="J134" s="284">
        <f t="shared" ca="1" si="64"/>
        <v>1842548.9820383003</v>
      </c>
      <c r="K134" s="285">
        <f t="shared" ca="1" si="65"/>
        <v>1842548.9820383003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/>
      <c r="B135" s="501">
        <v>3</v>
      </c>
      <c r="C135" s="109" t="s">
        <v>68</v>
      </c>
      <c r="D135" s="281" t="str">
        <f ca="1">IF(ISERROR(OFFSET('HARGA SATUAN'!$D$6,MATCH(RAB!C135,'HARGA SATUAN'!$C$7:$C$1509,0),0)),"",OFFSET('HARGA SATUAN'!$D$6,MATCH(RAB!C135,'HARGA SATUAN'!$C$7:$C$1509,0),0))</f>
        <v>MDU-KD</v>
      </c>
      <c r="E135" s="282" t="str">
        <f ca="1">IF(B135="+","Unit",IF(ISERROR(OFFSET('HARGA SATUAN'!$E$6,MATCH(RAB!C135,'HARGA SATUAN'!$C$7:$C$1509,0),0)),"",OFFSET('HARGA SATUAN'!$E$6,MATCH(RAB!C135,'HARGA SATUAN'!$C$7:$C$1509,0),0)))</f>
        <v>Mtr</v>
      </c>
      <c r="F135" s="511">
        <f>'Gb 01 '!Y35</f>
        <v>225</v>
      </c>
      <c r="G135" s="283">
        <f ca="1">IF(ISERROR(OFFSET('HARGA SATUAN'!$I$6,MATCH(RAB!C135,'HARGA SATUAN'!$C$7:$C$1509,0),0)),0,OFFSET('HARGA SATUAN'!$I$6,MATCH(RAB!C135,'HARGA SATUAN'!$C$7:$C$1509,0),0))</f>
        <v>25300</v>
      </c>
      <c r="H135" s="284">
        <f t="shared" ca="1" si="62"/>
        <v>5692500</v>
      </c>
      <c r="I135" s="284">
        <f t="shared" ca="1" si="63"/>
        <v>0</v>
      </c>
      <c r="J135" s="284">
        <f t="shared" ca="1" si="64"/>
        <v>0</v>
      </c>
      <c r="K135" s="285">
        <f t="shared" ca="1" si="65"/>
        <v>5692500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30">
      <c r="A136" s="259"/>
      <c r="B136" s="501">
        <v>4</v>
      </c>
      <c r="C136" s="109" t="s">
        <v>1226</v>
      </c>
      <c r="D136" s="281" t="str">
        <f ca="1">IF(ISERROR(OFFSET('HARGA SATUAN'!$D$6,MATCH(RAB!C136,'HARGA SATUAN'!$C$7:$C$1509,0),0)),"",OFFSET('HARGA SATUAN'!$D$6,MATCH(RAB!C136,'HARGA SATUAN'!$C$7:$C$1509,0),0))</f>
        <v>JASA</v>
      </c>
      <c r="E136" s="282" t="str">
        <f ca="1">IF(B136="+","Unit",IF(ISERROR(OFFSET('HARGA SATUAN'!$E$6,MATCH(RAB!C136,'HARGA SATUAN'!$C$7:$C$1509,0),0)),"",OFFSET('HARGA SATUAN'!$E$6,MATCH(RAB!C136,'HARGA SATUAN'!$C$7:$C$1509,0),0)))</f>
        <v>Per Kms</v>
      </c>
      <c r="F136" s="512">
        <f>F135/1000</f>
        <v>0.22500000000000001</v>
      </c>
      <c r="G136" s="283">
        <f ca="1">IF(ISERROR(OFFSET('HARGA SATUAN'!$I$6,MATCH(RAB!C136,'HARGA SATUAN'!$C$7:$C$1509,0),0)),0,OFFSET('HARGA SATUAN'!$I$6,MATCH(RAB!C136,'HARGA SATUAN'!$C$7:$C$1509,0),0))</f>
        <v>2509623.3260061787</v>
      </c>
      <c r="H136" s="284">
        <f t="shared" ref="H136:H176" ca="1" si="69">IF(OR(D136="MDU",D136="MDU-KD"),(IF($O$3="RAB NON MDU","PLN KD",G136*F136)),0)</f>
        <v>0</v>
      </c>
      <c r="I136" s="284">
        <f t="shared" ref="I136:I176" ca="1" si="70">IF(D136="HDW",G136*F136,0)</f>
        <v>0</v>
      </c>
      <c r="J136" s="284">
        <f t="shared" ref="J136:J176" ca="1" si="71">IF(D136="JASA",G136*F136,0)</f>
        <v>564665.24835139024</v>
      </c>
      <c r="K136" s="285">
        <f t="shared" ref="K136:K176" ca="1" si="72">SUM(H136:J136)</f>
        <v>564665.24835139024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/>
      <c r="B137" s="391"/>
      <c r="C137" s="392"/>
      <c r="D137" s="281"/>
      <c r="E137" s="282"/>
      <c r="F137" s="389"/>
      <c r="G137" s="283"/>
      <c r="H137" s="284"/>
      <c r="I137" s="284"/>
      <c r="J137" s="284"/>
      <c r="K137" s="285"/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 t="e">
        <f>IF(AND(C138=0,C139=0,#REF!=0),"BLANKS",1)</f>
        <v>#REF!</v>
      </c>
      <c r="B138" s="509" t="s">
        <v>533</v>
      </c>
      <c r="C138" s="510" t="s">
        <v>1650</v>
      </c>
      <c r="D138" s="281" t="str">
        <f ca="1">IF(ISERROR(OFFSET('HARGA SATUAN'!$D$6,MATCH(RAB!C138,'HARGA SATUAN'!$C$7:$C$1509,0),0)),"",OFFSET('HARGA SATUAN'!$D$6,MATCH(RAB!C138,'HARGA SATUAN'!$C$7:$C$1509,0),0))</f>
        <v/>
      </c>
      <c r="E138" s="282" t="str">
        <f ca="1">IF(B138="+","Unit",IF(ISERROR(OFFSET('HARGA SATUAN'!$E$6,MATCH(RAB!C138,'HARGA SATUAN'!$C$7:$C$1509,0),0)),"",OFFSET('HARGA SATUAN'!$E$6,MATCH(RAB!C138,'HARGA SATUAN'!$C$7:$C$1509,0),0)))</f>
        <v/>
      </c>
      <c r="F138" s="390"/>
      <c r="G138" s="283">
        <f ca="1">IF(ISERROR(OFFSET('HARGA SATUAN'!$I$6,MATCH(RAB!C138,'HARGA SATUAN'!$C$7:$C$1509,0),0)),0,OFFSET('HARGA SATUAN'!$I$6,MATCH(RAB!C138,'HARGA SATUAN'!$C$7:$C$1509,0),0))</f>
        <v>0</v>
      </c>
      <c r="H138" s="284">
        <f t="shared" ca="1" si="69"/>
        <v>0</v>
      </c>
      <c r="I138" s="284">
        <f t="shared" ca="1" si="70"/>
        <v>0</v>
      </c>
      <c r="J138" s="284">
        <f t="shared" ca="1" si="71"/>
        <v>0</v>
      </c>
      <c r="K138" s="285">
        <f t="shared" ca="1" si="72"/>
        <v>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 t="e">
        <f>IF(AND(C139=0,#REF!=0,#REF!=0),"BLANKS",1)</f>
        <v>#REF!</v>
      </c>
      <c r="B139" s="513" t="s">
        <v>1039</v>
      </c>
      <c r="C139" s="514" t="s">
        <v>1613</v>
      </c>
      <c r="D139" s="281" t="str">
        <f ca="1">IF(ISERROR(OFFSET('HARGA SATUAN'!$D$6,MATCH(RAB!C139,'HARGA SATUAN'!$C$7:$C$1509,0),0)),"",OFFSET('HARGA SATUAN'!$D$6,MATCH(RAB!C139,'HARGA SATUAN'!$C$7:$C$1509,0),0))</f>
        <v/>
      </c>
      <c r="E139" s="282" t="str">
        <f ca="1">IF(B139="+","Unit",IF(ISERROR(OFFSET('HARGA SATUAN'!$E$6,MATCH(RAB!C139,'HARGA SATUAN'!$C$7:$C$1509,0),0)),"",OFFSET('HARGA SATUAN'!$E$6,MATCH(RAB!C139,'HARGA SATUAN'!$C$7:$C$1509,0),0)))</f>
        <v>Unit</v>
      </c>
      <c r="F139" s="500">
        <v>1</v>
      </c>
      <c r="G139" s="283">
        <f ca="1">IF(ISERROR(OFFSET('HARGA SATUAN'!$I$6,MATCH(RAB!C139,'HARGA SATUAN'!$C$7:$C$1509,0),0)),0,OFFSET('HARGA SATUAN'!$I$6,MATCH(RAB!C139,'HARGA SATUAN'!$C$7:$C$1509,0),0))</f>
        <v>0</v>
      </c>
      <c r="H139" s="284">
        <f t="shared" ca="1" si="69"/>
        <v>0</v>
      </c>
      <c r="I139" s="284">
        <f t="shared" ca="1" si="70"/>
        <v>0</v>
      </c>
      <c r="J139" s="284">
        <f t="shared" ca="1" si="71"/>
        <v>0</v>
      </c>
      <c r="K139" s="285">
        <f t="shared" ca="1" si="72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 ht="30">
      <c r="A140" s="259"/>
      <c r="B140" s="501">
        <v>1</v>
      </c>
      <c r="C140" s="109" t="s">
        <v>1202</v>
      </c>
      <c r="D140" s="281" t="str">
        <f ca="1">IF(ISERROR(OFFSET('HARGA SATUAN'!$D$6,MATCH(RAB!C140,'HARGA SATUAN'!$C$7:$C$1509,0),0)),"",OFFSET('HARGA SATUAN'!$D$6,MATCH(RAB!C140,'HARGA SATUAN'!$C$7:$C$1509,0),0))</f>
        <v>MDU-KD</v>
      </c>
      <c r="E140" s="282" t="str">
        <f ca="1">IF(B140="+","Unit",IF(ISERROR(OFFSET('HARGA SATUAN'!$E$6,MATCH(RAB!C140,'HARGA SATUAN'!$C$7:$C$1509,0),0)),"",OFFSET('HARGA SATUAN'!$E$6,MATCH(RAB!C140,'HARGA SATUAN'!$C$7:$C$1509,0),0)))</f>
        <v>Bh</v>
      </c>
      <c r="F140" s="500">
        <f>F139*1</f>
        <v>1</v>
      </c>
      <c r="G140" s="283">
        <f ca="1">IF(ISERROR(OFFSET('HARGA SATUAN'!$I$6,MATCH(RAB!C140,'HARGA SATUAN'!$C$7:$C$1509,0),0)),0,OFFSET('HARGA SATUAN'!$I$6,MATCH(RAB!C140,'HARGA SATUAN'!$C$7:$C$1509,0),0))</f>
        <v>1497600</v>
      </c>
      <c r="H140" s="284">
        <f t="shared" ca="1" si="69"/>
        <v>1497600</v>
      </c>
      <c r="I140" s="284">
        <f t="shared" ca="1" si="70"/>
        <v>0</v>
      </c>
      <c r="J140" s="284">
        <f t="shared" ca="1" si="71"/>
        <v>0</v>
      </c>
      <c r="K140" s="285">
        <f t="shared" ca="1" si="72"/>
        <v>1497600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 t="e">
        <f>IF(AND(C141=0,#REF!=0,#REF!=0),"BLANKS",1)</f>
        <v>#REF!</v>
      </c>
      <c r="B141" s="501">
        <v>2</v>
      </c>
      <c r="C141" s="499" t="s">
        <v>526</v>
      </c>
      <c r="D141" s="281" t="str">
        <f ca="1">IF(ISERROR(OFFSET('HARGA SATUAN'!$D$6,MATCH(RAB!C141,'HARGA SATUAN'!$C$7:$C$1509,0),0)),"",OFFSET('HARGA SATUAN'!$D$6,MATCH(RAB!C141,'HARGA SATUAN'!$C$7:$C$1509,0),0))</f>
        <v>MDU-KD</v>
      </c>
      <c r="E141" s="282" t="str">
        <f ca="1">IF(B141="+","Unit",IF(ISERROR(OFFSET('HARGA SATUAN'!$E$6,MATCH(RAB!C141,'HARGA SATUAN'!$C$7:$C$1509,0),0)),"",OFFSET('HARGA SATUAN'!$E$6,MATCH(RAB!C141,'HARGA SATUAN'!$C$7:$C$1509,0),0)))</f>
        <v>Unit</v>
      </c>
      <c r="F141" s="500">
        <f>F139*1</f>
        <v>1</v>
      </c>
      <c r="G141" s="283">
        <f ca="1">IF(ISERROR(OFFSET('HARGA SATUAN'!$I$6,MATCH(RAB!C141,'HARGA SATUAN'!$C$7:$C$1509,0),0)),0,OFFSET('HARGA SATUAN'!$I$6,MATCH(RAB!C141,'HARGA SATUAN'!$C$7:$C$1509,0),0))</f>
        <v>3050000</v>
      </c>
      <c r="H141" s="284">
        <f t="shared" ca="1" si="69"/>
        <v>3050000</v>
      </c>
      <c r="I141" s="284">
        <f t="shared" ca="1" si="70"/>
        <v>0</v>
      </c>
      <c r="J141" s="284">
        <f t="shared" ca="1" si="71"/>
        <v>0</v>
      </c>
      <c r="K141" s="285">
        <f t="shared" ca="1" si="72"/>
        <v>3050000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>
      <c r="A142" s="259" t="e">
        <f>IF(AND(C142=0,C143=0,#REF!=0),"BLANKS",1)</f>
        <v>#REF!</v>
      </c>
      <c r="B142" s="501">
        <v>3</v>
      </c>
      <c r="C142" s="499" t="s">
        <v>1146</v>
      </c>
      <c r="D142" s="281" t="str">
        <f ca="1">IF(ISERROR(OFFSET('HARGA SATUAN'!$D$6,MATCH(RAB!C142,'HARGA SATUAN'!$C$7:$C$1509,0),0)),"",OFFSET('HARGA SATUAN'!$D$6,MATCH(RAB!C142,'HARGA SATUAN'!$C$7:$C$1509,0),0))</f>
        <v>HDW</v>
      </c>
      <c r="E142" s="282" t="str">
        <f ca="1">IF(B142="+","Unit",IF(ISERROR(OFFSET('HARGA SATUAN'!$E$6,MATCH(RAB!C142,'HARGA SATUAN'!$C$7:$C$1509,0),0)),"",OFFSET('HARGA SATUAN'!$E$6,MATCH(RAB!C142,'HARGA SATUAN'!$C$7:$C$1509,0),0)))</f>
        <v>Unit</v>
      </c>
      <c r="F142" s="500">
        <f>F139*1</f>
        <v>1</v>
      </c>
      <c r="G142" s="283">
        <f ca="1">IF(ISERROR(OFFSET('HARGA SATUAN'!$I$6,MATCH(RAB!C142,'HARGA SATUAN'!$C$7:$C$1509,0),0)),0,OFFSET('HARGA SATUAN'!$I$6,MATCH(RAB!C142,'HARGA SATUAN'!$C$7:$C$1509,0),0))</f>
        <v>1113900</v>
      </c>
      <c r="H142" s="284">
        <f t="shared" ca="1" si="69"/>
        <v>0</v>
      </c>
      <c r="I142" s="284">
        <f t="shared" ca="1" si="70"/>
        <v>1113900</v>
      </c>
      <c r="J142" s="284">
        <f t="shared" ca="1" si="71"/>
        <v>0</v>
      </c>
      <c r="K142" s="285">
        <f t="shared" ca="1" si="72"/>
        <v>1113900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>
      <c r="A143" s="259" t="e">
        <f>IF(AND(C143=0,#REF!=0,#REF!=0),"BLANKS",1)</f>
        <v>#REF!</v>
      </c>
      <c r="B143" s="501">
        <v>4</v>
      </c>
      <c r="C143" s="499" t="s">
        <v>166</v>
      </c>
      <c r="D143" s="281" t="str">
        <f ca="1">IF(ISERROR(OFFSET('HARGA SATUAN'!$D$6,MATCH(RAB!C143,'HARGA SATUAN'!$C$7:$C$1509,0),0)),"",OFFSET('HARGA SATUAN'!$D$6,MATCH(RAB!C143,'HARGA SATUAN'!$C$7:$C$1509,0),0))</f>
        <v>HDW</v>
      </c>
      <c r="E143" s="282" t="str">
        <f ca="1">IF(B143="+","Unit",IF(ISERROR(OFFSET('HARGA SATUAN'!$E$6,MATCH(RAB!C143,'HARGA SATUAN'!$C$7:$C$1509,0),0)),"",OFFSET('HARGA SATUAN'!$E$6,MATCH(RAB!C143,'HARGA SATUAN'!$C$7:$C$1509,0),0)))</f>
        <v>Bh</v>
      </c>
      <c r="F143" s="500">
        <f>F139*4</f>
        <v>4</v>
      </c>
      <c r="G143" s="283">
        <f ca="1">IF(ISERROR(OFFSET('HARGA SATUAN'!$I$6,MATCH(RAB!C143,'HARGA SATUAN'!$C$7:$C$1509,0),0)),0,OFFSET('HARGA SATUAN'!$I$6,MATCH(RAB!C143,'HARGA SATUAN'!$C$7:$C$1509,0),0))</f>
        <v>7938</v>
      </c>
      <c r="H143" s="284">
        <f t="shared" ca="1" si="69"/>
        <v>0</v>
      </c>
      <c r="I143" s="284">
        <f t="shared" ca="1" si="70"/>
        <v>31752</v>
      </c>
      <c r="J143" s="284">
        <f t="shared" ca="1" si="71"/>
        <v>0</v>
      </c>
      <c r="K143" s="285">
        <f t="shared" ca="1" si="72"/>
        <v>31752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>
      <c r="A144" s="259"/>
      <c r="B144" s="501">
        <v>5</v>
      </c>
      <c r="C144" s="499" t="s">
        <v>597</v>
      </c>
      <c r="D144" s="281" t="str">
        <f ca="1">IF(ISERROR(OFFSET('HARGA SATUAN'!$D$6,MATCH(RAB!C144,'HARGA SATUAN'!$C$7:$C$1509,0),0)),"",OFFSET('HARGA SATUAN'!$D$6,MATCH(RAB!C144,'HARGA SATUAN'!$C$7:$C$1509,0),0))</f>
        <v>HDW</v>
      </c>
      <c r="E144" s="282" t="str">
        <f ca="1">IF(B144="+","Unit",IF(ISERROR(OFFSET('HARGA SATUAN'!$E$6,MATCH(RAB!C144,'HARGA SATUAN'!$C$7:$C$1509,0),0)),"",OFFSET('HARGA SATUAN'!$E$6,MATCH(RAB!C144,'HARGA SATUAN'!$C$7:$C$1509,0),0)))</f>
        <v>Bh</v>
      </c>
      <c r="F144" s="389">
        <f>F139*1</f>
        <v>1</v>
      </c>
      <c r="G144" s="283">
        <f ca="1">IF(ISERROR(OFFSET('HARGA SATUAN'!$I$6,MATCH(RAB!C144,'HARGA SATUAN'!$C$7:$C$1509,0),0)),0,OFFSET('HARGA SATUAN'!$I$6,MATCH(RAB!C144,'HARGA SATUAN'!$C$7:$C$1509,0),0))</f>
        <v>380500</v>
      </c>
      <c r="H144" s="284">
        <f t="shared" ca="1" si="69"/>
        <v>0</v>
      </c>
      <c r="I144" s="284">
        <f t="shared" ca="1" si="70"/>
        <v>380500</v>
      </c>
      <c r="J144" s="284">
        <f t="shared" ca="1" si="71"/>
        <v>0</v>
      </c>
      <c r="K144" s="285">
        <f t="shared" ca="1" si="72"/>
        <v>380500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>
      <c r="A145" s="259">
        <f t="shared" ref="A145:A147" si="73">IF(AND(C145=0,C146=0,C147=0),"BLANKS",1)</f>
        <v>1</v>
      </c>
      <c r="B145" s="501">
        <v>6</v>
      </c>
      <c r="C145" s="499" t="s">
        <v>251</v>
      </c>
      <c r="D145" s="281" t="str">
        <f ca="1">IF(ISERROR(OFFSET('HARGA SATUAN'!$D$6,MATCH(RAB!C145,'HARGA SATUAN'!$C$7:$C$1509,0),0)),"",OFFSET('HARGA SATUAN'!$D$6,MATCH(RAB!C145,'HARGA SATUAN'!$C$7:$C$1509,0),0))</f>
        <v>HDW</v>
      </c>
      <c r="E145" s="282" t="str">
        <f ca="1">IF(B145="+","Unit",IF(ISERROR(OFFSET('HARGA SATUAN'!$E$6,MATCH(RAB!C145,'HARGA SATUAN'!$C$7:$C$1509,0),0)),"",OFFSET('HARGA SATUAN'!$E$6,MATCH(RAB!C145,'HARGA SATUAN'!$C$7:$C$1509,0),0)))</f>
        <v>Bh</v>
      </c>
      <c r="F145" s="389">
        <f>F139*2</f>
        <v>2</v>
      </c>
      <c r="G145" s="283">
        <f ca="1">IF(ISERROR(OFFSET('HARGA SATUAN'!$I$6,MATCH(RAB!C145,'HARGA SATUAN'!$C$7:$C$1509,0),0)),0,OFFSET('HARGA SATUAN'!$I$6,MATCH(RAB!C145,'HARGA SATUAN'!$C$7:$C$1509,0),0))</f>
        <v>60300</v>
      </c>
      <c r="H145" s="284">
        <f t="shared" ca="1" si="69"/>
        <v>0</v>
      </c>
      <c r="I145" s="284">
        <f t="shared" ca="1" si="70"/>
        <v>120600</v>
      </c>
      <c r="J145" s="284">
        <f t="shared" ca="1" si="71"/>
        <v>0</v>
      </c>
      <c r="K145" s="285">
        <f t="shared" ca="1" si="72"/>
        <v>120600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 ht="30">
      <c r="A146" s="259">
        <f t="shared" si="73"/>
        <v>1</v>
      </c>
      <c r="B146" s="501">
        <v>7</v>
      </c>
      <c r="C146" s="499" t="s">
        <v>487</v>
      </c>
      <c r="D146" s="281" t="str">
        <f ca="1">IF(ISERROR(OFFSET('HARGA SATUAN'!$D$6,MATCH(RAB!C146,'HARGA SATUAN'!$C$7:$C$1509,0),0)),"",OFFSET('HARGA SATUAN'!$D$6,MATCH(RAB!C146,'HARGA SATUAN'!$C$7:$C$1509,0),0))</f>
        <v>MDU-KD</v>
      </c>
      <c r="E146" s="282" t="str">
        <f ca="1">IF(B146="+","Unit",IF(ISERROR(OFFSET('HARGA SATUAN'!$E$6,MATCH(RAB!C146,'HARGA SATUAN'!$C$7:$C$1509,0),0)),"",OFFSET('HARGA SATUAN'!$E$6,MATCH(RAB!C146,'HARGA SATUAN'!$C$7:$C$1509,0),0)))</f>
        <v>Bh</v>
      </c>
      <c r="F146" s="500">
        <f>F139*1</f>
        <v>1</v>
      </c>
      <c r="G146" s="283">
        <f ca="1">IF(ISERROR(OFFSET('HARGA SATUAN'!$I$6,MATCH(RAB!C146,'HARGA SATUAN'!$C$7:$C$1509,0),0)),0,OFFSET('HARGA SATUAN'!$I$6,MATCH(RAB!C146,'HARGA SATUAN'!$C$7:$C$1509,0),0))</f>
        <v>168200</v>
      </c>
      <c r="H146" s="284">
        <f t="shared" ca="1" si="69"/>
        <v>168200</v>
      </c>
      <c r="I146" s="284">
        <f t="shared" ca="1" si="70"/>
        <v>0</v>
      </c>
      <c r="J146" s="284">
        <f t="shared" ca="1" si="71"/>
        <v>0</v>
      </c>
      <c r="K146" s="285">
        <f t="shared" ca="1" si="72"/>
        <v>168200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>
      <c r="A147" s="259">
        <f t="shared" si="73"/>
        <v>1</v>
      </c>
      <c r="B147" s="501">
        <v>8</v>
      </c>
      <c r="C147" s="499" t="s">
        <v>491</v>
      </c>
      <c r="D147" s="281" t="str">
        <f ca="1">IF(ISERROR(OFFSET('HARGA SATUAN'!$D$6,MATCH(RAB!C147,'HARGA SATUAN'!$C$7:$C$1509,0),0)),"",OFFSET('HARGA SATUAN'!$D$6,MATCH(RAB!C147,'HARGA SATUAN'!$C$7:$C$1509,0),0))</f>
        <v>MDU-KD</v>
      </c>
      <c r="E147" s="282" t="str">
        <f ca="1">IF(B147="+","Unit",IF(ISERROR(OFFSET('HARGA SATUAN'!$E$6,MATCH(RAB!C147,'HARGA SATUAN'!$C$7:$C$1509,0),0)),"",OFFSET('HARGA SATUAN'!$E$6,MATCH(RAB!C147,'HARGA SATUAN'!$C$7:$C$1509,0),0)))</f>
        <v>Bh</v>
      </c>
      <c r="F147" s="500">
        <f>F139*1</f>
        <v>1</v>
      </c>
      <c r="G147" s="283">
        <f ca="1">IF(ISERROR(OFFSET('HARGA SATUAN'!$I$6,MATCH(RAB!C147,'HARGA SATUAN'!$C$7:$C$1509,0),0)),0,OFFSET('HARGA SATUAN'!$I$6,MATCH(RAB!C147,'HARGA SATUAN'!$C$7:$C$1509,0),0))</f>
        <v>39000</v>
      </c>
      <c r="H147" s="284">
        <f t="shared" ca="1" si="69"/>
        <v>39000</v>
      </c>
      <c r="I147" s="284">
        <f t="shared" ca="1" si="70"/>
        <v>0</v>
      </c>
      <c r="J147" s="284">
        <f t="shared" ca="1" si="71"/>
        <v>0</v>
      </c>
      <c r="K147" s="285">
        <f t="shared" ca="1" si="72"/>
        <v>39000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>
      <c r="A148" s="259" t="e">
        <f>IF(AND(C148=0,C149=0,#REF!=0),"BLANKS",1)</f>
        <v>#REF!</v>
      </c>
      <c r="B148" s="501">
        <v>9</v>
      </c>
      <c r="C148" s="499" t="s">
        <v>76</v>
      </c>
      <c r="D148" s="281" t="str">
        <f ca="1">IF(ISERROR(OFFSET('HARGA SATUAN'!$D$6,MATCH(RAB!C148,'HARGA SATUAN'!$C$7:$C$1509,0),0)),"",OFFSET('HARGA SATUAN'!$D$6,MATCH(RAB!C148,'HARGA SATUAN'!$C$7:$C$1509,0),0))</f>
        <v>MDU-KD</v>
      </c>
      <c r="E148" s="282" t="str">
        <f ca="1">IF(B148="+","Unit",IF(ISERROR(OFFSET('HARGA SATUAN'!$E$6,MATCH(RAB!C148,'HARGA SATUAN'!$C$7:$C$1509,0),0)),"",OFFSET('HARGA SATUAN'!$E$6,MATCH(RAB!C148,'HARGA SATUAN'!$C$7:$C$1509,0),0)))</f>
        <v>Mtr</v>
      </c>
      <c r="F148" s="500">
        <f>F139*35</f>
        <v>35</v>
      </c>
      <c r="G148" s="283">
        <f ca="1">IF(ISERROR(OFFSET('HARGA SATUAN'!$I$6,MATCH(RAB!C148,'HARGA SATUAN'!$C$7:$C$1509,0),0)),0,OFFSET('HARGA SATUAN'!$I$6,MATCH(RAB!C148,'HARGA SATUAN'!$C$7:$C$1509,0),0))</f>
        <v>4300</v>
      </c>
      <c r="H148" s="284">
        <f t="shared" ca="1" si="69"/>
        <v>150500</v>
      </c>
      <c r="I148" s="284">
        <f t="shared" ca="1" si="70"/>
        <v>0</v>
      </c>
      <c r="J148" s="284">
        <f t="shared" ca="1" si="71"/>
        <v>0</v>
      </c>
      <c r="K148" s="285">
        <f t="shared" ca="1" si="72"/>
        <v>150500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>
      <c r="A149" s="259" t="e">
        <f>IF(AND(C149=0,#REF!=0,#REF!=0),"BLANKS",1)</f>
        <v>#REF!</v>
      </c>
      <c r="B149" s="501">
        <v>10</v>
      </c>
      <c r="C149" s="499" t="s">
        <v>804</v>
      </c>
      <c r="D149" s="281" t="str">
        <f ca="1">IF(ISERROR(OFFSET('HARGA SATUAN'!$D$6,MATCH(RAB!C149,'HARGA SATUAN'!$C$7:$C$1509,0),0)),"",OFFSET('HARGA SATUAN'!$D$6,MATCH(RAB!C149,'HARGA SATUAN'!$C$7:$C$1509,0),0))</f>
        <v>JASA</v>
      </c>
      <c r="E149" s="282" t="str">
        <f ca="1">IF(B149="+","Unit",IF(ISERROR(OFFSET('HARGA SATUAN'!$E$6,MATCH(RAB!C149,'HARGA SATUAN'!$C$7:$C$1509,0),0)),"",OFFSET('HARGA SATUAN'!$E$6,MATCH(RAB!C149,'HARGA SATUAN'!$C$7:$C$1509,0),0)))</f>
        <v>Unit</v>
      </c>
      <c r="F149" s="500">
        <f>F139*1</f>
        <v>1</v>
      </c>
      <c r="G149" s="283">
        <f ca="1">IF(ISERROR(OFFSET('HARGA SATUAN'!$I$6,MATCH(RAB!C149,'HARGA SATUAN'!$C$7:$C$1509,0),0)),0,OFFSET('HARGA SATUAN'!$I$6,MATCH(RAB!C149,'HARGA SATUAN'!$C$7:$C$1509,0),0))</f>
        <v>798700</v>
      </c>
      <c r="H149" s="284">
        <f t="shared" ca="1" si="69"/>
        <v>0</v>
      </c>
      <c r="I149" s="284">
        <f t="shared" ca="1" si="70"/>
        <v>0</v>
      </c>
      <c r="J149" s="284">
        <f t="shared" ca="1" si="71"/>
        <v>798700</v>
      </c>
      <c r="K149" s="285">
        <f t="shared" ca="1" si="72"/>
        <v>798700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>
      <c r="A150" s="259">
        <f t="shared" ref="A150:A152" si="74">IF(AND(C150=0,C151=0,C152=0),"BLANKS",1)</f>
        <v>1</v>
      </c>
      <c r="B150" s="501"/>
      <c r="C150" s="499"/>
      <c r="D150" s="281" t="str">
        <f ca="1">IF(ISERROR(OFFSET('HARGA SATUAN'!$D$6,MATCH(RAB!C150,'HARGA SATUAN'!$C$7:$C$1509,0),0)),"",OFFSET('HARGA SATUAN'!$D$6,MATCH(RAB!C150,'HARGA SATUAN'!$C$7:$C$1509,0),0))</f>
        <v/>
      </c>
      <c r="E150" s="282" t="str">
        <f ca="1">IF(B150="+","Unit",IF(ISERROR(OFFSET('HARGA SATUAN'!$E$6,MATCH(RAB!C150,'HARGA SATUAN'!$C$7:$C$1509,0),0)),"",OFFSET('HARGA SATUAN'!$E$6,MATCH(RAB!C150,'HARGA SATUAN'!$C$7:$C$1509,0),0)))</f>
        <v/>
      </c>
      <c r="F150" s="389"/>
      <c r="G150" s="283">
        <f ca="1">IF(ISERROR(OFFSET('HARGA SATUAN'!$I$6,MATCH(RAB!C150,'HARGA SATUAN'!$C$7:$C$1509,0),0)),0,OFFSET('HARGA SATUAN'!$I$6,MATCH(RAB!C150,'HARGA SATUAN'!$C$7:$C$1509,0),0))</f>
        <v>0</v>
      </c>
      <c r="H150" s="284">
        <f t="shared" ca="1" si="69"/>
        <v>0</v>
      </c>
      <c r="I150" s="284">
        <f t="shared" ca="1" si="70"/>
        <v>0</v>
      </c>
      <c r="J150" s="284">
        <f t="shared" ca="1" si="71"/>
        <v>0</v>
      </c>
      <c r="K150" s="285">
        <f t="shared" ca="1" si="72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>
      <c r="A151" s="259">
        <f t="shared" si="74"/>
        <v>1</v>
      </c>
      <c r="B151" s="513" t="s">
        <v>1039</v>
      </c>
      <c r="C151" s="514" t="s">
        <v>1614</v>
      </c>
      <c r="D151" s="281" t="str">
        <f ca="1">IF(ISERROR(OFFSET('HARGA SATUAN'!$D$6,MATCH(RAB!C151,'HARGA SATUAN'!$C$7:$C$1509,0),0)),"",OFFSET('HARGA SATUAN'!$D$6,MATCH(RAB!C151,'HARGA SATUAN'!$C$7:$C$1509,0),0))</f>
        <v/>
      </c>
      <c r="E151" s="282" t="str">
        <f ca="1">IF(B151="+","Unit",IF(ISERROR(OFFSET('HARGA SATUAN'!$E$6,MATCH(RAB!C151,'HARGA SATUAN'!$C$7:$C$1509,0),0)),"",OFFSET('HARGA SATUAN'!$E$6,MATCH(RAB!C151,'HARGA SATUAN'!$C$7:$C$1509,0),0)))</f>
        <v>Unit</v>
      </c>
      <c r="F151" s="389">
        <f>F139</f>
        <v>1</v>
      </c>
      <c r="G151" s="283">
        <f ca="1">IF(ISERROR(OFFSET('HARGA SATUAN'!$I$6,MATCH(RAB!C151,'HARGA SATUAN'!$C$7:$C$1509,0),0)),0,OFFSET('HARGA SATUAN'!$I$6,MATCH(RAB!C151,'HARGA SATUAN'!$C$7:$C$1509,0),0))</f>
        <v>0</v>
      </c>
      <c r="H151" s="284">
        <f t="shared" ca="1" si="69"/>
        <v>0</v>
      </c>
      <c r="I151" s="284">
        <f t="shared" ca="1" si="70"/>
        <v>0</v>
      </c>
      <c r="J151" s="284">
        <f t="shared" ca="1" si="71"/>
        <v>0</v>
      </c>
      <c r="K151" s="285">
        <f t="shared" ca="1" si="72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>
      <c r="A152" s="259">
        <f t="shared" si="74"/>
        <v>1</v>
      </c>
      <c r="B152" s="501">
        <v>1</v>
      </c>
      <c r="C152" s="499" t="s">
        <v>1018</v>
      </c>
      <c r="D152" s="281" t="str">
        <f ca="1">IF(ISERROR(OFFSET('HARGA SATUAN'!$D$6,MATCH(RAB!C152,'HARGA SATUAN'!$C$7:$C$1509,0),0)),"",OFFSET('HARGA SATUAN'!$D$6,MATCH(RAB!C152,'HARGA SATUAN'!$C$7:$C$1509,0),0))</f>
        <v>MDU-KD</v>
      </c>
      <c r="E152" s="282" t="str">
        <f ca="1">IF(B152="+","Unit",IF(ISERROR(OFFSET('HARGA SATUAN'!$E$6,MATCH(RAB!C152,'HARGA SATUAN'!$C$7:$C$1509,0),0)),"",OFFSET('HARGA SATUAN'!$E$6,MATCH(RAB!C152,'HARGA SATUAN'!$C$7:$C$1509,0),0)))</f>
        <v>Cell</v>
      </c>
      <c r="F152" s="389">
        <f>F139*1</f>
        <v>1</v>
      </c>
      <c r="G152" s="283">
        <f ca="1">IF(ISERROR(OFFSET('HARGA SATUAN'!$I$6,MATCH(RAB!C152,'HARGA SATUAN'!$C$7:$C$1509,0),0)),0,OFFSET('HARGA SATUAN'!$I$6,MATCH(RAB!C152,'HARGA SATUAN'!$C$7:$C$1509,0),0))</f>
        <v>34969900</v>
      </c>
      <c r="H152" s="284">
        <f t="shared" ca="1" si="69"/>
        <v>34969900</v>
      </c>
      <c r="I152" s="284">
        <f t="shared" ca="1" si="70"/>
        <v>0</v>
      </c>
      <c r="J152" s="284">
        <f t="shared" ca="1" si="71"/>
        <v>0</v>
      </c>
      <c r="K152" s="285">
        <f t="shared" ca="1" si="72"/>
        <v>34969900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 ht="30">
      <c r="A153" s="259" t="e">
        <f>IF(AND(C153=0,C154=0,#REF!=0),"BLANKS",1)</f>
        <v>#REF!</v>
      </c>
      <c r="B153" s="501">
        <v>2</v>
      </c>
      <c r="C153" s="499" t="s">
        <v>1019</v>
      </c>
      <c r="D153" s="281" t="str">
        <f ca="1">IF(ISERROR(OFFSET('HARGA SATUAN'!$D$6,MATCH(RAB!C153,'HARGA SATUAN'!$C$7:$C$1509,0),0)),"",OFFSET('HARGA SATUAN'!$D$6,MATCH(RAB!C153,'HARGA SATUAN'!$C$7:$C$1509,0),0))</f>
        <v>MDU-KD</v>
      </c>
      <c r="E153" s="282" t="str">
        <f ca="1">IF(B153="+","Unit",IF(ISERROR(OFFSET('HARGA SATUAN'!$E$6,MATCH(RAB!C153,'HARGA SATUAN'!$C$7:$C$1509,0),0)),"",OFFSET('HARGA SATUAN'!$E$6,MATCH(RAB!C153,'HARGA SATUAN'!$C$7:$C$1509,0),0)))</f>
        <v>Cell</v>
      </c>
      <c r="F153" s="389">
        <f>F151*1</f>
        <v>1</v>
      </c>
      <c r="G153" s="283">
        <f ca="1">IF(ISERROR(OFFSET('HARGA SATUAN'!$I$6,MATCH(RAB!C153,'HARGA SATUAN'!$C$7:$C$1509,0),0)),0,OFFSET('HARGA SATUAN'!$I$6,MATCH(RAB!C153,'HARGA SATUAN'!$C$7:$C$1509,0),0))</f>
        <v>145312800</v>
      </c>
      <c r="H153" s="284">
        <f t="shared" ca="1" si="69"/>
        <v>145312800</v>
      </c>
      <c r="I153" s="284">
        <f t="shared" ca="1" si="70"/>
        <v>0</v>
      </c>
      <c r="J153" s="284">
        <f t="shared" ca="1" si="71"/>
        <v>0</v>
      </c>
      <c r="K153" s="285">
        <f t="shared" ca="1" si="72"/>
        <v>145312800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>
      <c r="A154" s="259" t="e">
        <f>IF(AND(C154=0,#REF!=0,#REF!=0),"BLANKS",1)</f>
        <v>#REF!</v>
      </c>
      <c r="B154" s="501">
        <v>3</v>
      </c>
      <c r="C154" s="499" t="s">
        <v>1171</v>
      </c>
      <c r="D154" s="281" t="str">
        <f ca="1">IF(ISERROR(OFFSET('HARGA SATUAN'!$D$6,MATCH(RAB!C154,'HARGA SATUAN'!$C$7:$C$1509,0),0)),"",OFFSET('HARGA SATUAN'!$D$6,MATCH(RAB!C154,'HARGA SATUAN'!$C$7:$C$1509,0),0))</f>
        <v>JASA</v>
      </c>
      <c r="E154" s="282" t="str">
        <f ca="1">IF(B154="+","Unit",IF(ISERROR(OFFSET('HARGA SATUAN'!$E$6,MATCH(RAB!C154,'HARGA SATUAN'!$C$7:$C$1509,0),0)),"",OFFSET('HARGA SATUAN'!$E$6,MATCH(RAB!C154,'HARGA SATUAN'!$C$7:$C$1509,0),0)))</f>
        <v>Unit</v>
      </c>
      <c r="F154" s="389">
        <f>F151*1</f>
        <v>1</v>
      </c>
      <c r="G154" s="283">
        <f ca="1">IF(ISERROR(OFFSET('HARGA SATUAN'!$I$6,MATCH(RAB!C154,'HARGA SATUAN'!$C$7:$C$1509,0),0)),0,OFFSET('HARGA SATUAN'!$I$6,MATCH(RAB!C154,'HARGA SATUAN'!$C$7:$C$1509,0),0))</f>
        <v>1641700</v>
      </c>
      <c r="H154" s="284">
        <f t="shared" ca="1" si="69"/>
        <v>0</v>
      </c>
      <c r="I154" s="284">
        <f t="shared" ca="1" si="70"/>
        <v>0</v>
      </c>
      <c r="J154" s="284">
        <f t="shared" ca="1" si="71"/>
        <v>1641700</v>
      </c>
      <c r="K154" s="285">
        <f t="shared" ca="1" si="72"/>
        <v>1641700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>
      <c r="A155" s="259"/>
      <c r="B155" s="501"/>
      <c r="C155" s="499"/>
      <c r="D155" s="281" t="str">
        <f ca="1">IF(ISERROR(OFFSET('HARGA SATUAN'!$D$6,MATCH(RAB!C155,'HARGA SATUAN'!$C$7:$C$1509,0),0)),"",OFFSET('HARGA SATUAN'!$D$6,MATCH(RAB!C155,'HARGA SATUAN'!$C$7:$C$1509,0),0))</f>
        <v/>
      </c>
      <c r="E155" s="282" t="str">
        <f ca="1">IF(B155="+","Unit",IF(ISERROR(OFFSET('HARGA SATUAN'!$E$6,MATCH(RAB!C155,'HARGA SATUAN'!$C$7:$C$1509,0),0)),"",OFFSET('HARGA SATUAN'!$E$6,MATCH(RAB!C155,'HARGA SATUAN'!$C$7:$C$1509,0),0)))</f>
        <v/>
      </c>
      <c r="F155" s="389"/>
      <c r="G155" s="283">
        <f ca="1">IF(ISERROR(OFFSET('HARGA SATUAN'!$I$6,MATCH(RAB!C155,'HARGA SATUAN'!$C$7:$C$1509,0),0)),0,OFFSET('HARGA SATUAN'!$I$6,MATCH(RAB!C155,'HARGA SATUAN'!$C$7:$C$1509,0),0))</f>
        <v>0</v>
      </c>
      <c r="H155" s="284">
        <f t="shared" ca="1" si="69"/>
        <v>0</v>
      </c>
      <c r="I155" s="284">
        <f t="shared" ca="1" si="70"/>
        <v>0</v>
      </c>
      <c r="J155" s="284">
        <f t="shared" ca="1" si="71"/>
        <v>0</v>
      </c>
      <c r="K155" s="285">
        <f t="shared" ca="1" si="72"/>
        <v>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 s="290" customFormat="1">
      <c r="A156" s="259" t="e">
        <f>IF(AND(C156=0,#REF!=0,#REF!=0),"BLANKS",1)</f>
        <v>#REF!</v>
      </c>
      <c r="B156" s="513" t="s">
        <v>1039</v>
      </c>
      <c r="C156" s="514" t="s">
        <v>1615</v>
      </c>
      <c r="D156" s="281" t="str">
        <f ca="1">IF(ISERROR(OFFSET('HARGA SATUAN'!$D$6,MATCH(RAB!C156,'HARGA SATUAN'!$C$7:$C$1509,0),0)),"",OFFSET('HARGA SATUAN'!$D$6,MATCH(RAB!C156,'HARGA SATUAN'!$C$7:$C$1509,0),0))</f>
        <v/>
      </c>
      <c r="E156" s="282" t="str">
        <f ca="1">IF(B156="+","Unit",IF(ISERROR(OFFSET('HARGA SATUAN'!$E$6,MATCH(RAB!C156,'HARGA SATUAN'!$C$7:$C$1509,0),0)),"",OFFSET('HARGA SATUAN'!$E$6,MATCH(RAB!C156,'HARGA SATUAN'!$C$7:$C$1509,0),0)))</f>
        <v>Unit</v>
      </c>
      <c r="F156" s="389">
        <f>F139</f>
        <v>1</v>
      </c>
      <c r="G156" s="283">
        <f ca="1">IF(ISERROR(OFFSET('HARGA SATUAN'!$I$6,MATCH(RAB!C156,'HARGA SATUAN'!$C$7:$C$1509,0),0)),0,OFFSET('HARGA SATUAN'!$I$6,MATCH(RAB!C156,'HARGA SATUAN'!$C$7:$C$1509,0),0))</f>
        <v>0</v>
      </c>
      <c r="H156" s="284">
        <f t="shared" ca="1" si="69"/>
        <v>0</v>
      </c>
      <c r="I156" s="284">
        <f t="shared" ca="1" si="70"/>
        <v>0</v>
      </c>
      <c r="J156" s="284">
        <f t="shared" ca="1" si="71"/>
        <v>0</v>
      </c>
      <c r="K156" s="285">
        <f t="shared" ca="1" si="72"/>
        <v>0</v>
      </c>
      <c r="L156" s="289"/>
      <c r="M156" s="289"/>
      <c r="N156" s="289"/>
      <c r="O156" s="286"/>
      <c r="P156" s="286"/>
      <c r="Q156" s="267"/>
      <c r="R156" s="259"/>
      <c r="S156" s="287"/>
      <c r="T156" s="264"/>
      <c r="U156" s="264"/>
      <c r="V156" s="264"/>
    </row>
    <row r="157" spans="1:22" s="290" customFormat="1">
      <c r="A157" s="259"/>
      <c r="B157" s="501">
        <v>1</v>
      </c>
      <c r="C157" s="499" t="s">
        <v>1616</v>
      </c>
      <c r="D157" s="281" t="str">
        <f ca="1">IF(ISERROR(OFFSET('HARGA SATUAN'!$D$6,MATCH(RAB!C157,'HARGA SATUAN'!$C$7:$C$1509,0),0)),"",OFFSET('HARGA SATUAN'!$D$6,MATCH(RAB!C157,'HARGA SATUAN'!$C$7:$C$1509,0),0))</f>
        <v>HDW</v>
      </c>
      <c r="E157" s="282" t="str">
        <f ca="1">IF(B157="+","Unit",IF(ISERROR(OFFSET('HARGA SATUAN'!$E$6,MATCH(RAB!C157,'HARGA SATUAN'!$C$7:$C$1509,0),0)),"",OFFSET('HARGA SATUAN'!$E$6,MATCH(RAB!C157,'HARGA SATUAN'!$C$7:$C$1509,0),0)))</f>
        <v>Set</v>
      </c>
      <c r="F157" s="389">
        <f>F156*1</f>
        <v>1</v>
      </c>
      <c r="G157" s="283">
        <f ca="1">IF(ISERROR(OFFSET('HARGA SATUAN'!$I$6,MATCH(RAB!C157,'HARGA SATUAN'!$C$7:$C$1509,0),0)),0,OFFSET('HARGA SATUAN'!$I$6,MATCH(RAB!C157,'HARGA SATUAN'!$C$7:$C$1509,0),0))</f>
        <v>8703800</v>
      </c>
      <c r="H157" s="284">
        <f t="shared" ca="1" si="69"/>
        <v>0</v>
      </c>
      <c r="I157" s="284">
        <f t="shared" ca="1" si="70"/>
        <v>8703800</v>
      </c>
      <c r="J157" s="284">
        <f t="shared" ca="1" si="71"/>
        <v>0</v>
      </c>
      <c r="K157" s="285">
        <f t="shared" ca="1" si="72"/>
        <v>8703800</v>
      </c>
      <c r="L157" s="289"/>
      <c r="M157" s="289"/>
      <c r="N157" s="289"/>
      <c r="O157" s="286"/>
      <c r="P157" s="286"/>
      <c r="Q157" s="267"/>
      <c r="R157" s="259"/>
      <c r="S157" s="287"/>
      <c r="T157" s="264"/>
      <c r="U157" s="264"/>
      <c r="V157" s="264"/>
    </row>
    <row r="158" spans="1:22" s="290" customFormat="1">
      <c r="A158" s="259" t="e">
        <f>IF(AND(C158=0,#REF!=0,#REF!=0),"BLANKS",1)</f>
        <v>#REF!</v>
      </c>
      <c r="B158" s="501">
        <v>2</v>
      </c>
      <c r="C158" s="499" t="s">
        <v>597</v>
      </c>
      <c r="D158" s="281" t="str">
        <f ca="1">IF(ISERROR(OFFSET('HARGA SATUAN'!$D$6,MATCH(RAB!C158,'HARGA SATUAN'!$C$7:$C$1509,0),0)),"",OFFSET('HARGA SATUAN'!$D$6,MATCH(RAB!C158,'HARGA SATUAN'!$C$7:$C$1509,0),0))</f>
        <v>HDW</v>
      </c>
      <c r="E158" s="282" t="str">
        <f ca="1">IF(B158="+","Unit",IF(ISERROR(OFFSET('HARGA SATUAN'!$E$6,MATCH(RAB!C158,'HARGA SATUAN'!$C$7:$C$1509,0),0)),"",OFFSET('HARGA SATUAN'!$E$6,MATCH(RAB!C158,'HARGA SATUAN'!$C$7:$C$1509,0),0)))</f>
        <v>Bh</v>
      </c>
      <c r="F158" s="389">
        <f>F156*2</f>
        <v>2</v>
      </c>
      <c r="G158" s="283">
        <f ca="1">IF(ISERROR(OFFSET('HARGA SATUAN'!$I$6,MATCH(RAB!C158,'HARGA SATUAN'!$C$7:$C$1509,0),0)),0,OFFSET('HARGA SATUAN'!$I$6,MATCH(RAB!C158,'HARGA SATUAN'!$C$7:$C$1509,0),0))</f>
        <v>380500</v>
      </c>
      <c r="H158" s="284">
        <f t="shared" ca="1" si="69"/>
        <v>0</v>
      </c>
      <c r="I158" s="284">
        <f t="shared" ca="1" si="70"/>
        <v>761000</v>
      </c>
      <c r="J158" s="284">
        <f t="shared" ca="1" si="71"/>
        <v>0</v>
      </c>
      <c r="K158" s="285">
        <f t="shared" ca="1" si="72"/>
        <v>761000</v>
      </c>
      <c r="L158" s="289"/>
      <c r="M158" s="289"/>
      <c r="N158" s="289"/>
      <c r="O158" s="286"/>
      <c r="P158" s="286"/>
      <c r="Q158" s="267"/>
      <c r="R158" s="259"/>
      <c r="S158" s="287"/>
      <c r="T158" s="264"/>
      <c r="U158" s="264"/>
      <c r="V158" s="264"/>
    </row>
    <row r="159" spans="1:22" s="290" customFormat="1">
      <c r="A159" s="259" t="e">
        <f>IF(AND(C159=0,C160=0,#REF!=0),"BLANKS",1)</f>
        <v>#REF!</v>
      </c>
      <c r="B159" s="501">
        <v>3</v>
      </c>
      <c r="C159" s="499" t="s">
        <v>176</v>
      </c>
      <c r="D159" s="281" t="str">
        <f ca="1">IF(ISERROR(OFFSET('HARGA SATUAN'!$D$6,MATCH(RAB!C159,'HARGA SATUAN'!$C$7:$C$1509,0),0)),"",OFFSET('HARGA SATUAN'!$D$6,MATCH(RAB!C159,'HARGA SATUAN'!$C$7:$C$1509,0),0))</f>
        <v>HDW</v>
      </c>
      <c r="E159" s="282" t="str">
        <f ca="1">IF(B159="+","Unit",IF(ISERROR(OFFSET('HARGA SATUAN'!$E$6,MATCH(RAB!C159,'HARGA SATUAN'!$C$7:$C$1509,0),0)),"",OFFSET('HARGA SATUAN'!$E$6,MATCH(RAB!C159,'HARGA SATUAN'!$C$7:$C$1509,0),0)))</f>
        <v>Bh</v>
      </c>
      <c r="F159" s="389">
        <f>F156*4</f>
        <v>4</v>
      </c>
      <c r="G159" s="283">
        <f ca="1">IF(ISERROR(OFFSET('HARGA SATUAN'!$I$6,MATCH(RAB!C159,'HARGA SATUAN'!$C$7:$C$1509,0),0)),0,OFFSET('HARGA SATUAN'!$I$6,MATCH(RAB!C159,'HARGA SATUAN'!$C$7:$C$1509,0),0))</f>
        <v>45000</v>
      </c>
      <c r="H159" s="284">
        <f t="shared" ca="1" si="69"/>
        <v>0</v>
      </c>
      <c r="I159" s="284">
        <f t="shared" ca="1" si="70"/>
        <v>180000</v>
      </c>
      <c r="J159" s="284">
        <f t="shared" ca="1" si="71"/>
        <v>0</v>
      </c>
      <c r="K159" s="285">
        <f t="shared" ca="1" si="72"/>
        <v>180000</v>
      </c>
      <c r="L159" s="289"/>
      <c r="M159" s="289"/>
      <c r="N159" s="289"/>
      <c r="O159" s="286"/>
      <c r="P159" s="286"/>
      <c r="Q159" s="267"/>
      <c r="R159" s="259"/>
      <c r="S159" s="287"/>
      <c r="T159" s="264"/>
      <c r="U159" s="264"/>
      <c r="V159" s="264"/>
    </row>
    <row r="160" spans="1:22" s="290" customFormat="1">
      <c r="A160" s="259" t="e">
        <f>IF(AND(C160=0,#REF!=0,#REF!=0),"BLANKS",1)</f>
        <v>#REF!</v>
      </c>
      <c r="B160" s="501">
        <v>4</v>
      </c>
      <c r="C160" s="499" t="s">
        <v>160</v>
      </c>
      <c r="D160" s="281" t="str">
        <f ca="1">IF(ISERROR(OFFSET('HARGA SATUAN'!$D$6,MATCH(RAB!C160,'HARGA SATUAN'!$C$7:$C$1509,0),0)),"",OFFSET('HARGA SATUAN'!$D$6,MATCH(RAB!C160,'HARGA SATUAN'!$C$7:$C$1509,0),0))</f>
        <v>HDW</v>
      </c>
      <c r="E160" s="282" t="str">
        <f ca="1">IF(B160="+","Unit",IF(ISERROR(OFFSET('HARGA SATUAN'!$E$6,MATCH(RAB!C160,'HARGA SATUAN'!$C$7:$C$1509,0),0)),"",OFFSET('HARGA SATUAN'!$E$6,MATCH(RAB!C160,'HARGA SATUAN'!$C$7:$C$1509,0),0)))</f>
        <v>Bh</v>
      </c>
      <c r="F160" s="389">
        <f>F156*2</f>
        <v>2</v>
      </c>
      <c r="G160" s="283">
        <f ca="1">IF(ISERROR(OFFSET('HARGA SATUAN'!$I$6,MATCH(RAB!C160,'HARGA SATUAN'!$C$7:$C$1509,0),0)),0,OFFSET('HARGA SATUAN'!$I$6,MATCH(RAB!C160,'HARGA SATUAN'!$C$7:$C$1509,0),0))</f>
        <v>40000</v>
      </c>
      <c r="H160" s="284">
        <f t="shared" ca="1" si="69"/>
        <v>0</v>
      </c>
      <c r="I160" s="284">
        <f t="shared" ca="1" si="70"/>
        <v>80000</v>
      </c>
      <c r="J160" s="284">
        <f t="shared" ca="1" si="71"/>
        <v>0</v>
      </c>
      <c r="K160" s="285">
        <f t="shared" ca="1" si="72"/>
        <v>80000</v>
      </c>
      <c r="L160" s="289"/>
      <c r="M160" s="289"/>
      <c r="N160" s="289"/>
      <c r="O160" s="286"/>
      <c r="P160" s="286"/>
      <c r="Q160" s="267"/>
      <c r="R160" s="259"/>
      <c r="S160" s="287"/>
      <c r="T160" s="264"/>
      <c r="U160" s="264"/>
      <c r="V160" s="264"/>
    </row>
    <row r="161" spans="1:22" s="290" customFormat="1">
      <c r="A161" s="259"/>
      <c r="B161" s="501">
        <v>5</v>
      </c>
      <c r="C161" s="109" t="s">
        <v>1176</v>
      </c>
      <c r="D161" s="281" t="str">
        <f ca="1">IF(ISERROR(OFFSET('HARGA SATUAN'!$D$6,MATCH(RAB!C161,'HARGA SATUAN'!$C$7:$C$1509,0),0)),"",OFFSET('HARGA SATUAN'!$D$6,MATCH(RAB!C161,'HARGA SATUAN'!$C$7:$C$1509,0),0))</f>
        <v>JASA</v>
      </c>
      <c r="E161" s="282" t="str">
        <f ca="1">IF(B161="+","Unit",IF(ISERROR(OFFSET('HARGA SATUAN'!$E$6,MATCH(RAB!C161,'HARGA SATUAN'!$C$7:$C$1509,0),0)),"",OFFSET('HARGA SATUAN'!$E$6,MATCH(RAB!C161,'HARGA SATUAN'!$C$7:$C$1509,0),0)))</f>
        <v>Unit</v>
      </c>
      <c r="F161" s="389">
        <f>F156*1</f>
        <v>1</v>
      </c>
      <c r="G161" s="283">
        <f ca="1">IF(ISERROR(OFFSET('HARGA SATUAN'!$I$6,MATCH(RAB!C161,'HARGA SATUAN'!$C$7:$C$1509,0),0)),0,OFFSET('HARGA SATUAN'!$I$6,MATCH(RAB!C161,'HARGA SATUAN'!$C$7:$C$1509,0),0))</f>
        <v>1515700</v>
      </c>
      <c r="H161" s="284">
        <f t="shared" ca="1" si="69"/>
        <v>0</v>
      </c>
      <c r="I161" s="284">
        <f t="shared" ca="1" si="70"/>
        <v>0</v>
      </c>
      <c r="J161" s="284">
        <f t="shared" ca="1" si="71"/>
        <v>1515700</v>
      </c>
      <c r="K161" s="285">
        <f t="shared" ca="1" si="72"/>
        <v>1515700</v>
      </c>
      <c r="L161" s="289"/>
      <c r="M161" s="289"/>
      <c r="N161" s="289"/>
      <c r="O161" s="286"/>
      <c r="P161" s="286"/>
      <c r="Q161" s="267"/>
      <c r="R161" s="259"/>
      <c r="S161" s="287"/>
      <c r="T161" s="264"/>
      <c r="U161" s="264"/>
      <c r="V161" s="264"/>
    </row>
    <row r="162" spans="1:22" s="290" customFormat="1">
      <c r="A162" s="259" t="e">
        <f>IF(AND(C162=0,#REF!=0,#REF!=0),"BLANKS",1)</f>
        <v>#REF!</v>
      </c>
      <c r="B162" s="501"/>
      <c r="C162" s="499"/>
      <c r="D162" s="281" t="str">
        <f ca="1">IF(ISERROR(OFFSET('HARGA SATUAN'!$D$6,MATCH(RAB!C162,'HARGA SATUAN'!$C$7:$C$1509,0),0)),"",OFFSET('HARGA SATUAN'!$D$6,MATCH(RAB!C162,'HARGA SATUAN'!$C$7:$C$1509,0),0))</f>
        <v/>
      </c>
      <c r="E162" s="282" t="str">
        <f ca="1">IF(B162="+","Unit",IF(ISERROR(OFFSET('HARGA SATUAN'!$E$6,MATCH(RAB!C162,'HARGA SATUAN'!$C$7:$C$1509,0),0)),"",OFFSET('HARGA SATUAN'!$E$6,MATCH(RAB!C162,'HARGA SATUAN'!$C$7:$C$1509,0),0)))</f>
        <v/>
      </c>
      <c r="F162" s="389"/>
      <c r="G162" s="283">
        <f ca="1">IF(ISERROR(OFFSET('HARGA SATUAN'!$I$6,MATCH(RAB!C162,'HARGA SATUAN'!$C$7:$C$1509,0),0)),0,OFFSET('HARGA SATUAN'!$I$6,MATCH(RAB!C162,'HARGA SATUAN'!$C$7:$C$1509,0),0))</f>
        <v>0</v>
      </c>
      <c r="H162" s="284">
        <f t="shared" ca="1" si="69"/>
        <v>0</v>
      </c>
      <c r="I162" s="284">
        <f t="shared" ca="1" si="70"/>
        <v>0</v>
      </c>
      <c r="J162" s="284">
        <f t="shared" ca="1" si="71"/>
        <v>0</v>
      </c>
      <c r="K162" s="285">
        <f t="shared" ca="1" si="72"/>
        <v>0</v>
      </c>
      <c r="L162" s="289"/>
      <c r="M162" s="289"/>
      <c r="N162" s="289"/>
      <c r="O162" s="286"/>
      <c r="P162" s="286"/>
      <c r="Q162" s="267"/>
      <c r="R162" s="259"/>
      <c r="S162" s="287"/>
      <c r="T162" s="264"/>
      <c r="U162" s="264"/>
      <c r="V162" s="264"/>
    </row>
    <row r="163" spans="1:22" s="290" customFormat="1">
      <c r="A163" s="259" t="e">
        <f>IF(AND(C163=0,C164=0,#REF!=0),"BLANKS",1)</f>
        <v>#REF!</v>
      </c>
      <c r="B163" s="513" t="s">
        <v>1039</v>
      </c>
      <c r="C163" s="514" t="s">
        <v>1617</v>
      </c>
      <c r="D163" s="281" t="str">
        <f ca="1">IF(ISERROR(OFFSET('HARGA SATUAN'!$D$6,MATCH(RAB!C163,'HARGA SATUAN'!$C$7:$C$1509,0),0)),"",OFFSET('HARGA SATUAN'!$D$6,MATCH(RAB!C163,'HARGA SATUAN'!$C$7:$C$1509,0),0))</f>
        <v/>
      </c>
      <c r="E163" s="282" t="str">
        <f ca="1">IF(B163="+","Unit",IF(ISERROR(OFFSET('HARGA SATUAN'!$E$6,MATCH(RAB!C163,'HARGA SATUAN'!$C$7:$C$1509,0),0)),"",OFFSET('HARGA SATUAN'!$E$6,MATCH(RAB!C163,'HARGA SATUAN'!$C$7:$C$1509,0),0)))</f>
        <v>Unit</v>
      </c>
      <c r="F163" s="515">
        <f>F156</f>
        <v>1</v>
      </c>
      <c r="G163" s="283">
        <f ca="1">IF(ISERROR(OFFSET('HARGA SATUAN'!$I$6,MATCH(RAB!C163,'HARGA SATUAN'!$C$7:$C$1509,0),0)),0,OFFSET('HARGA SATUAN'!$I$6,MATCH(RAB!C163,'HARGA SATUAN'!$C$7:$C$1509,0),0))</f>
        <v>0</v>
      </c>
      <c r="H163" s="284">
        <f t="shared" ca="1" si="69"/>
        <v>0</v>
      </c>
      <c r="I163" s="284">
        <f t="shared" ca="1" si="70"/>
        <v>0</v>
      </c>
      <c r="J163" s="284">
        <f t="shared" ca="1" si="71"/>
        <v>0</v>
      </c>
      <c r="K163" s="285">
        <f t="shared" ca="1" si="72"/>
        <v>0</v>
      </c>
      <c r="L163" s="289"/>
      <c r="M163" s="289"/>
      <c r="N163" s="289"/>
      <c r="O163" s="286"/>
      <c r="P163" s="286"/>
      <c r="Q163" s="267"/>
      <c r="R163" s="259"/>
      <c r="S163" s="287"/>
      <c r="T163" s="264"/>
      <c r="U163" s="264"/>
      <c r="V163" s="264"/>
    </row>
    <row r="164" spans="1:22" s="290" customFormat="1">
      <c r="A164" s="259" t="e">
        <f>IF(AND(C164=0,#REF!=0,#REF!=0),"BLANKS",1)</f>
        <v>#REF!</v>
      </c>
      <c r="B164" s="501">
        <v>1</v>
      </c>
      <c r="C164" s="109" t="s">
        <v>562</v>
      </c>
      <c r="D164" s="281" t="str">
        <f ca="1">IF(ISERROR(OFFSET('HARGA SATUAN'!$D$6,MATCH(RAB!C164,'HARGA SATUAN'!$C$7:$C$1509,0),0)),"",OFFSET('HARGA SATUAN'!$D$6,MATCH(RAB!C164,'HARGA SATUAN'!$C$7:$C$1509,0),0))</f>
        <v>MDU-KD</v>
      </c>
      <c r="E164" s="282" t="str">
        <f ca="1">IF(B164="+","Unit",IF(ISERROR(OFFSET('HARGA SATUAN'!$E$6,MATCH(RAB!C164,'HARGA SATUAN'!$C$7:$C$1509,0),0)),"",OFFSET('HARGA SATUAN'!$E$6,MATCH(RAB!C164,'HARGA SATUAN'!$C$7:$C$1509,0),0)))</f>
        <v>Bh</v>
      </c>
      <c r="F164" s="390">
        <f>F163*3</f>
        <v>3</v>
      </c>
      <c r="G164" s="283">
        <f ca="1">IF(ISERROR(OFFSET('HARGA SATUAN'!$I$6,MATCH(RAB!C164,'HARGA SATUAN'!$C$7:$C$1509,0),0)),0,OFFSET('HARGA SATUAN'!$I$6,MATCH(RAB!C164,'HARGA SATUAN'!$C$7:$C$1509,0),0))</f>
        <v>725900</v>
      </c>
      <c r="H164" s="284">
        <f t="shared" ca="1" si="69"/>
        <v>2177700</v>
      </c>
      <c r="I164" s="284">
        <f t="shared" ca="1" si="70"/>
        <v>0</v>
      </c>
      <c r="J164" s="284">
        <f t="shared" ca="1" si="71"/>
        <v>0</v>
      </c>
      <c r="K164" s="285">
        <f t="shared" ca="1" si="72"/>
        <v>2177700</v>
      </c>
      <c r="L164" s="289"/>
      <c r="M164" s="289"/>
      <c r="N164" s="289"/>
      <c r="O164" s="286"/>
      <c r="P164" s="286"/>
      <c r="Q164" s="267"/>
      <c r="R164" s="259"/>
      <c r="S164" s="287"/>
      <c r="T164" s="264"/>
      <c r="U164" s="264"/>
      <c r="V164" s="264"/>
    </row>
    <row r="165" spans="1:22" s="290" customFormat="1">
      <c r="A165" s="259"/>
      <c r="B165" s="501">
        <v>2</v>
      </c>
      <c r="C165" s="499" t="s">
        <v>183</v>
      </c>
      <c r="D165" s="281" t="str">
        <f ca="1">IF(ISERROR(OFFSET('HARGA SATUAN'!$D$6,MATCH(RAB!C165,'HARGA SATUAN'!$C$7:$C$1509,0),0)),"",OFFSET('HARGA SATUAN'!$D$6,MATCH(RAB!C165,'HARGA SATUAN'!$C$7:$C$1509,0),0))</f>
        <v>HDW</v>
      </c>
      <c r="E165" s="282" t="str">
        <f ca="1">IF(B165="+","Unit",IF(ISERROR(OFFSET('HARGA SATUAN'!$E$6,MATCH(RAB!C165,'HARGA SATUAN'!$C$7:$C$1509,0),0)),"",OFFSET('HARGA SATUAN'!$E$6,MATCH(RAB!C165,'HARGA SATUAN'!$C$7:$C$1509,0),0)))</f>
        <v>Bh</v>
      </c>
      <c r="F165" s="390">
        <f>F163*3</f>
        <v>3</v>
      </c>
      <c r="G165" s="283">
        <f ca="1">IF(ISERROR(OFFSET('HARGA SATUAN'!$I$6,MATCH(RAB!C165,'HARGA SATUAN'!$C$7:$C$1509,0),0)),0,OFFSET('HARGA SATUAN'!$I$6,MATCH(RAB!C165,'HARGA SATUAN'!$C$7:$C$1509,0),0))</f>
        <v>37700</v>
      </c>
      <c r="H165" s="284">
        <f t="shared" ca="1" si="69"/>
        <v>0</v>
      </c>
      <c r="I165" s="284">
        <f t="shared" ca="1" si="70"/>
        <v>113100</v>
      </c>
      <c r="J165" s="284">
        <f t="shared" ca="1" si="71"/>
        <v>0</v>
      </c>
      <c r="K165" s="285">
        <f t="shared" ca="1" si="72"/>
        <v>113100</v>
      </c>
      <c r="L165" s="289"/>
      <c r="M165" s="289"/>
      <c r="N165" s="289"/>
      <c r="O165" s="286"/>
      <c r="P165" s="286"/>
      <c r="Q165" s="267"/>
      <c r="R165" s="259"/>
      <c r="S165" s="287"/>
      <c r="T165" s="264"/>
      <c r="U165" s="264"/>
      <c r="V165" s="264"/>
    </row>
    <row r="166" spans="1:22" s="290" customFormat="1">
      <c r="A166" s="259">
        <f t="shared" ref="A166:A168" si="75">IF(AND(C166=0,C167=0,C168=0),"BLANKS",1)</f>
        <v>1</v>
      </c>
      <c r="B166" s="501">
        <v>3</v>
      </c>
      <c r="C166" s="499" t="s">
        <v>187</v>
      </c>
      <c r="D166" s="281" t="str">
        <f ca="1">IF(ISERROR(OFFSET('HARGA SATUAN'!$D$6,MATCH(RAB!C166,'HARGA SATUAN'!$C$7:$C$1509,0),0)),"",OFFSET('HARGA SATUAN'!$D$6,MATCH(RAB!C166,'HARGA SATUAN'!$C$7:$C$1509,0),0))</f>
        <v>HDW</v>
      </c>
      <c r="E166" s="282" t="str">
        <f ca="1">IF(B166="+","Unit",IF(ISERROR(OFFSET('HARGA SATUAN'!$E$6,MATCH(RAB!C166,'HARGA SATUAN'!$C$7:$C$1509,0),0)),"",OFFSET('HARGA SATUAN'!$E$6,MATCH(RAB!C166,'HARGA SATUAN'!$C$7:$C$1509,0),0)))</f>
        <v>Bh</v>
      </c>
      <c r="F166" s="390">
        <f>F163*1</f>
        <v>1</v>
      </c>
      <c r="G166" s="283">
        <f ca="1">IF(ISERROR(OFFSET('HARGA SATUAN'!$I$6,MATCH(RAB!C166,'HARGA SATUAN'!$C$7:$C$1509,0),0)),0,OFFSET('HARGA SATUAN'!$I$6,MATCH(RAB!C166,'HARGA SATUAN'!$C$7:$C$1509,0),0))</f>
        <v>15900</v>
      </c>
      <c r="H166" s="284">
        <f t="shared" ca="1" si="69"/>
        <v>0</v>
      </c>
      <c r="I166" s="284">
        <f t="shared" ca="1" si="70"/>
        <v>15900</v>
      </c>
      <c r="J166" s="284">
        <f t="shared" ca="1" si="71"/>
        <v>0</v>
      </c>
      <c r="K166" s="285">
        <f t="shared" ca="1" si="72"/>
        <v>15900</v>
      </c>
      <c r="L166" s="289"/>
      <c r="M166" s="289"/>
      <c r="N166" s="289"/>
      <c r="O166" s="286"/>
      <c r="P166" s="286"/>
      <c r="Q166" s="267"/>
      <c r="R166" s="259"/>
      <c r="S166" s="287"/>
      <c r="T166" s="264"/>
      <c r="U166" s="264"/>
      <c r="V166" s="264"/>
    </row>
    <row r="167" spans="1:22" s="290" customFormat="1">
      <c r="A167" s="259">
        <f t="shared" si="75"/>
        <v>1</v>
      </c>
      <c r="B167" s="501">
        <v>4</v>
      </c>
      <c r="C167" s="499" t="s">
        <v>1618</v>
      </c>
      <c r="D167" s="281" t="str">
        <f ca="1">IF(ISERROR(OFFSET('HARGA SATUAN'!$D$6,MATCH(RAB!C167,'HARGA SATUAN'!$C$7:$C$1509,0),0)),"",OFFSET('HARGA SATUAN'!$D$6,MATCH(RAB!C167,'HARGA SATUAN'!$C$7:$C$1509,0),0))</f>
        <v>HDW</v>
      </c>
      <c r="E167" s="282" t="str">
        <f ca="1">IF(B167="+","Unit",IF(ISERROR(OFFSET('HARGA SATUAN'!$E$6,MATCH(RAB!C167,'HARGA SATUAN'!$C$7:$C$1509,0),0)),"",OFFSET('HARGA SATUAN'!$E$6,MATCH(RAB!C167,'HARGA SATUAN'!$C$7:$C$1509,0),0)))</f>
        <v>Bh</v>
      </c>
      <c r="F167" s="390">
        <f>F163*6</f>
        <v>6</v>
      </c>
      <c r="G167" s="283">
        <f ca="1">IF(ISERROR(OFFSET('HARGA SATUAN'!$I$6,MATCH(RAB!C167,'HARGA SATUAN'!$C$7:$C$1509,0),0)),0,OFFSET('HARGA SATUAN'!$I$6,MATCH(RAB!C167,'HARGA SATUAN'!$C$7:$C$1509,0),0))</f>
        <v>26200</v>
      </c>
      <c r="H167" s="284">
        <f t="shared" ca="1" si="69"/>
        <v>0</v>
      </c>
      <c r="I167" s="284">
        <f t="shared" ca="1" si="70"/>
        <v>157200</v>
      </c>
      <c r="J167" s="284">
        <f t="shared" ca="1" si="71"/>
        <v>0</v>
      </c>
      <c r="K167" s="285">
        <f t="shared" ca="1" si="72"/>
        <v>157200</v>
      </c>
      <c r="L167" s="289"/>
      <c r="M167" s="289"/>
      <c r="N167" s="289"/>
      <c r="O167" s="286"/>
      <c r="P167" s="286"/>
      <c r="Q167" s="267"/>
      <c r="R167" s="259"/>
      <c r="S167" s="287"/>
      <c r="T167" s="264"/>
      <c r="U167" s="264"/>
      <c r="V167" s="264"/>
    </row>
    <row r="168" spans="1:22" s="290" customFormat="1">
      <c r="A168" s="259">
        <f t="shared" si="75"/>
        <v>1</v>
      </c>
      <c r="B168" s="501">
        <v>5</v>
      </c>
      <c r="C168" s="499" t="s">
        <v>67</v>
      </c>
      <c r="D168" s="281" t="str">
        <f ca="1">IF(ISERROR(OFFSET('HARGA SATUAN'!$D$6,MATCH(RAB!C168,'HARGA SATUAN'!$C$7:$C$1509,0),0)),"",OFFSET('HARGA SATUAN'!$D$6,MATCH(RAB!C168,'HARGA SATUAN'!$C$7:$C$1509,0),0))</f>
        <v>MDU-KD</v>
      </c>
      <c r="E168" s="282" t="str">
        <f ca="1">IF(B168="+","Unit",IF(ISERROR(OFFSET('HARGA SATUAN'!$E$6,MATCH(RAB!C168,'HARGA SATUAN'!$C$7:$C$1509,0),0)),"",OFFSET('HARGA SATUAN'!$E$6,MATCH(RAB!C168,'HARGA SATUAN'!$C$7:$C$1509,0),0)))</f>
        <v>Mtr</v>
      </c>
      <c r="F168" s="390">
        <f>F163*4</f>
        <v>4</v>
      </c>
      <c r="G168" s="283">
        <f ca="1">IF(ISERROR(OFFSET('HARGA SATUAN'!$I$6,MATCH(RAB!C168,'HARGA SATUAN'!$C$7:$C$1509,0),0)),0,OFFSET('HARGA SATUAN'!$I$6,MATCH(RAB!C168,'HARGA SATUAN'!$C$7:$C$1509,0),0))</f>
        <v>14200</v>
      </c>
      <c r="H168" s="284">
        <f t="shared" ca="1" si="69"/>
        <v>56800</v>
      </c>
      <c r="I168" s="284">
        <f t="shared" ca="1" si="70"/>
        <v>0</v>
      </c>
      <c r="J168" s="284">
        <f t="shared" ca="1" si="71"/>
        <v>0</v>
      </c>
      <c r="K168" s="285">
        <f t="shared" ca="1" si="72"/>
        <v>56800</v>
      </c>
      <c r="L168" s="289"/>
      <c r="M168" s="289"/>
      <c r="N168" s="289"/>
      <c r="O168" s="286"/>
      <c r="P168" s="286"/>
      <c r="Q168" s="267"/>
      <c r="R168" s="259"/>
      <c r="S168" s="287"/>
      <c r="T168" s="264"/>
      <c r="U168" s="264"/>
      <c r="V168" s="264"/>
    </row>
    <row r="169" spans="1:22" s="290" customFormat="1">
      <c r="A169" s="259" t="e">
        <f>IF(AND(C169=0,C170=0,#REF!=0),"BLANKS",1)</f>
        <v>#REF!</v>
      </c>
      <c r="B169" s="501">
        <v>6</v>
      </c>
      <c r="C169" s="499" t="s">
        <v>749</v>
      </c>
      <c r="D169" s="281" t="str">
        <f ca="1">IF(ISERROR(OFFSET('HARGA SATUAN'!$D$6,MATCH(RAB!C169,'HARGA SATUAN'!$C$7:$C$1509,0),0)),"",OFFSET('HARGA SATUAN'!$D$6,MATCH(RAB!C169,'HARGA SATUAN'!$C$7:$C$1509,0),0))</f>
        <v>JASA</v>
      </c>
      <c r="E169" s="282" t="str">
        <f ca="1">IF(B169="+","Unit",IF(ISERROR(OFFSET('HARGA SATUAN'!$E$6,MATCH(RAB!C169,'HARGA SATUAN'!$C$7:$C$1509,0),0)),"",OFFSET('HARGA SATUAN'!$E$6,MATCH(RAB!C169,'HARGA SATUAN'!$C$7:$C$1509,0),0)))</f>
        <v>Unit</v>
      </c>
      <c r="F169" s="390">
        <f>F163*3</f>
        <v>3</v>
      </c>
      <c r="G169" s="283">
        <f ca="1">IF(ISERROR(OFFSET('HARGA SATUAN'!$I$6,MATCH(RAB!C169,'HARGA SATUAN'!$C$7:$C$1509,0),0)),0,OFFSET('HARGA SATUAN'!$I$6,MATCH(RAB!C169,'HARGA SATUAN'!$C$7:$C$1509,0),0))</f>
        <v>58400</v>
      </c>
      <c r="H169" s="284">
        <f t="shared" ca="1" si="69"/>
        <v>0</v>
      </c>
      <c r="I169" s="284">
        <f t="shared" ca="1" si="70"/>
        <v>0</v>
      </c>
      <c r="J169" s="284">
        <f t="shared" ca="1" si="71"/>
        <v>175200</v>
      </c>
      <c r="K169" s="285">
        <f t="shared" ca="1" si="72"/>
        <v>175200</v>
      </c>
      <c r="L169" s="289"/>
      <c r="M169" s="289"/>
      <c r="N169" s="289"/>
      <c r="O169" s="286"/>
      <c r="P169" s="286"/>
      <c r="Q169" s="267"/>
      <c r="R169" s="259"/>
      <c r="S169" s="287"/>
      <c r="T169" s="264"/>
      <c r="U169" s="264"/>
      <c r="V169" s="264"/>
    </row>
    <row r="170" spans="1:22" s="290" customFormat="1">
      <c r="A170" s="259" t="e">
        <f>IF(AND(C170=0,#REF!=0,#REF!=0),"BLANKS",1)</f>
        <v>#REF!</v>
      </c>
      <c r="B170" s="501"/>
      <c r="C170" s="499"/>
      <c r="D170" s="281" t="str">
        <f ca="1">IF(ISERROR(OFFSET('HARGA SATUAN'!$D$6,MATCH(RAB!C170,'HARGA SATUAN'!$C$7:$C$1509,0),0)),"",OFFSET('HARGA SATUAN'!$D$6,MATCH(RAB!C170,'HARGA SATUAN'!$C$7:$C$1509,0),0))</f>
        <v/>
      </c>
      <c r="E170" s="282" t="str">
        <f ca="1">IF(B170="+","Unit",IF(ISERROR(OFFSET('HARGA SATUAN'!$E$6,MATCH(RAB!C170,'HARGA SATUAN'!$C$7:$C$1509,0),0)),"",OFFSET('HARGA SATUAN'!$E$6,MATCH(RAB!C170,'HARGA SATUAN'!$C$7:$C$1509,0),0)))</f>
        <v/>
      </c>
      <c r="F170" s="389"/>
      <c r="G170" s="283">
        <f ca="1">IF(ISERROR(OFFSET('HARGA SATUAN'!$I$6,MATCH(RAB!C170,'HARGA SATUAN'!$C$7:$C$1509,0),0)),0,OFFSET('HARGA SATUAN'!$I$6,MATCH(RAB!C170,'HARGA SATUAN'!$C$7:$C$1509,0),0))</f>
        <v>0</v>
      </c>
      <c r="H170" s="284">
        <f t="shared" ca="1" si="69"/>
        <v>0</v>
      </c>
      <c r="I170" s="284">
        <f t="shared" ca="1" si="70"/>
        <v>0</v>
      </c>
      <c r="J170" s="284">
        <f t="shared" ca="1" si="71"/>
        <v>0</v>
      </c>
      <c r="K170" s="285">
        <f t="shared" ca="1" si="72"/>
        <v>0</v>
      </c>
      <c r="L170" s="289"/>
      <c r="M170" s="289"/>
      <c r="N170" s="289"/>
      <c r="O170" s="286"/>
      <c r="P170" s="286"/>
      <c r="Q170" s="267"/>
      <c r="R170" s="259"/>
      <c r="S170" s="287"/>
      <c r="T170" s="264"/>
      <c r="U170" s="264"/>
      <c r="V170" s="264"/>
    </row>
    <row r="171" spans="1:22" s="290" customFormat="1">
      <c r="A171" s="259">
        <f t="shared" ref="A171:A173" si="76">IF(AND(C171=0,C172=0,C173=0),"BLANKS",1)</f>
        <v>1</v>
      </c>
      <c r="B171" s="513" t="s">
        <v>1039</v>
      </c>
      <c r="C171" s="514" t="s">
        <v>1619</v>
      </c>
      <c r="D171" s="281" t="str">
        <f ca="1">IF(ISERROR(OFFSET('HARGA SATUAN'!$D$6,MATCH(RAB!C171,'HARGA SATUAN'!$C$7:$C$1509,0),0)),"",OFFSET('HARGA SATUAN'!$D$6,MATCH(RAB!C171,'HARGA SATUAN'!$C$7:$C$1509,0),0))</f>
        <v/>
      </c>
      <c r="E171" s="282" t="str">
        <f ca="1">IF(B171="+","Unit",IF(ISERROR(OFFSET('HARGA SATUAN'!$E$6,MATCH(RAB!C171,'HARGA SATUAN'!$C$7:$C$1509,0),0)),"",OFFSET('HARGA SATUAN'!$E$6,MATCH(RAB!C171,'HARGA SATUAN'!$C$7:$C$1509,0),0)))</f>
        <v>Unit</v>
      </c>
      <c r="F171" s="389">
        <f>F163</f>
        <v>1</v>
      </c>
      <c r="G171" s="283">
        <f ca="1">IF(ISERROR(OFFSET('HARGA SATUAN'!$I$6,MATCH(RAB!C171,'HARGA SATUAN'!$C$7:$C$1509,0),0)),0,OFFSET('HARGA SATUAN'!$I$6,MATCH(RAB!C171,'HARGA SATUAN'!$C$7:$C$1509,0),0))</f>
        <v>0</v>
      </c>
      <c r="H171" s="284">
        <f t="shared" ca="1" si="69"/>
        <v>0</v>
      </c>
      <c r="I171" s="284">
        <f t="shared" ca="1" si="70"/>
        <v>0</v>
      </c>
      <c r="J171" s="284">
        <f t="shared" ca="1" si="71"/>
        <v>0</v>
      </c>
      <c r="K171" s="285">
        <f t="shared" ca="1" si="72"/>
        <v>0</v>
      </c>
      <c r="L171" s="289"/>
      <c r="M171" s="289"/>
      <c r="N171" s="289"/>
      <c r="O171" s="286"/>
      <c r="P171" s="286"/>
      <c r="Q171" s="267"/>
      <c r="R171" s="259"/>
      <c r="S171" s="287"/>
      <c r="T171" s="264"/>
      <c r="U171" s="264"/>
      <c r="V171" s="264"/>
    </row>
    <row r="172" spans="1:22" s="290" customFormat="1">
      <c r="A172" s="259">
        <f t="shared" si="76"/>
        <v>1</v>
      </c>
      <c r="B172" s="501">
        <v>1</v>
      </c>
      <c r="C172" s="499" t="s">
        <v>29</v>
      </c>
      <c r="D172" s="281" t="str">
        <f ca="1">IF(ISERROR(OFFSET('HARGA SATUAN'!$D$6,MATCH(RAB!C172,'HARGA SATUAN'!$C$7:$C$1509,0),0)),"",OFFSET('HARGA SATUAN'!$D$6,MATCH(RAB!C172,'HARGA SATUAN'!$C$7:$C$1509,0),0))</f>
        <v>HDW</v>
      </c>
      <c r="E172" s="282" t="str">
        <f ca="1">IF(B172="+","Unit",IF(ISERROR(OFFSET('HARGA SATUAN'!$E$6,MATCH(RAB!C172,'HARGA SATUAN'!$C$7:$C$1509,0),0)),"",OFFSET('HARGA SATUAN'!$E$6,MATCH(RAB!C172,'HARGA SATUAN'!$C$7:$C$1509,0),0)))</f>
        <v>Bh</v>
      </c>
      <c r="F172" s="389">
        <f>F171*1</f>
        <v>1</v>
      </c>
      <c r="G172" s="283">
        <f ca="1">IF(ISERROR(OFFSET('HARGA SATUAN'!$I$6,MATCH(RAB!C172,'HARGA SATUAN'!$C$7:$C$1509,0),0)),0,OFFSET('HARGA SATUAN'!$I$6,MATCH(RAB!C172,'HARGA SATUAN'!$C$7:$C$1509,0),0))</f>
        <v>185200</v>
      </c>
      <c r="H172" s="284">
        <f t="shared" ca="1" si="69"/>
        <v>0</v>
      </c>
      <c r="I172" s="284">
        <f t="shared" ca="1" si="70"/>
        <v>185200</v>
      </c>
      <c r="J172" s="284">
        <f t="shared" ca="1" si="71"/>
        <v>0</v>
      </c>
      <c r="K172" s="285">
        <f t="shared" ca="1" si="72"/>
        <v>185200</v>
      </c>
      <c r="L172" s="289"/>
      <c r="M172" s="289"/>
      <c r="N172" s="289"/>
      <c r="O172" s="286"/>
      <c r="P172" s="286"/>
      <c r="Q172" s="267"/>
      <c r="R172" s="259"/>
      <c r="S172" s="287"/>
      <c r="T172" s="264"/>
      <c r="U172" s="264"/>
      <c r="V172" s="264"/>
    </row>
    <row r="173" spans="1:22" s="290" customFormat="1">
      <c r="A173" s="259">
        <f t="shared" si="76"/>
        <v>1</v>
      </c>
      <c r="B173" s="501">
        <v>2</v>
      </c>
      <c r="C173" s="499" t="s">
        <v>30</v>
      </c>
      <c r="D173" s="281" t="str">
        <f ca="1">IF(ISERROR(OFFSET('HARGA SATUAN'!$D$6,MATCH(RAB!C173,'HARGA SATUAN'!$C$7:$C$1509,0),0)),"",OFFSET('HARGA SATUAN'!$D$6,MATCH(RAB!C173,'HARGA SATUAN'!$C$7:$C$1509,0),0))</f>
        <v>HDW</v>
      </c>
      <c r="E173" s="282" t="str">
        <f ca="1">IF(B173="+","Unit",IF(ISERROR(OFFSET('HARGA SATUAN'!$E$6,MATCH(RAB!C173,'HARGA SATUAN'!$C$7:$C$1509,0),0)),"",OFFSET('HARGA SATUAN'!$E$6,MATCH(RAB!C173,'HARGA SATUAN'!$C$7:$C$1509,0),0)))</f>
        <v>Bh</v>
      </c>
      <c r="F173" s="389">
        <f>F171*1</f>
        <v>1</v>
      </c>
      <c r="G173" s="283">
        <f ca="1">IF(ISERROR(OFFSET('HARGA SATUAN'!$I$6,MATCH(RAB!C173,'HARGA SATUAN'!$C$7:$C$1509,0),0)),0,OFFSET('HARGA SATUAN'!$I$6,MATCH(RAB!C173,'HARGA SATUAN'!$C$7:$C$1509,0),0))</f>
        <v>47459</v>
      </c>
      <c r="H173" s="284">
        <f t="shared" ca="1" si="69"/>
        <v>0</v>
      </c>
      <c r="I173" s="284">
        <f t="shared" ca="1" si="70"/>
        <v>47459</v>
      </c>
      <c r="J173" s="284">
        <f t="shared" ca="1" si="71"/>
        <v>0</v>
      </c>
      <c r="K173" s="285">
        <f t="shared" ca="1" si="72"/>
        <v>47459</v>
      </c>
      <c r="L173" s="289"/>
      <c r="M173" s="289"/>
      <c r="N173" s="289"/>
      <c r="O173" s="286"/>
      <c r="P173" s="286"/>
      <c r="Q173" s="267"/>
      <c r="R173" s="259"/>
      <c r="S173" s="287"/>
      <c r="T173" s="264"/>
      <c r="U173" s="264"/>
      <c r="V173" s="264"/>
    </row>
    <row r="174" spans="1:22" s="290" customFormat="1">
      <c r="A174" s="259" t="e">
        <f>IF(AND(C174=0,C175=0,#REF!=0),"BLANKS",1)</f>
        <v>#REF!</v>
      </c>
      <c r="B174" s="501">
        <v>3</v>
      </c>
      <c r="C174" s="499" t="s">
        <v>31</v>
      </c>
      <c r="D174" s="281" t="str">
        <f ca="1">IF(ISERROR(OFFSET('HARGA SATUAN'!$D$6,MATCH(RAB!C174,'HARGA SATUAN'!$C$7:$C$1509,0),0)),"",OFFSET('HARGA SATUAN'!$D$6,MATCH(RAB!C174,'HARGA SATUAN'!$C$7:$C$1509,0),0))</f>
        <v>HDW</v>
      </c>
      <c r="E174" s="282" t="str">
        <f ca="1">IF(B174="+","Unit",IF(ISERROR(OFFSET('HARGA SATUAN'!$E$6,MATCH(RAB!C174,'HARGA SATUAN'!$C$7:$C$1509,0),0)),"",OFFSET('HARGA SATUAN'!$E$6,MATCH(RAB!C174,'HARGA SATUAN'!$C$7:$C$1509,0),0)))</f>
        <v>Bh</v>
      </c>
      <c r="F174" s="389">
        <f>F171*1</f>
        <v>1</v>
      </c>
      <c r="G174" s="283">
        <f ca="1">IF(ISERROR(OFFSET('HARGA SATUAN'!$I$6,MATCH(RAB!C174,'HARGA SATUAN'!$C$7:$C$1509,0),0)),0,OFFSET('HARGA SATUAN'!$I$6,MATCH(RAB!C174,'HARGA SATUAN'!$C$7:$C$1509,0),0))</f>
        <v>4880</v>
      </c>
      <c r="H174" s="284">
        <f t="shared" ca="1" si="69"/>
        <v>0</v>
      </c>
      <c r="I174" s="284">
        <f t="shared" ca="1" si="70"/>
        <v>4880</v>
      </c>
      <c r="J174" s="284">
        <f t="shared" ca="1" si="71"/>
        <v>0</v>
      </c>
      <c r="K174" s="285">
        <f t="shared" ca="1" si="72"/>
        <v>4880</v>
      </c>
      <c r="L174" s="289"/>
      <c r="M174" s="289"/>
      <c r="N174" s="289"/>
      <c r="O174" s="286"/>
      <c r="P174" s="286"/>
      <c r="Q174" s="267"/>
      <c r="R174" s="259"/>
      <c r="S174" s="287"/>
      <c r="T174" s="264"/>
      <c r="U174" s="264"/>
      <c r="V174" s="264"/>
    </row>
    <row r="175" spans="1:22" s="290" customFormat="1">
      <c r="A175" s="259" t="e">
        <f>IF(AND(C175=0,#REF!=0,#REF!=0),"BLANKS",1)</f>
        <v>#REF!</v>
      </c>
      <c r="B175" s="501">
        <v>4</v>
      </c>
      <c r="C175" s="499" t="s">
        <v>32</v>
      </c>
      <c r="D175" s="281" t="str">
        <f ca="1">IF(ISERROR(OFFSET('HARGA SATUAN'!$D$6,MATCH(RAB!C175,'HARGA SATUAN'!$C$7:$C$1509,0),0)),"",OFFSET('HARGA SATUAN'!$D$6,MATCH(RAB!C175,'HARGA SATUAN'!$C$7:$C$1509,0),0))</f>
        <v>HDW</v>
      </c>
      <c r="E175" s="282" t="str">
        <f ca="1">IF(B175="+","Unit",IF(ISERROR(OFFSET('HARGA SATUAN'!$E$6,MATCH(RAB!C175,'HARGA SATUAN'!$C$7:$C$1509,0),0)),"",OFFSET('HARGA SATUAN'!$E$6,MATCH(RAB!C175,'HARGA SATUAN'!$C$7:$C$1509,0),0)))</f>
        <v>Mtr</v>
      </c>
      <c r="F175" s="389">
        <f>F171*10</f>
        <v>10</v>
      </c>
      <c r="G175" s="283">
        <f ca="1">IF(ISERROR(OFFSET('HARGA SATUAN'!$I$6,MATCH(RAB!C175,'HARGA SATUAN'!$C$7:$C$1509,0),0)),0,OFFSET('HARGA SATUAN'!$I$6,MATCH(RAB!C175,'HARGA SATUAN'!$C$7:$C$1509,0),0))</f>
        <v>30000</v>
      </c>
      <c r="H175" s="284">
        <f t="shared" ca="1" si="69"/>
        <v>0</v>
      </c>
      <c r="I175" s="284">
        <f t="shared" ca="1" si="70"/>
        <v>300000</v>
      </c>
      <c r="J175" s="284">
        <f t="shared" ca="1" si="71"/>
        <v>0</v>
      </c>
      <c r="K175" s="285">
        <f t="shared" ca="1" si="72"/>
        <v>300000</v>
      </c>
      <c r="L175" s="289"/>
      <c r="M175" s="289"/>
      <c r="N175" s="289"/>
      <c r="O175" s="286"/>
      <c r="P175" s="286"/>
      <c r="Q175" s="267"/>
      <c r="R175" s="259"/>
      <c r="S175" s="287"/>
      <c r="T175" s="264"/>
      <c r="U175" s="264"/>
      <c r="V175" s="264"/>
    </row>
    <row r="176" spans="1:22" s="290" customFormat="1">
      <c r="A176" s="259"/>
      <c r="B176" s="501">
        <v>5</v>
      </c>
      <c r="C176" s="499" t="s">
        <v>33</v>
      </c>
      <c r="D176" s="281" t="str">
        <f ca="1">IF(ISERROR(OFFSET('HARGA SATUAN'!$D$6,MATCH(RAB!C176,'HARGA SATUAN'!$C$7:$C$1509,0),0)),"",OFFSET('HARGA SATUAN'!$D$6,MATCH(RAB!C176,'HARGA SATUAN'!$C$7:$C$1509,0),0))</f>
        <v>HDW</v>
      </c>
      <c r="E176" s="282" t="str">
        <f ca="1">IF(B176="+","Unit",IF(ISERROR(OFFSET('HARGA SATUAN'!$E$6,MATCH(RAB!C176,'HARGA SATUAN'!$C$7:$C$1509,0),0)),"",OFFSET('HARGA SATUAN'!$E$6,MATCH(RAB!C176,'HARGA SATUAN'!$C$7:$C$1509,0),0)))</f>
        <v>Bh</v>
      </c>
      <c r="F176" s="389">
        <f>F171*2</f>
        <v>2</v>
      </c>
      <c r="G176" s="283">
        <f ca="1">IF(ISERROR(OFFSET('HARGA SATUAN'!$I$6,MATCH(RAB!C176,'HARGA SATUAN'!$C$7:$C$1509,0),0)),0,OFFSET('HARGA SATUAN'!$I$6,MATCH(RAB!C176,'HARGA SATUAN'!$C$7:$C$1509,0),0))</f>
        <v>9500</v>
      </c>
      <c r="H176" s="284">
        <f t="shared" ca="1" si="69"/>
        <v>0</v>
      </c>
      <c r="I176" s="284">
        <f t="shared" ca="1" si="70"/>
        <v>19000</v>
      </c>
      <c r="J176" s="284">
        <f t="shared" ca="1" si="71"/>
        <v>0</v>
      </c>
      <c r="K176" s="285">
        <f t="shared" ca="1" si="72"/>
        <v>19000</v>
      </c>
      <c r="L176" s="289"/>
      <c r="M176" s="289"/>
      <c r="N176" s="289"/>
      <c r="O176" s="286"/>
      <c r="P176" s="286"/>
      <c r="Q176" s="267"/>
      <c r="R176" s="259"/>
      <c r="S176" s="287"/>
      <c r="T176" s="264"/>
      <c r="U176" s="264"/>
      <c r="V176" s="264"/>
    </row>
    <row r="177" spans="1:22" s="290" customFormat="1">
      <c r="A177" s="259"/>
      <c r="B177" s="501">
        <v>6</v>
      </c>
      <c r="C177" s="499" t="s">
        <v>34</v>
      </c>
      <c r="D177" s="281" t="str">
        <f ca="1">IF(ISERROR(OFFSET('HARGA SATUAN'!$D$6,MATCH(RAB!C177,'HARGA SATUAN'!$C$7:$C$1509,0),0)),"",OFFSET('HARGA SATUAN'!$D$6,MATCH(RAB!C177,'HARGA SATUAN'!$C$7:$C$1509,0),0))</f>
        <v>HDW</v>
      </c>
      <c r="E177" s="282" t="str">
        <f ca="1">IF(B177="+","Unit",IF(ISERROR(OFFSET('HARGA SATUAN'!$E$6,MATCH(RAB!C177,'HARGA SATUAN'!$C$7:$C$1509,0),0)),"",OFFSET('HARGA SATUAN'!$E$6,MATCH(RAB!C177,'HARGA SATUAN'!$C$7:$C$1509,0),0)))</f>
        <v>Bh</v>
      </c>
      <c r="F177" s="389">
        <f>F171*5.5</f>
        <v>5.5</v>
      </c>
      <c r="G177" s="283">
        <f ca="1">IF(ISERROR(OFFSET('HARGA SATUAN'!$I$6,MATCH(RAB!C177,'HARGA SATUAN'!$C$7:$C$1509,0),0)),0,OFFSET('HARGA SATUAN'!$I$6,MATCH(RAB!C177,'HARGA SATUAN'!$C$7:$C$1509,0),0))</f>
        <v>6100</v>
      </c>
      <c r="H177" s="284">
        <f t="shared" ref="H177:H202" ca="1" si="77">IF(OR(D177="MDU",D177="MDU-KD"),(IF($O$3="RAB NON MDU","PLN KD",G177*F177)),0)</f>
        <v>0</v>
      </c>
      <c r="I177" s="284">
        <f t="shared" ref="I177:I202" ca="1" si="78">IF(D177="HDW",G177*F177,0)</f>
        <v>33550</v>
      </c>
      <c r="J177" s="284">
        <f t="shared" ref="J177:J202" ca="1" si="79">IF(D177="JASA",G177*F177,0)</f>
        <v>0</v>
      </c>
      <c r="K177" s="285">
        <f t="shared" ref="K177:K202" ca="1" si="80">SUM(H177:J177)</f>
        <v>33550</v>
      </c>
      <c r="L177" s="289"/>
      <c r="M177" s="289"/>
      <c r="N177" s="289"/>
      <c r="O177" s="286"/>
      <c r="P177" s="286"/>
      <c r="Q177" s="267"/>
      <c r="R177" s="259"/>
      <c r="S177" s="287"/>
      <c r="T177" s="264"/>
      <c r="U177" s="264"/>
      <c r="V177" s="264"/>
    </row>
    <row r="178" spans="1:22" s="290" customFormat="1">
      <c r="A178" s="259" t="e">
        <f>IF(AND(C178=0,#REF!=0,#REF!=0),"BLANKS",1)</f>
        <v>#REF!</v>
      </c>
      <c r="B178" s="501">
        <v>7</v>
      </c>
      <c r="C178" s="499" t="s">
        <v>35</v>
      </c>
      <c r="D178" s="281" t="str">
        <f ca="1">IF(ISERROR(OFFSET('HARGA SATUAN'!$D$6,MATCH(RAB!C178,'HARGA SATUAN'!$C$7:$C$1509,0),0)),"",OFFSET('HARGA SATUAN'!$D$6,MATCH(RAB!C178,'HARGA SATUAN'!$C$7:$C$1509,0),0))</f>
        <v>HDW</v>
      </c>
      <c r="E178" s="282" t="str">
        <f ca="1">IF(B178="+","Unit",IF(ISERROR(OFFSET('HARGA SATUAN'!$E$6,MATCH(RAB!C178,'HARGA SATUAN'!$C$7:$C$1509,0),0)),"",OFFSET('HARGA SATUAN'!$E$6,MATCH(RAB!C178,'HARGA SATUAN'!$C$7:$C$1509,0),0)))</f>
        <v>Bh</v>
      </c>
      <c r="F178" s="389">
        <f>F171*6</f>
        <v>6</v>
      </c>
      <c r="G178" s="283">
        <f ca="1">IF(ISERROR(OFFSET('HARGA SATUAN'!$I$6,MATCH(RAB!C178,'HARGA SATUAN'!$C$7:$C$1509,0),0)),0,OFFSET('HARGA SATUAN'!$I$6,MATCH(RAB!C178,'HARGA SATUAN'!$C$7:$C$1509,0),0))</f>
        <v>2300</v>
      </c>
      <c r="H178" s="284">
        <f t="shared" ca="1" si="77"/>
        <v>0</v>
      </c>
      <c r="I178" s="284">
        <f t="shared" ca="1" si="78"/>
        <v>13800</v>
      </c>
      <c r="J178" s="284">
        <f t="shared" ca="1" si="79"/>
        <v>0</v>
      </c>
      <c r="K178" s="285">
        <f t="shared" ca="1" si="80"/>
        <v>13800</v>
      </c>
      <c r="L178" s="289"/>
      <c r="M178" s="289"/>
      <c r="N178" s="289"/>
      <c r="O178" s="286"/>
      <c r="P178" s="286"/>
      <c r="Q178" s="267"/>
      <c r="R178" s="259"/>
      <c r="S178" s="287"/>
      <c r="T178" s="264"/>
      <c r="U178" s="264"/>
      <c r="V178" s="264"/>
    </row>
    <row r="179" spans="1:22" s="290" customFormat="1">
      <c r="A179" s="259" t="e">
        <f>IF(AND(C179=0,C180=0,#REF!=0),"BLANKS",1)</f>
        <v>#REF!</v>
      </c>
      <c r="B179" s="501">
        <v>8</v>
      </c>
      <c r="C179" s="499" t="s">
        <v>1548</v>
      </c>
      <c r="D179" s="281" t="str">
        <f ca="1">IF(ISERROR(OFFSET('HARGA SATUAN'!$D$6,MATCH(RAB!C179,'HARGA SATUAN'!$C$7:$C$1509,0),0)),"",OFFSET('HARGA SATUAN'!$D$6,MATCH(RAB!C179,'HARGA SATUAN'!$C$7:$C$1509,0),0))</f>
        <v>HDW</v>
      </c>
      <c r="E179" s="282" t="str">
        <f ca="1">IF(B179="+","Unit",IF(ISERROR(OFFSET('HARGA SATUAN'!$E$6,MATCH(RAB!C179,'HARGA SATUAN'!$C$7:$C$1509,0),0)),"",OFFSET('HARGA SATUAN'!$E$6,MATCH(RAB!C179,'HARGA SATUAN'!$C$7:$C$1509,0),0)))</f>
        <v>Mtr</v>
      </c>
      <c r="F179" s="389">
        <f>F171*4.8</f>
        <v>4.8</v>
      </c>
      <c r="G179" s="283">
        <f ca="1">IF(ISERROR(OFFSET('HARGA SATUAN'!$I$6,MATCH(RAB!C179,'HARGA SATUAN'!$C$7:$C$1509,0),0)),0,OFFSET('HARGA SATUAN'!$I$6,MATCH(RAB!C179,'HARGA SATUAN'!$C$7:$C$1509,0),0))</f>
        <v>23310</v>
      </c>
      <c r="H179" s="284">
        <f t="shared" ca="1" si="77"/>
        <v>0</v>
      </c>
      <c r="I179" s="284">
        <f t="shared" ca="1" si="78"/>
        <v>111888</v>
      </c>
      <c r="J179" s="284">
        <f t="shared" ca="1" si="79"/>
        <v>0</v>
      </c>
      <c r="K179" s="285">
        <f t="shared" ca="1" si="80"/>
        <v>111888</v>
      </c>
      <c r="L179" s="289"/>
      <c r="M179" s="289"/>
      <c r="N179" s="289"/>
      <c r="O179" s="286"/>
      <c r="P179" s="286"/>
      <c r="Q179" s="267"/>
      <c r="R179" s="259"/>
      <c r="S179" s="287"/>
      <c r="T179" s="264"/>
      <c r="U179" s="264"/>
      <c r="V179" s="264"/>
    </row>
    <row r="180" spans="1:22" s="290" customFormat="1">
      <c r="A180" s="259" t="e">
        <f>IF(AND(C180=0,#REF!=0,#REF!=0),"BLANKS",1)</f>
        <v>#REF!</v>
      </c>
      <c r="B180" s="501">
        <v>9</v>
      </c>
      <c r="C180" s="499" t="s">
        <v>740</v>
      </c>
      <c r="D180" s="281" t="str">
        <f ca="1">IF(ISERROR(OFFSET('HARGA SATUAN'!$D$6,MATCH(RAB!C180,'HARGA SATUAN'!$C$7:$C$1509,0),0)),"",OFFSET('HARGA SATUAN'!$D$6,MATCH(RAB!C180,'HARGA SATUAN'!$C$7:$C$1509,0),0))</f>
        <v>JASA</v>
      </c>
      <c r="E180" s="282" t="str">
        <f ca="1">IF(B180="+","Unit",IF(ISERROR(OFFSET('HARGA SATUAN'!$E$6,MATCH(RAB!C180,'HARGA SATUAN'!$C$7:$C$1509,0),0)),"",OFFSET('HARGA SATUAN'!$E$6,MATCH(RAB!C180,'HARGA SATUAN'!$C$7:$C$1509,0),0)))</f>
        <v>Unit</v>
      </c>
      <c r="F180" s="389">
        <f>F171*1</f>
        <v>1</v>
      </c>
      <c r="G180" s="283">
        <f ca="1">IF(ISERROR(OFFSET('HARGA SATUAN'!$I$6,MATCH(RAB!C180,'HARGA SATUAN'!$C$7:$C$1509,0),0)),0,OFFSET('HARGA SATUAN'!$I$6,MATCH(RAB!C180,'HARGA SATUAN'!$C$7:$C$1509,0),0))</f>
        <v>65400</v>
      </c>
      <c r="H180" s="284">
        <f t="shared" ca="1" si="77"/>
        <v>0</v>
      </c>
      <c r="I180" s="284">
        <f t="shared" ca="1" si="78"/>
        <v>0</v>
      </c>
      <c r="J180" s="284">
        <f t="shared" ca="1" si="79"/>
        <v>65400</v>
      </c>
      <c r="K180" s="285">
        <f t="shared" ca="1" si="80"/>
        <v>65400</v>
      </c>
      <c r="L180" s="289"/>
      <c r="M180" s="289"/>
      <c r="N180" s="289"/>
      <c r="O180" s="286"/>
      <c r="P180" s="286"/>
      <c r="Q180" s="267"/>
      <c r="R180" s="259"/>
      <c r="S180" s="287"/>
      <c r="T180" s="264"/>
      <c r="U180" s="264"/>
      <c r="V180" s="264"/>
    </row>
    <row r="181" spans="1:22" s="290" customFormat="1">
      <c r="A181" s="259"/>
      <c r="B181" s="501"/>
      <c r="C181" s="499"/>
      <c r="D181" s="281" t="str">
        <f ca="1">IF(ISERROR(OFFSET('HARGA SATUAN'!$D$6,MATCH(RAB!C181,'HARGA SATUAN'!$C$7:$C$1509,0),0)),"",OFFSET('HARGA SATUAN'!$D$6,MATCH(RAB!C181,'HARGA SATUAN'!$C$7:$C$1509,0),0))</f>
        <v/>
      </c>
      <c r="E181" s="282" t="str">
        <f ca="1">IF(B181="+","Unit",IF(ISERROR(OFFSET('HARGA SATUAN'!$E$6,MATCH(RAB!C181,'HARGA SATUAN'!$C$7:$C$1509,0),0)),"",OFFSET('HARGA SATUAN'!$E$6,MATCH(RAB!C181,'HARGA SATUAN'!$C$7:$C$1509,0),0)))</f>
        <v/>
      </c>
      <c r="F181" s="389"/>
      <c r="G181" s="283">
        <f ca="1">IF(ISERROR(OFFSET('HARGA SATUAN'!$I$6,MATCH(RAB!C181,'HARGA SATUAN'!$C$7:$C$1509,0),0)),0,OFFSET('HARGA SATUAN'!$I$6,MATCH(RAB!C181,'HARGA SATUAN'!$C$7:$C$1509,0),0))</f>
        <v>0</v>
      </c>
      <c r="H181" s="284">
        <f t="shared" ca="1" si="77"/>
        <v>0</v>
      </c>
      <c r="I181" s="284">
        <f t="shared" ca="1" si="78"/>
        <v>0</v>
      </c>
      <c r="J181" s="284">
        <f t="shared" ca="1" si="79"/>
        <v>0</v>
      </c>
      <c r="K181" s="285">
        <f t="shared" ca="1" si="80"/>
        <v>0</v>
      </c>
      <c r="L181" s="289"/>
      <c r="M181" s="289"/>
      <c r="N181" s="289"/>
      <c r="O181" s="286"/>
      <c r="P181" s="286"/>
      <c r="Q181" s="267"/>
      <c r="R181" s="259"/>
      <c r="S181" s="287"/>
      <c r="T181" s="264"/>
      <c r="U181" s="264"/>
      <c r="V181" s="264"/>
    </row>
    <row r="182" spans="1:22" s="290" customFormat="1">
      <c r="A182" s="259" t="e">
        <f>IF(AND(C182=0,#REF!=0,#REF!=0),"BLANKS",1)</f>
        <v>#REF!</v>
      </c>
      <c r="B182" s="513" t="s">
        <v>1039</v>
      </c>
      <c r="C182" s="514" t="s">
        <v>1620</v>
      </c>
      <c r="D182" s="281" t="str">
        <f ca="1">IF(ISERROR(OFFSET('HARGA SATUAN'!$D$6,MATCH(RAB!C182,'HARGA SATUAN'!$C$7:$C$1509,0),0)),"",OFFSET('HARGA SATUAN'!$D$6,MATCH(RAB!C182,'HARGA SATUAN'!$C$7:$C$1509,0),0))</f>
        <v/>
      </c>
      <c r="E182" s="282" t="str">
        <f ca="1">IF(B182="+","Unit",IF(ISERROR(OFFSET('HARGA SATUAN'!$E$6,MATCH(RAB!C182,'HARGA SATUAN'!$C$7:$C$1509,0),0)),"",OFFSET('HARGA SATUAN'!$E$6,MATCH(RAB!C182,'HARGA SATUAN'!$C$7:$C$1509,0),0)))</f>
        <v>Unit</v>
      </c>
      <c r="F182" s="389">
        <v>30</v>
      </c>
      <c r="G182" s="283">
        <f ca="1">IF(ISERROR(OFFSET('HARGA SATUAN'!$I$6,MATCH(RAB!C182,'HARGA SATUAN'!$C$7:$C$1509,0),0)),0,OFFSET('HARGA SATUAN'!$I$6,MATCH(RAB!C182,'HARGA SATUAN'!$C$7:$C$1509,0),0))</f>
        <v>0</v>
      </c>
      <c r="H182" s="284">
        <f t="shared" ca="1" si="77"/>
        <v>0</v>
      </c>
      <c r="I182" s="284">
        <f t="shared" ca="1" si="78"/>
        <v>0</v>
      </c>
      <c r="J182" s="284">
        <f t="shared" ca="1" si="79"/>
        <v>0</v>
      </c>
      <c r="K182" s="285">
        <f t="shared" ca="1" si="80"/>
        <v>0</v>
      </c>
      <c r="L182" s="289"/>
      <c r="M182" s="289"/>
      <c r="N182" s="289"/>
      <c r="O182" s="286"/>
      <c r="P182" s="286"/>
      <c r="Q182" s="267"/>
      <c r="R182" s="259"/>
      <c r="S182" s="287"/>
      <c r="T182" s="264"/>
      <c r="U182" s="264"/>
      <c r="V182" s="264"/>
    </row>
    <row r="183" spans="1:22" s="290" customFormat="1">
      <c r="A183" s="259" t="e">
        <f>IF(AND(C183=0,C184=0,#REF!=0),"BLANKS",1)</f>
        <v>#REF!</v>
      </c>
      <c r="B183" s="501">
        <v>1</v>
      </c>
      <c r="C183" s="109" t="s">
        <v>94</v>
      </c>
      <c r="D183" s="281" t="str">
        <f ca="1">IF(ISERROR(OFFSET('HARGA SATUAN'!$D$6,MATCH(RAB!C183,'HARGA SATUAN'!$C$7:$C$1509,0),0)),"",OFFSET('HARGA SATUAN'!$D$6,MATCH(RAB!C183,'HARGA SATUAN'!$C$7:$C$1509,0),0))</f>
        <v>HDW</v>
      </c>
      <c r="E183" s="282" t="str">
        <f ca="1">IF(B183="+","Unit",IF(ISERROR(OFFSET('HARGA SATUAN'!$E$6,MATCH(RAB!C183,'HARGA SATUAN'!$C$7:$C$1509,0),0)),"",OFFSET('HARGA SATUAN'!$E$6,MATCH(RAB!C183,'HARGA SATUAN'!$C$7:$C$1509,0),0)))</f>
        <v>Mtr</v>
      </c>
      <c r="F183" s="389">
        <f>F182</f>
        <v>30</v>
      </c>
      <c r="G183" s="283">
        <f ca="1">IF(ISERROR(OFFSET('HARGA SATUAN'!$I$6,MATCH(RAB!C183,'HARGA SATUAN'!$C$7:$C$1509,0),0)),0,OFFSET('HARGA SATUAN'!$I$6,MATCH(RAB!C183,'HARGA SATUAN'!$C$7:$C$1509,0),0))</f>
        <v>160100</v>
      </c>
      <c r="H183" s="284">
        <f t="shared" ca="1" si="77"/>
        <v>0</v>
      </c>
      <c r="I183" s="284">
        <f t="shared" ca="1" si="78"/>
        <v>4803000</v>
      </c>
      <c r="J183" s="284">
        <f t="shared" ca="1" si="79"/>
        <v>0</v>
      </c>
      <c r="K183" s="285">
        <f t="shared" ca="1" si="80"/>
        <v>4803000</v>
      </c>
      <c r="L183" s="289"/>
      <c r="M183" s="289"/>
      <c r="N183" s="289"/>
      <c r="O183" s="286"/>
      <c r="P183" s="286"/>
      <c r="Q183" s="267"/>
      <c r="R183" s="259"/>
      <c r="S183" s="287"/>
      <c r="T183" s="264"/>
      <c r="U183" s="264"/>
      <c r="V183" s="264"/>
    </row>
    <row r="184" spans="1:22" s="290" customFormat="1">
      <c r="A184" s="259" t="e">
        <f>IF(AND(C184=0,#REF!=0,#REF!=0),"BLANKS",1)</f>
        <v>#REF!</v>
      </c>
      <c r="B184" s="501">
        <v>2</v>
      </c>
      <c r="C184" s="499" t="s">
        <v>85</v>
      </c>
      <c r="D184" s="281" t="str">
        <f ca="1">IF(ISERROR(OFFSET('HARGA SATUAN'!$D$6,MATCH(RAB!C184,'HARGA SATUAN'!$C$7:$C$1509,0),0)),"",OFFSET('HARGA SATUAN'!$D$6,MATCH(RAB!C184,'HARGA SATUAN'!$C$7:$C$1509,0),0))</f>
        <v>MDU-KD</v>
      </c>
      <c r="E184" s="282" t="str">
        <f ca="1">IF(B184="+","Unit",IF(ISERROR(OFFSET('HARGA SATUAN'!$E$6,MATCH(RAB!C184,'HARGA SATUAN'!$C$7:$C$1509,0),0)),"",OFFSET('HARGA SATUAN'!$E$6,MATCH(RAB!C184,'HARGA SATUAN'!$C$7:$C$1509,0),0)))</f>
        <v>Mtr</v>
      </c>
      <c r="F184" s="389">
        <f>(F139*1)*F182</f>
        <v>30</v>
      </c>
      <c r="G184" s="283">
        <f ca="1">IF(ISERROR(OFFSET('HARGA SATUAN'!$I$6,MATCH(RAB!C184,'HARGA SATUAN'!$C$7:$C$1509,0),0)),0,OFFSET('HARGA SATUAN'!$I$6,MATCH(RAB!C184,'HARGA SATUAN'!$C$7:$C$1509,0),0))</f>
        <v>218600</v>
      </c>
      <c r="H184" s="284">
        <f t="shared" ca="1" si="77"/>
        <v>6558000</v>
      </c>
      <c r="I184" s="284">
        <f t="shared" ca="1" si="78"/>
        <v>0</v>
      </c>
      <c r="J184" s="284">
        <f t="shared" ca="1" si="79"/>
        <v>0</v>
      </c>
      <c r="K184" s="285">
        <f t="shared" ca="1" si="80"/>
        <v>6558000</v>
      </c>
      <c r="L184" s="289"/>
      <c r="M184" s="289"/>
      <c r="N184" s="289"/>
      <c r="O184" s="286"/>
      <c r="P184" s="286"/>
      <c r="Q184" s="267"/>
      <c r="R184" s="259"/>
      <c r="S184" s="287"/>
      <c r="T184" s="264"/>
      <c r="U184" s="264"/>
      <c r="V184" s="264"/>
    </row>
    <row r="185" spans="1:22" s="290" customFormat="1">
      <c r="A185" s="259"/>
      <c r="B185" s="501">
        <v>3</v>
      </c>
      <c r="C185" s="499" t="s">
        <v>67</v>
      </c>
      <c r="D185" s="281" t="str">
        <f ca="1">IF(ISERROR(OFFSET('HARGA SATUAN'!$D$6,MATCH(RAB!C185,'HARGA SATUAN'!$C$7:$C$1509,0),0)),"",OFFSET('HARGA SATUAN'!$D$6,MATCH(RAB!C185,'HARGA SATUAN'!$C$7:$C$1509,0),0))</f>
        <v>MDU-KD</v>
      </c>
      <c r="E185" s="282" t="str">
        <f ca="1">IF(B185="+","Unit",IF(ISERROR(OFFSET('HARGA SATUAN'!$E$6,MATCH(RAB!C185,'HARGA SATUAN'!$C$7:$C$1509,0),0)),"",OFFSET('HARGA SATUAN'!$E$6,MATCH(RAB!C185,'HARGA SATUAN'!$C$7:$C$1509,0),0)))</f>
        <v>Mtr</v>
      </c>
      <c r="F185" s="390">
        <f>F139*12</f>
        <v>12</v>
      </c>
      <c r="G185" s="283">
        <f ca="1">IF(ISERROR(OFFSET('HARGA SATUAN'!$I$6,MATCH(RAB!C185,'HARGA SATUAN'!$C$7:$C$1509,0),0)),0,OFFSET('HARGA SATUAN'!$I$6,MATCH(RAB!C185,'HARGA SATUAN'!$C$7:$C$1509,0),0))</f>
        <v>14200</v>
      </c>
      <c r="H185" s="284">
        <f t="shared" ca="1" si="77"/>
        <v>170400</v>
      </c>
      <c r="I185" s="284">
        <f t="shared" ca="1" si="78"/>
        <v>0</v>
      </c>
      <c r="J185" s="284">
        <f t="shared" ca="1" si="79"/>
        <v>0</v>
      </c>
      <c r="K185" s="285">
        <f t="shared" ca="1" si="80"/>
        <v>170400</v>
      </c>
      <c r="L185" s="289"/>
      <c r="M185" s="289"/>
      <c r="N185" s="289"/>
      <c r="O185" s="286"/>
      <c r="P185" s="286"/>
      <c r="Q185" s="267"/>
      <c r="R185" s="259"/>
      <c r="S185" s="287"/>
      <c r="T185" s="264"/>
      <c r="U185" s="264"/>
      <c r="V185" s="264"/>
    </row>
    <row r="186" spans="1:22" s="290" customFormat="1">
      <c r="A186" s="259">
        <f t="shared" ref="A186:A188" si="81">IF(AND(C186=0,C187=0,C188=0),"BLANKS",1)</f>
        <v>1</v>
      </c>
      <c r="B186" s="501">
        <v>4</v>
      </c>
      <c r="C186" s="499" t="s">
        <v>183</v>
      </c>
      <c r="D186" s="281" t="str">
        <f ca="1">IF(ISERROR(OFFSET('HARGA SATUAN'!$D$6,MATCH(RAB!C186,'HARGA SATUAN'!$C$7:$C$1509,0),0)),"",OFFSET('HARGA SATUAN'!$D$6,MATCH(RAB!C186,'HARGA SATUAN'!$C$7:$C$1509,0),0))</f>
        <v>HDW</v>
      </c>
      <c r="E186" s="282" t="str">
        <f ca="1">IF(B186="+","Unit",IF(ISERROR(OFFSET('HARGA SATUAN'!$E$6,MATCH(RAB!C186,'HARGA SATUAN'!$C$7:$C$1509,0),0)),"",OFFSET('HARGA SATUAN'!$E$6,MATCH(RAB!C186,'HARGA SATUAN'!$C$7:$C$1509,0),0)))</f>
        <v>Bh</v>
      </c>
      <c r="F186" s="390">
        <f>F139*3</f>
        <v>3</v>
      </c>
      <c r="G186" s="283">
        <f ca="1">IF(ISERROR(OFFSET('HARGA SATUAN'!$I$6,MATCH(RAB!C186,'HARGA SATUAN'!$C$7:$C$1509,0),0)),0,OFFSET('HARGA SATUAN'!$I$6,MATCH(RAB!C186,'HARGA SATUAN'!$C$7:$C$1509,0),0))</f>
        <v>37700</v>
      </c>
      <c r="H186" s="284">
        <f t="shared" ca="1" si="77"/>
        <v>0</v>
      </c>
      <c r="I186" s="284">
        <f t="shared" ca="1" si="78"/>
        <v>113100</v>
      </c>
      <c r="J186" s="284">
        <f t="shared" ca="1" si="79"/>
        <v>0</v>
      </c>
      <c r="K186" s="285">
        <f t="shared" ca="1" si="80"/>
        <v>113100</v>
      </c>
      <c r="L186" s="289"/>
      <c r="M186" s="289"/>
      <c r="N186" s="289"/>
      <c r="O186" s="286"/>
      <c r="P186" s="286"/>
      <c r="Q186" s="267"/>
      <c r="R186" s="259"/>
      <c r="S186" s="287"/>
      <c r="T186" s="264"/>
      <c r="U186" s="264"/>
      <c r="V186" s="264"/>
    </row>
    <row r="187" spans="1:22" s="290" customFormat="1" ht="30">
      <c r="A187" s="259">
        <f t="shared" si="81"/>
        <v>1</v>
      </c>
      <c r="B187" s="501">
        <v>5</v>
      </c>
      <c r="C187" s="499" t="s">
        <v>1483</v>
      </c>
      <c r="D187" s="281" t="str">
        <f ca="1">IF(ISERROR(OFFSET('HARGA SATUAN'!$D$6,MATCH(RAB!C187,'HARGA SATUAN'!$C$7:$C$1509,0),0)),"",OFFSET('HARGA SATUAN'!$D$6,MATCH(RAB!C187,'HARGA SATUAN'!$C$7:$C$1509,0),0))</f>
        <v>HDW</v>
      </c>
      <c r="E187" s="282" t="str">
        <f ca="1">IF(B187="+","Unit",IF(ISERROR(OFFSET('HARGA SATUAN'!$E$6,MATCH(RAB!C187,'HARGA SATUAN'!$C$7:$C$1509,0),0)),"",OFFSET('HARGA SATUAN'!$E$6,MATCH(RAB!C187,'HARGA SATUAN'!$C$7:$C$1509,0),0)))</f>
        <v>Set</v>
      </c>
      <c r="F187" s="389">
        <f>F139*1</f>
        <v>1</v>
      </c>
      <c r="G187" s="283">
        <f ca="1">IF(ISERROR(OFFSET('HARGA SATUAN'!$I$6,MATCH(RAB!C187,'HARGA SATUAN'!$C$7:$C$1509,0),0)),0,OFFSET('HARGA SATUAN'!$I$6,MATCH(RAB!C187,'HARGA SATUAN'!$C$7:$C$1509,0),0))</f>
        <v>5488400</v>
      </c>
      <c r="H187" s="284">
        <f t="shared" ca="1" si="77"/>
        <v>0</v>
      </c>
      <c r="I187" s="284">
        <f t="shared" ca="1" si="78"/>
        <v>5488400</v>
      </c>
      <c r="J187" s="284">
        <f t="shared" ca="1" si="79"/>
        <v>0</v>
      </c>
      <c r="K187" s="285">
        <f t="shared" ca="1" si="80"/>
        <v>5488400</v>
      </c>
      <c r="L187" s="289"/>
      <c r="M187" s="289"/>
      <c r="N187" s="289"/>
      <c r="O187" s="286"/>
      <c r="P187" s="286"/>
      <c r="Q187" s="267"/>
      <c r="R187" s="259"/>
      <c r="S187" s="287"/>
      <c r="T187" s="264"/>
      <c r="U187" s="264"/>
      <c r="V187" s="264"/>
    </row>
    <row r="188" spans="1:22" s="290" customFormat="1" ht="30">
      <c r="A188" s="259">
        <f t="shared" si="81"/>
        <v>1</v>
      </c>
      <c r="B188" s="501">
        <v>6</v>
      </c>
      <c r="C188" s="499" t="s">
        <v>1486</v>
      </c>
      <c r="D188" s="281" t="str">
        <f ca="1">IF(ISERROR(OFFSET('HARGA SATUAN'!$D$6,MATCH(RAB!C188,'HARGA SATUAN'!$C$7:$C$1509,0),0)),"",OFFSET('HARGA SATUAN'!$D$6,MATCH(RAB!C188,'HARGA SATUAN'!$C$7:$C$1509,0),0))</f>
        <v>HDW</v>
      </c>
      <c r="E188" s="282" t="str">
        <f ca="1">IF(B188="+","Unit",IF(ISERROR(OFFSET('HARGA SATUAN'!$E$6,MATCH(RAB!C188,'HARGA SATUAN'!$C$7:$C$1509,0),0)),"",OFFSET('HARGA SATUAN'!$E$6,MATCH(RAB!C188,'HARGA SATUAN'!$C$7:$C$1509,0),0)))</f>
        <v>Set</v>
      </c>
      <c r="F188" s="389">
        <f>(F139*1)</f>
        <v>1</v>
      </c>
      <c r="G188" s="283">
        <f ca="1">IF(ISERROR(OFFSET('HARGA SATUAN'!$I$6,MATCH(RAB!C188,'HARGA SATUAN'!$C$7:$C$1509,0),0)),0,OFFSET('HARGA SATUAN'!$I$6,MATCH(RAB!C188,'HARGA SATUAN'!$C$7:$C$1509,0),0))</f>
        <v>6240400</v>
      </c>
      <c r="H188" s="284">
        <f t="shared" ca="1" si="77"/>
        <v>0</v>
      </c>
      <c r="I188" s="284">
        <f t="shared" ca="1" si="78"/>
        <v>6240400</v>
      </c>
      <c r="J188" s="284">
        <f t="shared" ca="1" si="79"/>
        <v>0</v>
      </c>
      <c r="K188" s="285">
        <f t="shared" ca="1" si="80"/>
        <v>6240400</v>
      </c>
      <c r="L188" s="289"/>
      <c r="M188" s="289"/>
      <c r="N188" s="289"/>
      <c r="O188" s="286"/>
      <c r="P188" s="286"/>
      <c r="Q188" s="267"/>
      <c r="R188" s="259"/>
      <c r="S188" s="287"/>
      <c r="T188" s="264"/>
      <c r="U188" s="264"/>
      <c r="V188" s="264"/>
    </row>
    <row r="189" spans="1:22" s="290" customFormat="1">
      <c r="A189" s="259" t="e">
        <f>IF(AND(C189=0,C190=0,#REF!=0),"BLANKS",1)</f>
        <v>#REF!</v>
      </c>
      <c r="B189" s="501">
        <v>7</v>
      </c>
      <c r="C189" s="516" t="s">
        <v>584</v>
      </c>
      <c r="D189" s="281" t="str">
        <f ca="1">IF(ISERROR(OFFSET('HARGA SATUAN'!$D$6,MATCH(RAB!C189,'HARGA SATUAN'!$C$7:$C$1509,0),0)),"",OFFSET('HARGA SATUAN'!$D$6,MATCH(RAB!C189,'HARGA SATUAN'!$C$7:$C$1509,0),0))</f>
        <v>HDW</v>
      </c>
      <c r="E189" s="282" t="str">
        <f ca="1">IF(B189="+","Unit",IF(ISERROR(OFFSET('HARGA SATUAN'!$E$6,MATCH(RAB!C189,'HARGA SATUAN'!$C$7:$C$1509,0),0)),"",OFFSET('HARGA SATUAN'!$E$6,MATCH(RAB!C189,'HARGA SATUAN'!$C$7:$C$1509,0),0)))</f>
        <v>Bh</v>
      </c>
      <c r="F189" s="389">
        <v>0</v>
      </c>
      <c r="G189" s="283">
        <f ca="1">IF(ISERROR(OFFSET('HARGA SATUAN'!$I$6,MATCH(RAB!C189,'HARGA SATUAN'!$C$7:$C$1509,0),0)),0,OFFSET('HARGA SATUAN'!$I$6,MATCH(RAB!C189,'HARGA SATUAN'!$C$7:$C$1509,0),0))</f>
        <v>49000</v>
      </c>
      <c r="H189" s="284">
        <f t="shared" ca="1" si="77"/>
        <v>0</v>
      </c>
      <c r="I189" s="284">
        <f t="shared" ca="1" si="78"/>
        <v>0</v>
      </c>
      <c r="J189" s="284">
        <f t="shared" ca="1" si="79"/>
        <v>0</v>
      </c>
      <c r="K189" s="285">
        <f t="shared" ca="1" si="80"/>
        <v>0</v>
      </c>
      <c r="L189" s="289"/>
      <c r="M189" s="289"/>
      <c r="N189" s="289"/>
      <c r="O189" s="286"/>
      <c r="P189" s="286"/>
      <c r="Q189" s="267"/>
      <c r="R189" s="259"/>
      <c r="S189" s="287"/>
      <c r="T189" s="264"/>
      <c r="U189" s="264"/>
      <c r="V189" s="264"/>
    </row>
    <row r="190" spans="1:22" s="290" customFormat="1">
      <c r="A190" s="259" t="e">
        <f>IF(AND(C190=0,#REF!=0,#REF!=0),"BLANKS",1)</f>
        <v>#REF!</v>
      </c>
      <c r="B190" s="501">
        <v>8</v>
      </c>
      <c r="C190" s="516" t="s">
        <v>1621</v>
      </c>
      <c r="D190" s="281" t="str">
        <f ca="1">IF(ISERROR(OFFSET('HARGA SATUAN'!$D$6,MATCH(RAB!C190,'HARGA SATUAN'!$C$7:$C$1509,0),0)),"",OFFSET('HARGA SATUAN'!$D$6,MATCH(RAB!C190,'HARGA SATUAN'!$C$7:$C$1509,0),0))</f>
        <v>HDW</v>
      </c>
      <c r="E190" s="282" t="str">
        <f ca="1">IF(B190="+","Unit",IF(ISERROR(OFFSET('HARGA SATUAN'!$E$6,MATCH(RAB!C190,'HARGA SATUAN'!$C$7:$C$1509,0),0)),"",OFFSET('HARGA SATUAN'!$E$6,MATCH(RAB!C190,'HARGA SATUAN'!$C$7:$C$1509,0),0)))</f>
        <v>Bh</v>
      </c>
      <c r="F190" s="389">
        <v>0</v>
      </c>
      <c r="G190" s="283">
        <f ca="1">IF(ISERROR(OFFSET('HARGA SATUAN'!$I$6,MATCH(RAB!C190,'HARGA SATUAN'!$C$7:$C$1509,0),0)),0,OFFSET('HARGA SATUAN'!$I$6,MATCH(RAB!C190,'HARGA SATUAN'!$C$7:$C$1509,0),0))</f>
        <v>77000</v>
      </c>
      <c r="H190" s="284">
        <f t="shared" ca="1" si="77"/>
        <v>0</v>
      </c>
      <c r="I190" s="284">
        <f t="shared" ca="1" si="78"/>
        <v>0</v>
      </c>
      <c r="J190" s="284">
        <f t="shared" ca="1" si="79"/>
        <v>0</v>
      </c>
      <c r="K190" s="285">
        <f t="shared" ca="1" si="80"/>
        <v>0</v>
      </c>
      <c r="L190" s="289"/>
      <c r="M190" s="289"/>
      <c r="N190" s="289"/>
      <c r="O190" s="286"/>
      <c r="P190" s="286"/>
      <c r="Q190" s="267"/>
      <c r="R190" s="259"/>
      <c r="S190" s="287"/>
      <c r="T190" s="264"/>
      <c r="U190" s="264"/>
      <c r="V190" s="264"/>
    </row>
    <row r="191" spans="1:22" s="290" customFormat="1">
      <c r="A191" s="259">
        <f t="shared" ref="A191:A193" si="82">IF(AND(C191=0,C192=0,C193=0),"BLANKS",1)</f>
        <v>1</v>
      </c>
      <c r="B191" s="501">
        <v>9</v>
      </c>
      <c r="C191" s="499" t="s">
        <v>38</v>
      </c>
      <c r="D191" s="281" t="str">
        <f ca="1">IF(ISERROR(OFFSET('HARGA SATUAN'!$D$6,MATCH(RAB!C191,'HARGA SATUAN'!$C$7:$C$1509,0),0)),"",OFFSET('HARGA SATUAN'!$D$6,MATCH(RAB!C191,'HARGA SATUAN'!$C$7:$C$1509,0),0))</f>
        <v>HDW</v>
      </c>
      <c r="E191" s="282" t="str">
        <f ca="1">IF(B191="+","Unit",IF(ISERROR(OFFSET('HARGA SATUAN'!$E$6,MATCH(RAB!C191,'HARGA SATUAN'!$C$7:$C$1509,0),0)),"",OFFSET('HARGA SATUAN'!$E$6,MATCH(RAB!C191,'HARGA SATUAN'!$C$7:$C$1509,0),0)))</f>
        <v>Bh</v>
      </c>
      <c r="F191" s="389">
        <f>F139*2</f>
        <v>2</v>
      </c>
      <c r="G191" s="283">
        <f ca="1">IF(ISERROR(OFFSET('HARGA SATUAN'!$I$6,MATCH(RAB!C191,'HARGA SATUAN'!$C$7:$C$1509,0),0)),0,OFFSET('HARGA SATUAN'!$I$6,MATCH(RAB!C191,'HARGA SATUAN'!$C$7:$C$1509,0),0))</f>
        <v>63500</v>
      </c>
      <c r="H191" s="284">
        <f t="shared" ca="1" si="77"/>
        <v>0</v>
      </c>
      <c r="I191" s="284">
        <f t="shared" ca="1" si="78"/>
        <v>127000</v>
      </c>
      <c r="J191" s="284">
        <f t="shared" ca="1" si="79"/>
        <v>0</v>
      </c>
      <c r="K191" s="285">
        <f t="shared" ca="1" si="80"/>
        <v>127000</v>
      </c>
      <c r="L191" s="289"/>
      <c r="M191" s="289"/>
      <c r="N191" s="289"/>
      <c r="O191" s="286"/>
      <c r="P191" s="286"/>
      <c r="Q191" s="267"/>
      <c r="R191" s="259"/>
      <c r="S191" s="287"/>
      <c r="T191" s="264"/>
      <c r="U191" s="264"/>
      <c r="V191" s="264"/>
    </row>
    <row r="192" spans="1:22" s="290" customFormat="1">
      <c r="A192" s="259">
        <f t="shared" si="82"/>
        <v>1</v>
      </c>
      <c r="B192" s="501">
        <v>10</v>
      </c>
      <c r="C192" s="499" t="s">
        <v>269</v>
      </c>
      <c r="D192" s="281" t="str">
        <f ca="1">IF(ISERROR(OFFSET('HARGA SATUAN'!$D$6,MATCH(RAB!C192,'HARGA SATUAN'!$C$7:$C$1509,0),0)),"",OFFSET('HARGA SATUAN'!$D$6,MATCH(RAB!C192,'HARGA SATUAN'!$C$7:$C$1509,0),0))</f>
        <v>HDW</v>
      </c>
      <c r="E192" s="282" t="str">
        <f ca="1">IF(B192="+","Unit",IF(ISERROR(OFFSET('HARGA SATUAN'!$E$6,MATCH(RAB!C192,'HARGA SATUAN'!$C$7:$C$1509,0),0)),"",OFFSET('HARGA SATUAN'!$E$6,MATCH(RAB!C192,'HARGA SATUAN'!$C$7:$C$1509,0),0)))</f>
        <v>Mtr</v>
      </c>
      <c r="F192" s="389">
        <f>F139*3</f>
        <v>3</v>
      </c>
      <c r="G192" s="283">
        <f ca="1">IF(ISERROR(OFFSET('HARGA SATUAN'!$I$6,MATCH(RAB!C192,'HARGA SATUAN'!$C$7:$C$1509,0),0)),0,OFFSET('HARGA SATUAN'!$I$6,MATCH(RAB!C192,'HARGA SATUAN'!$C$7:$C$1509,0),0))</f>
        <v>23310</v>
      </c>
      <c r="H192" s="284">
        <f t="shared" ca="1" si="77"/>
        <v>0</v>
      </c>
      <c r="I192" s="284">
        <f t="shared" ca="1" si="78"/>
        <v>69930</v>
      </c>
      <c r="J192" s="284">
        <f t="shared" ca="1" si="79"/>
        <v>0</v>
      </c>
      <c r="K192" s="285">
        <f t="shared" ca="1" si="80"/>
        <v>69930</v>
      </c>
      <c r="L192" s="289"/>
      <c r="M192" s="289"/>
      <c r="N192" s="289"/>
      <c r="O192" s="286"/>
      <c r="P192" s="286"/>
      <c r="Q192" s="267"/>
      <c r="R192" s="259"/>
      <c r="S192" s="287"/>
      <c r="T192" s="264"/>
      <c r="U192" s="264"/>
      <c r="V192" s="264"/>
    </row>
    <row r="193" spans="1:22" s="290" customFormat="1">
      <c r="A193" s="259">
        <f t="shared" si="82"/>
        <v>1</v>
      </c>
      <c r="B193" s="501">
        <v>11</v>
      </c>
      <c r="C193" s="499" t="s">
        <v>35</v>
      </c>
      <c r="D193" s="281" t="str">
        <f ca="1">IF(ISERROR(OFFSET('HARGA SATUAN'!$D$6,MATCH(RAB!C193,'HARGA SATUAN'!$C$7:$C$1509,0),0)),"",OFFSET('HARGA SATUAN'!$D$6,MATCH(RAB!C193,'HARGA SATUAN'!$C$7:$C$1509,0),0))</f>
        <v>HDW</v>
      </c>
      <c r="E193" s="282" t="str">
        <f ca="1">IF(B193="+","Unit",IF(ISERROR(OFFSET('HARGA SATUAN'!$E$6,MATCH(RAB!C193,'HARGA SATUAN'!$C$7:$C$1509,0),0)),"",OFFSET('HARGA SATUAN'!$E$6,MATCH(RAB!C193,'HARGA SATUAN'!$C$7:$C$1509,0),0)))</f>
        <v>Bh</v>
      </c>
      <c r="F193" s="389">
        <f>F139*3</f>
        <v>3</v>
      </c>
      <c r="G193" s="283">
        <f ca="1">IF(ISERROR(OFFSET('HARGA SATUAN'!$I$6,MATCH(RAB!C193,'HARGA SATUAN'!$C$7:$C$1509,0),0)),0,OFFSET('HARGA SATUAN'!$I$6,MATCH(RAB!C193,'HARGA SATUAN'!$C$7:$C$1509,0),0))</f>
        <v>2300</v>
      </c>
      <c r="H193" s="284">
        <f t="shared" ca="1" si="77"/>
        <v>0</v>
      </c>
      <c r="I193" s="284">
        <f t="shared" ca="1" si="78"/>
        <v>6900</v>
      </c>
      <c r="J193" s="284">
        <f t="shared" ca="1" si="79"/>
        <v>0</v>
      </c>
      <c r="K193" s="285">
        <f t="shared" ca="1" si="80"/>
        <v>6900</v>
      </c>
      <c r="L193" s="289"/>
      <c r="M193" s="289"/>
      <c r="N193" s="289"/>
      <c r="O193" s="286"/>
      <c r="P193" s="286"/>
      <c r="Q193" s="267"/>
      <c r="R193" s="259"/>
      <c r="S193" s="287"/>
      <c r="T193" s="264"/>
      <c r="U193" s="264"/>
      <c r="V193" s="264"/>
    </row>
    <row r="194" spans="1:22" s="290" customFormat="1">
      <c r="A194" s="259" t="e">
        <f>IF(AND(C194=0,C195=0,#REF!=0),"BLANKS",1)</f>
        <v>#REF!</v>
      </c>
      <c r="B194" s="501">
        <v>12</v>
      </c>
      <c r="C194" s="499" t="s">
        <v>26</v>
      </c>
      <c r="D194" s="281" t="str">
        <f ca="1">IF(ISERROR(OFFSET('HARGA SATUAN'!$D$6,MATCH(RAB!C194,'HARGA SATUAN'!$C$7:$C$1509,0),0)),"",OFFSET('HARGA SATUAN'!$D$6,MATCH(RAB!C194,'HARGA SATUAN'!$C$7:$C$1509,0),0))</f>
        <v>HDW</v>
      </c>
      <c r="E194" s="282" t="str">
        <f ca="1">IF(B194="+","Unit",IF(ISERROR(OFFSET('HARGA SATUAN'!$E$6,MATCH(RAB!C194,'HARGA SATUAN'!$C$7:$C$1509,0),0)),"",OFFSET('HARGA SATUAN'!$E$6,MATCH(RAB!C194,'HARGA SATUAN'!$C$7:$C$1509,0),0)))</f>
        <v>Bh</v>
      </c>
      <c r="F194" s="389">
        <f>F139*4</f>
        <v>4</v>
      </c>
      <c r="G194" s="283">
        <f ca="1">IF(ISERROR(OFFSET('HARGA SATUAN'!$I$6,MATCH(RAB!C194,'HARGA SATUAN'!$C$7:$C$1509,0),0)),0,OFFSET('HARGA SATUAN'!$I$6,MATCH(RAB!C194,'HARGA SATUAN'!$C$7:$C$1509,0),0))</f>
        <v>2500</v>
      </c>
      <c r="H194" s="284">
        <f t="shared" ca="1" si="77"/>
        <v>0</v>
      </c>
      <c r="I194" s="284">
        <f t="shared" ca="1" si="78"/>
        <v>10000</v>
      </c>
      <c r="J194" s="284">
        <f t="shared" ca="1" si="79"/>
        <v>0</v>
      </c>
      <c r="K194" s="285">
        <f t="shared" ca="1" si="80"/>
        <v>10000</v>
      </c>
      <c r="L194" s="289"/>
      <c r="M194" s="289"/>
      <c r="N194" s="289"/>
      <c r="O194" s="286"/>
      <c r="P194" s="286"/>
      <c r="Q194" s="267"/>
      <c r="R194" s="259"/>
      <c r="S194" s="287"/>
      <c r="T194" s="264"/>
      <c r="U194" s="264"/>
      <c r="V194" s="264"/>
    </row>
    <row r="195" spans="1:22" s="290" customFormat="1">
      <c r="A195" s="259" t="e">
        <f>IF(AND(C195=0,#REF!=0,#REF!=0),"BLANKS",1)</f>
        <v>#REF!</v>
      </c>
      <c r="B195" s="501">
        <v>13</v>
      </c>
      <c r="C195" s="499" t="s">
        <v>475</v>
      </c>
      <c r="D195" s="281" t="str">
        <f ca="1">IF(ISERROR(OFFSET('HARGA SATUAN'!$D$6,MATCH(RAB!C195,'HARGA SATUAN'!$C$7:$C$1509,0),0)),"",OFFSET('HARGA SATUAN'!$D$6,MATCH(RAB!C195,'HARGA SATUAN'!$C$7:$C$1509,0),0))</f>
        <v>HDW</v>
      </c>
      <c r="E195" s="282" t="str">
        <f ca="1">IF(B195="+","Unit",IF(ISERROR(OFFSET('HARGA SATUAN'!$E$6,MATCH(RAB!C195,'HARGA SATUAN'!$C$7:$C$1509,0),0)),"",OFFSET('HARGA SATUAN'!$E$6,MATCH(RAB!C195,'HARGA SATUAN'!$C$7:$C$1509,0),0)))</f>
        <v>Bh</v>
      </c>
      <c r="F195" s="389">
        <f>F139*2</f>
        <v>2</v>
      </c>
      <c r="G195" s="283">
        <f ca="1">IF(ISERROR(OFFSET('HARGA SATUAN'!$I$6,MATCH(RAB!C195,'HARGA SATUAN'!$C$7:$C$1509,0),0)),0,OFFSET('HARGA SATUAN'!$I$6,MATCH(RAB!C195,'HARGA SATUAN'!$C$7:$C$1509,0),0))</f>
        <v>680475</v>
      </c>
      <c r="H195" s="284">
        <f t="shared" ca="1" si="77"/>
        <v>0</v>
      </c>
      <c r="I195" s="284">
        <f t="shared" ca="1" si="78"/>
        <v>1360950</v>
      </c>
      <c r="J195" s="284">
        <f t="shared" ca="1" si="79"/>
        <v>0</v>
      </c>
      <c r="K195" s="285">
        <f t="shared" ca="1" si="80"/>
        <v>1360950</v>
      </c>
      <c r="L195" s="289"/>
      <c r="M195" s="289"/>
      <c r="N195" s="289"/>
      <c r="O195" s="286"/>
      <c r="P195" s="286"/>
      <c r="Q195" s="267"/>
      <c r="R195" s="259"/>
      <c r="S195" s="287"/>
      <c r="T195" s="264"/>
      <c r="U195" s="264"/>
      <c r="V195" s="264"/>
    </row>
    <row r="196" spans="1:22" s="290" customFormat="1">
      <c r="A196" s="259"/>
      <c r="B196" s="501">
        <v>14</v>
      </c>
      <c r="C196" s="499" t="s">
        <v>1622</v>
      </c>
      <c r="D196" s="281" t="str">
        <f ca="1">IF(ISERROR(OFFSET('HARGA SATUAN'!$D$6,MATCH(RAB!C196,'HARGA SATUAN'!$C$7:$C$1509,0),0)),"",OFFSET('HARGA SATUAN'!$D$6,MATCH(RAB!C196,'HARGA SATUAN'!$C$7:$C$1509,0),0))</f>
        <v>HDW</v>
      </c>
      <c r="E196" s="282" t="str">
        <f ca="1">IF(B196="+","Unit",IF(ISERROR(OFFSET('HARGA SATUAN'!$E$6,MATCH(RAB!C196,'HARGA SATUAN'!$C$7:$C$1509,0),0)),"",OFFSET('HARGA SATUAN'!$E$6,MATCH(RAB!C196,'HARGA SATUAN'!$C$7:$C$1509,0),0)))</f>
        <v>Bh</v>
      </c>
      <c r="F196" s="389">
        <f>F139*1</f>
        <v>1</v>
      </c>
      <c r="G196" s="283">
        <f ca="1">IF(ISERROR(OFFSET('HARGA SATUAN'!$I$6,MATCH(RAB!C196,'HARGA SATUAN'!$C$7:$C$1509,0),0)),0,OFFSET('HARGA SATUAN'!$I$6,MATCH(RAB!C196,'HARGA SATUAN'!$C$7:$C$1509,0),0))</f>
        <v>25100</v>
      </c>
      <c r="H196" s="284">
        <f t="shared" ca="1" si="77"/>
        <v>0</v>
      </c>
      <c r="I196" s="284">
        <f t="shared" ca="1" si="78"/>
        <v>25100</v>
      </c>
      <c r="J196" s="284">
        <f t="shared" ca="1" si="79"/>
        <v>0</v>
      </c>
      <c r="K196" s="285">
        <f t="shared" ca="1" si="80"/>
        <v>25100</v>
      </c>
      <c r="L196" s="289"/>
      <c r="M196" s="289"/>
      <c r="N196" s="289"/>
      <c r="O196" s="286"/>
      <c r="P196" s="286"/>
      <c r="Q196" s="267"/>
      <c r="R196" s="259"/>
      <c r="S196" s="287"/>
      <c r="T196" s="264"/>
      <c r="U196" s="264"/>
      <c r="V196" s="264"/>
    </row>
    <row r="197" spans="1:22" s="290" customFormat="1">
      <c r="A197" s="259" t="e">
        <f>IF(AND(C197=0,#REF!=0,#REF!=0),"BLANKS",1)</f>
        <v>#REF!</v>
      </c>
      <c r="B197" s="501">
        <v>15</v>
      </c>
      <c r="C197" s="499" t="s">
        <v>297</v>
      </c>
      <c r="D197" s="281" t="str">
        <f ca="1">IF(ISERROR(OFFSET('HARGA SATUAN'!$D$6,MATCH(RAB!C197,'HARGA SATUAN'!$C$7:$C$1509,0),0)),"",OFFSET('HARGA SATUAN'!$D$6,MATCH(RAB!C197,'HARGA SATUAN'!$C$7:$C$1509,0),0))</f>
        <v>HDW</v>
      </c>
      <c r="E197" s="282" t="str">
        <f ca="1">IF(B197="+","Unit",IF(ISERROR(OFFSET('HARGA SATUAN'!$E$6,MATCH(RAB!C197,'HARGA SATUAN'!$C$7:$C$1509,0),0)),"",OFFSET('HARGA SATUAN'!$E$6,MATCH(RAB!C197,'HARGA SATUAN'!$C$7:$C$1509,0),0)))</f>
        <v>Bh</v>
      </c>
      <c r="F197" s="389">
        <f>F139*4</f>
        <v>4</v>
      </c>
      <c r="G197" s="283">
        <f ca="1">IF(ISERROR(OFFSET('HARGA SATUAN'!$I$6,MATCH(RAB!C197,'HARGA SATUAN'!$C$7:$C$1509,0),0)),0,OFFSET('HARGA SATUAN'!$I$6,MATCH(RAB!C197,'HARGA SATUAN'!$C$7:$C$1509,0),0))</f>
        <v>12500</v>
      </c>
      <c r="H197" s="284">
        <f t="shared" ca="1" si="77"/>
        <v>0</v>
      </c>
      <c r="I197" s="284">
        <f t="shared" ca="1" si="78"/>
        <v>50000</v>
      </c>
      <c r="J197" s="284">
        <f t="shared" ca="1" si="79"/>
        <v>0</v>
      </c>
      <c r="K197" s="285">
        <f t="shared" ca="1" si="80"/>
        <v>50000</v>
      </c>
      <c r="L197" s="289"/>
      <c r="M197" s="289"/>
      <c r="N197" s="289"/>
      <c r="O197" s="286"/>
      <c r="P197" s="286"/>
      <c r="Q197" s="267"/>
      <c r="R197" s="259"/>
      <c r="S197" s="287"/>
      <c r="T197" s="264"/>
      <c r="U197" s="264"/>
      <c r="V197" s="264"/>
    </row>
    <row r="198" spans="1:22" s="290" customFormat="1">
      <c r="A198" s="259"/>
      <c r="B198" s="501">
        <v>16</v>
      </c>
      <c r="C198" s="499" t="s">
        <v>619</v>
      </c>
      <c r="D198" s="281" t="str">
        <f ca="1">IF(ISERROR(OFFSET('HARGA SATUAN'!$D$6,MATCH(RAB!C198,'HARGA SATUAN'!$C$7:$C$1509,0),0)),"",OFFSET('HARGA SATUAN'!$D$6,MATCH(RAB!C198,'HARGA SATUAN'!$C$7:$C$1509,0),0))</f>
        <v>HDW</v>
      </c>
      <c r="E198" s="282" t="str">
        <f ca="1">IF(B198="+","Unit",IF(ISERROR(OFFSET('HARGA SATUAN'!$E$6,MATCH(RAB!C198,'HARGA SATUAN'!$C$7:$C$1509,0),0)),"",OFFSET('HARGA SATUAN'!$E$6,MATCH(RAB!C198,'HARGA SATUAN'!$C$7:$C$1509,0),0)))</f>
        <v>Bh</v>
      </c>
      <c r="F198" s="389">
        <f>F139*3</f>
        <v>3</v>
      </c>
      <c r="G198" s="283">
        <f ca="1">IF(ISERROR(OFFSET('HARGA SATUAN'!$I$6,MATCH(RAB!C198,'HARGA SATUAN'!$C$7:$C$1509,0),0)),0,OFFSET('HARGA SATUAN'!$I$6,MATCH(RAB!C198,'HARGA SATUAN'!$C$7:$C$1509,0),0))</f>
        <v>8900</v>
      </c>
      <c r="H198" s="284">
        <f t="shared" ca="1" si="77"/>
        <v>0</v>
      </c>
      <c r="I198" s="284">
        <f t="shared" ca="1" si="78"/>
        <v>26700</v>
      </c>
      <c r="J198" s="284">
        <f t="shared" ca="1" si="79"/>
        <v>0</v>
      </c>
      <c r="K198" s="285">
        <f t="shared" ca="1" si="80"/>
        <v>26700</v>
      </c>
      <c r="L198" s="289"/>
      <c r="M198" s="289"/>
      <c r="N198" s="289"/>
      <c r="O198" s="286"/>
      <c r="P198" s="286"/>
      <c r="Q198" s="267"/>
      <c r="R198" s="259"/>
      <c r="S198" s="287"/>
      <c r="T198" s="264"/>
      <c r="U198" s="264"/>
      <c r="V198" s="264"/>
    </row>
    <row r="199" spans="1:22" s="290" customFormat="1">
      <c r="A199" s="259" t="e">
        <f>IF(AND(C199=0,#REF!=0,#REF!=0),"BLANKS",1)</f>
        <v>#REF!</v>
      </c>
      <c r="B199" s="501">
        <v>17</v>
      </c>
      <c r="C199" s="499" t="s">
        <v>1623</v>
      </c>
      <c r="D199" s="281" t="str">
        <f ca="1">IF(ISERROR(OFFSET('HARGA SATUAN'!$D$6,MATCH(RAB!C199,'HARGA SATUAN'!$C$7:$C$1509,0),0)),"",OFFSET('HARGA SATUAN'!$D$6,MATCH(RAB!C199,'HARGA SATUAN'!$C$7:$C$1509,0),0))</f>
        <v>JASA</v>
      </c>
      <c r="E199" s="282" t="str">
        <f ca="1">IF(B199="+","Unit",IF(ISERROR(OFFSET('HARGA SATUAN'!$E$6,MATCH(RAB!C199,'HARGA SATUAN'!$C$7:$C$1509,0),0)),"",OFFSET('HARGA SATUAN'!$E$6,MATCH(RAB!C199,'HARGA SATUAN'!$C$7:$C$1509,0),0)))</f>
        <v>Per 50 m</v>
      </c>
      <c r="F199" s="389">
        <f>F183/50</f>
        <v>0.6</v>
      </c>
      <c r="G199" s="283">
        <f ca="1">IF(ISERROR(OFFSET('HARGA SATUAN'!$I$6,MATCH(RAB!C199,'HARGA SATUAN'!$C$7:$C$1509,0),0)),0,OFFSET('HARGA SATUAN'!$I$6,MATCH(RAB!C199,'HARGA SATUAN'!$C$7:$C$1509,0),0))</f>
        <v>1570000</v>
      </c>
      <c r="H199" s="284">
        <f t="shared" ca="1" si="77"/>
        <v>0</v>
      </c>
      <c r="I199" s="284">
        <f t="shared" ca="1" si="78"/>
        <v>0</v>
      </c>
      <c r="J199" s="284">
        <f t="shared" ca="1" si="79"/>
        <v>942000</v>
      </c>
      <c r="K199" s="285">
        <f t="shared" ca="1" si="80"/>
        <v>942000</v>
      </c>
      <c r="L199" s="289"/>
      <c r="M199" s="289"/>
      <c r="N199" s="289"/>
      <c r="O199" s="286"/>
      <c r="P199" s="286"/>
      <c r="Q199" s="267"/>
      <c r="R199" s="259"/>
      <c r="S199" s="287"/>
      <c r="T199" s="264"/>
      <c r="U199" s="264"/>
      <c r="V199" s="264"/>
    </row>
    <row r="200" spans="1:22" s="290" customFormat="1">
      <c r="A200" s="259" t="e">
        <f>IF(AND(C200=0,C201=0,#REF!=0),"BLANKS",1)</f>
        <v>#REF!</v>
      </c>
      <c r="B200" s="501">
        <v>18</v>
      </c>
      <c r="C200" s="499" t="s">
        <v>796</v>
      </c>
      <c r="D200" s="281" t="str">
        <f ca="1">IF(ISERROR(OFFSET('HARGA SATUAN'!$D$6,MATCH(RAB!C200,'HARGA SATUAN'!$C$7:$C$1509,0),0)),"",OFFSET('HARGA SATUAN'!$D$6,MATCH(RAB!C200,'HARGA SATUAN'!$C$7:$C$1509,0),0))</f>
        <v>JASA</v>
      </c>
      <c r="E200" s="282" t="str">
        <f ca="1">IF(B200="+","Unit",IF(ISERROR(OFFSET('HARGA SATUAN'!$E$6,MATCH(RAB!C200,'HARGA SATUAN'!$C$7:$C$1509,0),0)),"",OFFSET('HARGA SATUAN'!$E$6,MATCH(RAB!C200,'HARGA SATUAN'!$C$7:$C$1509,0),0)))</f>
        <v>Per 1 m</v>
      </c>
      <c r="F200" s="389">
        <f>F184</f>
        <v>30</v>
      </c>
      <c r="G200" s="283">
        <f ca="1">IF(ISERROR(OFFSET('HARGA SATUAN'!$I$6,MATCH(RAB!C200,'HARGA SATUAN'!$C$7:$C$1509,0),0)),0,OFFSET('HARGA SATUAN'!$I$6,MATCH(RAB!C200,'HARGA SATUAN'!$C$7:$C$1509,0),0))</f>
        <v>1700</v>
      </c>
      <c r="H200" s="284">
        <f t="shared" ca="1" si="77"/>
        <v>0</v>
      </c>
      <c r="I200" s="284">
        <f t="shared" ca="1" si="78"/>
        <v>0</v>
      </c>
      <c r="J200" s="284">
        <f t="shared" ca="1" si="79"/>
        <v>51000</v>
      </c>
      <c r="K200" s="285">
        <f t="shared" ca="1" si="80"/>
        <v>51000</v>
      </c>
      <c r="L200" s="289"/>
      <c r="M200" s="289"/>
      <c r="N200" s="289"/>
      <c r="O200" s="286"/>
      <c r="P200" s="286"/>
      <c r="Q200" s="267"/>
      <c r="R200" s="259"/>
      <c r="S200" s="287"/>
      <c r="T200" s="264"/>
      <c r="U200" s="264"/>
      <c r="V200" s="264"/>
    </row>
    <row r="201" spans="1:22" s="290" customFormat="1">
      <c r="A201" s="259" t="e">
        <f>IF(AND(C201=0,#REF!=0,#REF!=0),"BLANKS",1)</f>
        <v>#REF!</v>
      </c>
      <c r="B201" s="501">
        <v>19</v>
      </c>
      <c r="C201" s="516" t="s">
        <v>1624</v>
      </c>
      <c r="D201" s="281" t="str">
        <f ca="1">IF(ISERROR(OFFSET('HARGA SATUAN'!$D$6,MATCH(RAB!C201,'HARGA SATUAN'!$C$7:$C$1509,0),0)),"",OFFSET('HARGA SATUAN'!$D$6,MATCH(RAB!C201,'HARGA SATUAN'!$C$7:$C$1509,0),0))</f>
        <v>JASA</v>
      </c>
      <c r="E201" s="282" t="str">
        <f ca="1">IF(B201="+","Unit",IF(ISERROR(OFFSET('HARGA SATUAN'!$E$6,MATCH(RAB!C201,'HARGA SATUAN'!$C$7:$C$1509,0),0)),"",OFFSET('HARGA SATUAN'!$E$6,MATCH(RAB!C201,'HARGA SATUAN'!$C$7:$C$1509,0),0)))</f>
        <v>Unit</v>
      </c>
      <c r="F201" s="389">
        <v>0</v>
      </c>
      <c r="G201" s="283">
        <f ca="1">IF(ISERROR(OFFSET('HARGA SATUAN'!$I$6,MATCH(RAB!C201,'HARGA SATUAN'!$C$7:$C$1509,0),0)),0,OFFSET('HARGA SATUAN'!$I$6,MATCH(RAB!C201,'HARGA SATUAN'!$C$7:$C$1509,0),0))</f>
        <v>569629.99903164257</v>
      </c>
      <c r="H201" s="284">
        <f t="shared" ca="1" si="77"/>
        <v>0</v>
      </c>
      <c r="I201" s="284">
        <f t="shared" ca="1" si="78"/>
        <v>0</v>
      </c>
      <c r="J201" s="284">
        <f t="shared" ca="1" si="79"/>
        <v>0</v>
      </c>
      <c r="K201" s="285">
        <f t="shared" ca="1" si="80"/>
        <v>0</v>
      </c>
      <c r="L201" s="289"/>
      <c r="M201" s="289"/>
      <c r="N201" s="289"/>
      <c r="O201" s="286"/>
      <c r="P201" s="286"/>
      <c r="Q201" s="267"/>
      <c r="R201" s="259"/>
      <c r="S201" s="287"/>
      <c r="T201" s="264"/>
      <c r="U201" s="264"/>
      <c r="V201" s="264"/>
    </row>
    <row r="202" spans="1:22" s="290" customFormat="1">
      <c r="A202" s="259"/>
      <c r="B202" s="501">
        <v>20</v>
      </c>
      <c r="C202" s="516" t="s">
        <v>1625</v>
      </c>
      <c r="D202" s="281" t="str">
        <f ca="1">IF(ISERROR(OFFSET('HARGA SATUAN'!$D$6,MATCH(RAB!C202,'HARGA SATUAN'!$C$7:$C$1509,0),0)),"",OFFSET('HARGA SATUAN'!$D$6,MATCH(RAB!C202,'HARGA SATUAN'!$C$7:$C$1509,0),0))</f>
        <v>JASA</v>
      </c>
      <c r="E202" s="282" t="str">
        <f ca="1">IF(B202="+","Unit",IF(ISERROR(OFFSET('HARGA SATUAN'!$E$6,MATCH(RAB!C202,'HARGA SATUAN'!$C$7:$C$1509,0),0)),"",OFFSET('HARGA SATUAN'!$E$6,MATCH(RAB!C202,'HARGA SATUAN'!$C$7:$C$1509,0),0)))</f>
        <v>Unit</v>
      </c>
      <c r="F202" s="389">
        <v>0</v>
      </c>
      <c r="G202" s="283">
        <f ca="1">IF(ISERROR(OFFSET('HARGA SATUAN'!$I$6,MATCH(RAB!C202,'HARGA SATUAN'!$C$7:$C$1509,0),0)),0,OFFSET('HARGA SATUAN'!$I$6,MATCH(RAB!C202,'HARGA SATUAN'!$C$7:$C$1509,0),0))</f>
        <v>659799.30669751228</v>
      </c>
      <c r="H202" s="284">
        <f t="shared" ca="1" si="77"/>
        <v>0</v>
      </c>
      <c r="I202" s="284">
        <f t="shared" ca="1" si="78"/>
        <v>0</v>
      </c>
      <c r="J202" s="284">
        <f t="shared" ca="1" si="79"/>
        <v>0</v>
      </c>
      <c r="K202" s="285">
        <f t="shared" ca="1" si="80"/>
        <v>0</v>
      </c>
      <c r="L202" s="289"/>
      <c r="M202" s="289"/>
      <c r="N202" s="289"/>
      <c r="O202" s="286"/>
      <c r="P202" s="286"/>
      <c r="Q202" s="267"/>
      <c r="R202" s="259"/>
      <c r="S202" s="287"/>
      <c r="T202" s="264"/>
      <c r="U202" s="264"/>
      <c r="V202" s="264"/>
    </row>
    <row r="203" spans="1:22" s="288" customFormat="1">
      <c r="A203" s="259"/>
      <c r="B203" s="294"/>
      <c r="C203" s="297"/>
      <c r="D203" s="281"/>
      <c r="E203" s="282"/>
      <c r="F203" s="295"/>
      <c r="G203" s="283"/>
      <c r="H203" s="284"/>
      <c r="I203" s="284"/>
      <c r="J203" s="284"/>
      <c r="K203" s="285"/>
      <c r="L203" s="325"/>
      <c r="M203" s="325"/>
      <c r="N203" s="289"/>
      <c r="O203" s="267"/>
      <c r="P203" s="267"/>
      <c r="Q203" s="267"/>
    </row>
    <row r="204" spans="1:22">
      <c r="B204" s="298"/>
      <c r="C204" s="299" t="s">
        <v>478</v>
      </c>
      <c r="D204" s="281" t="str">
        <f ca="1">IF(ISERROR(OFFSET('HARGA SATUAN'!$D$6,MATCH(RAB!C204,'HARGA SATUAN'!$C$7:$C$1509,0),0)),"",OFFSET('HARGA SATUAN'!$D$6,MATCH(RAB!C204,'HARGA SATUAN'!$C$7:$C$1509,0),0))</f>
        <v/>
      </c>
      <c r="E204" s="282" t="str">
        <f ca="1">IF(B204="+","Unit",IF(ISERROR(OFFSET('HARGA SATUAN'!$E$6,MATCH(RAB!C204,'HARGA SATUAN'!$C$7:$C$1509,0),0)),"",OFFSET('HARGA SATUAN'!$E$6,MATCH(RAB!C204,'HARGA SATUAN'!$C$7:$C$1509,0),0)))</f>
        <v/>
      </c>
      <c r="F204" s="300"/>
      <c r="G204" s="283">
        <f ca="1">IF(ISERROR(OFFSET('HARGA SATUAN'!$I$6,MATCH(RAB!C204,'HARGA SATUAN'!$C$7:$C$1509,0),0)),0,OFFSET('HARGA SATUAN'!$I$6,MATCH(RAB!C204,'HARGA SATUAN'!$C$7:$C$1509,0),0))</f>
        <v>0</v>
      </c>
      <c r="H204" s="284">
        <f t="shared" ref="H204" ca="1" si="83">IF(OR(D204="MDU",D204="MDU-KD"),(IF($O$3="RAB NON MDU","PLN KD",G204*F204)),0)</f>
        <v>0</v>
      </c>
      <c r="I204" s="284">
        <f ca="1">IF(D204="HDW",G204*F204,0)</f>
        <v>0</v>
      </c>
      <c r="J204" s="284">
        <f ca="1">IF(D204="JASA",G204*F204,0)</f>
        <v>0</v>
      </c>
      <c r="K204" s="285">
        <f ca="1">SUM(H204:J204)</f>
        <v>0</v>
      </c>
    </row>
    <row r="205" spans="1:22">
      <c r="B205" s="301">
        <v>1</v>
      </c>
      <c r="C205" s="302" t="s">
        <v>1095</v>
      </c>
      <c r="D205" s="303" t="str">
        <f ca="1">IF(ISERROR(OFFSET('HARGA SATUAN'!$D$6,MATCH(RAB!C205,'HARGA SATUAN'!$C$7:$C$1509,0),0)),"",OFFSET('HARGA SATUAN'!$D$6,MATCH(RAB!C205,'HARGA SATUAN'!$C$7:$C$1509,0),0))</f>
        <v>JASA</v>
      </c>
      <c r="E205" s="304" t="str">
        <f ca="1">IF(ISERROR(OFFSET('HARGA SATUAN'!$E$6,MATCH(RAB!C205,'HARGA SATUAN'!$C$7:$C$1509,0),0)),"",OFFSET('HARGA SATUAN'!$E$6,MATCH(RAB!C205,'HARGA SATUAN'!$C$7:$C$1509,0),0))</f>
        <v>Lot</v>
      </c>
      <c r="F205" s="305">
        <v>1</v>
      </c>
      <c r="G205" s="306">
        <f ca="1">IF(ISERROR(OFFSET('HARGA SATUAN'!$I$6,MATCH(RAB!C205,'HARGA SATUAN'!$C$7:$C$1509,0),0)),0,OFFSET('HARGA SATUAN'!$I$6,MATCH(RAB!C205,'HARGA SATUAN'!$C$7:$C$1509,0),0))</f>
        <v>2.5000000000000001E-2</v>
      </c>
      <c r="H205" s="307"/>
      <c r="I205" s="307"/>
      <c r="J205" s="307">
        <f ca="1">SUM(K15:K203)*G205</f>
        <v>8898559.629093077</v>
      </c>
      <c r="K205" s="308">
        <f ca="1">SUM(H205:J205)</f>
        <v>8898559.629093077</v>
      </c>
    </row>
    <row r="206" spans="1:22">
      <c r="B206" s="309"/>
      <c r="C206" s="310"/>
      <c r="D206" s="281" t="str">
        <f ca="1">IF(ISERROR(OFFSET('HARGA SATUAN'!$D$6,MATCH(RAB!C206,'HARGA SATUAN'!$C$7:$C$1509,0),0)),"",OFFSET('HARGA SATUAN'!$D$6,MATCH(RAB!C206,'HARGA SATUAN'!$C$7:$C$1509,0),0))</f>
        <v/>
      </c>
      <c r="E206" s="282" t="str">
        <f ca="1">IF(ISERROR(OFFSET('HARGA SATUAN'!$E$6,MATCH(RAB!C206,'HARGA SATUAN'!$C$7:$C$1509,0),0)),"",OFFSET('HARGA SATUAN'!$E$6,MATCH(RAB!C206,'HARGA SATUAN'!$C$7:$C$1509,0),0))</f>
        <v/>
      </c>
      <c r="F206" s="300"/>
      <c r="G206" s="283" t="str">
        <f ca="1">IF(ISERROR(OFFSET('HARGA SATUAN'!$I$6,MATCH(RAB!C206,'HARGA SATUAN'!$C$7:$C$1509,0),0)),"",OFFSET('HARGA SATUAN'!$I$6,MATCH(RAB!C206,'HARGA SATUAN'!$C$7:$C$1509,0),0))</f>
        <v/>
      </c>
      <c r="H206" s="284">
        <f ca="1">IF(OR(D206="MDU",D206="MDU-KD"),IF(G206="PLN",0,G206*F206),0)</f>
        <v>0</v>
      </c>
      <c r="I206" s="284">
        <f ca="1">IF(D206="HDW",IF(G206="PLN",0,G206*F206),0)</f>
        <v>0</v>
      </c>
      <c r="J206" s="284">
        <f ca="1">IF(D206="JASA",IF(G206="PLN",0,G206*F206),0)</f>
        <v>0</v>
      </c>
      <c r="K206" s="285">
        <f ca="1">SUM(H206:J206)</f>
        <v>0</v>
      </c>
    </row>
    <row r="207" spans="1:22" ht="15.75" thickBot="1">
      <c r="B207" s="311"/>
      <c r="C207" s="312"/>
      <c r="D207" s="313"/>
      <c r="E207" s="314"/>
      <c r="F207" s="314"/>
      <c r="G207" s="314"/>
      <c r="H207" s="315"/>
      <c r="I207" s="315"/>
      <c r="J207" s="315"/>
      <c r="K207" s="316"/>
    </row>
    <row r="208" spans="1:22">
      <c r="B208" s="317"/>
      <c r="C208" s="624" t="s">
        <v>1012</v>
      </c>
      <c r="D208" s="624"/>
      <c r="E208" s="624"/>
      <c r="F208" s="624"/>
      <c r="G208" s="318" t="s">
        <v>9</v>
      </c>
      <c r="H208" s="319">
        <f ca="1">SUM(H14:H206)</f>
        <v>259667900</v>
      </c>
      <c r="I208" s="319">
        <f ca="1">SUM(I14:I206)</f>
        <v>87033937.599999994</v>
      </c>
      <c r="J208" s="319">
        <f ca="1">SUM(J14:J206)</f>
        <v>18139107.192816101</v>
      </c>
      <c r="K208" s="319">
        <f ca="1">SUM(K14:K206)</f>
        <v>364840944.7928161</v>
      </c>
    </row>
    <row r="209" spans="2:13">
      <c r="B209" s="320"/>
      <c r="C209" s="640" t="s">
        <v>1461</v>
      </c>
      <c r="D209" s="640"/>
      <c r="E209" s="640"/>
      <c r="F209" s="640"/>
      <c r="G209" s="321" t="s">
        <v>9</v>
      </c>
      <c r="H209" s="322">
        <f ca="1">H208*0.11</f>
        <v>28563469</v>
      </c>
      <c r="I209" s="322">
        <f ca="1">I208*0.11</f>
        <v>9573733.1359999999</v>
      </c>
      <c r="J209" s="322">
        <f ca="1">J208*0.11</f>
        <v>1995301.7912097711</v>
      </c>
      <c r="K209" s="322">
        <f ca="1">K208*0.11</f>
        <v>40132503.927209772</v>
      </c>
    </row>
    <row r="210" spans="2:13" ht="15.75" thickBot="1">
      <c r="B210" s="320"/>
      <c r="C210" s="638" t="s">
        <v>466</v>
      </c>
      <c r="D210" s="638"/>
      <c r="E210" s="638"/>
      <c r="F210" s="638"/>
      <c r="G210" s="323" t="s">
        <v>9</v>
      </c>
      <c r="H210" s="324">
        <f ca="1">SUM(H208:H209)</f>
        <v>288231369</v>
      </c>
      <c r="I210" s="324">
        <f ca="1">SUM(I208:I209)</f>
        <v>96607670.736000001</v>
      </c>
      <c r="J210" s="323">
        <f ca="1">SUM(J208:J209)</f>
        <v>20134408.984025873</v>
      </c>
      <c r="K210" s="323">
        <f ca="1">SUM(K208:K209)</f>
        <v>404973448.7200259</v>
      </c>
      <c r="M210" s="393"/>
    </row>
    <row r="211" spans="2:13">
      <c r="B211" s="641" t="str">
        <f ca="1">"Terbilang : "&amp;PROPER(IF(K210=0,"nol",IF(K210&lt;0,"minus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IF(--MID(TEXT(ABS(K210),"000000000000000"),1,3)=0,"",MID(TEXT(ABS(K210),"000000000000000"),1,1)&amp;" ratus "&amp;MID(TEXT(ABS(K210),"000000000000000"),2,1)&amp;" puluh "&amp;MID(TEXT(ABS(K210),"000000000000000"),3,1)&amp;" trilyun ")&amp; IF(--MID(TEXT(ABS(K210),"000000000000000"),4,3)=0,"",MID(TEXT(ABS(K210),"000000000000000"),4,1)&amp;" ratus "&amp;MID(TEXT(ABS(K210),"000000000000000"),5,1)&amp;" puluh "&amp;MID(TEXT(ABS(K210),"000000000000000"),6,1)&amp;" milyar ")&amp; IF(--MID(TEXT(ABS(K210),"000000000000000"),7,3)=0,"",MID(TEXT(ABS(K210),"000000000000000"),7,1)&amp;" ratus "&amp;MID(TEXT(ABS(K210),"000000000000000"),8,1)&amp;" puluh "&amp;MID(TEXT(ABS(K210),"000000000000000"),9,1)&amp;" juta ")&amp; IF(--MID(TEXT(ABS(K210),"000000000000000"),10,3)=0,"",IF(--MID(TEXT(ABS(K210),"000000000000000"),10,3)=1,"*",MID(TEXT(ABS(K210),"000000000000000"),10,1)&amp;" ratus "&amp;MID(TEXT(ABS(K210),"000000000000000"),11,1)&amp;" puluh ")&amp;MID(TEXT(ABS(K210),"000000000000000"),12,1)&amp;" ribu ")&amp; IF(--MID(TEXT(ABS(K210),"000000000000000"),13,3)=0,"",MID(TEXT(ABS(K210),"000000000000000"),13,1)&amp;" ratus "&amp;MID(TEXT(ABS(K210),"000000000000000"),14,1)&amp;" puluh "&amp;MID(TEXT(ABS(K210),"000000000000000"),15,1)),1,"satu"),2,"dua"),3,"tiga"),4,"empat"),5,"lima"),6,"enam"),7,"tujuh"),8,"delapan"),9,"sembilan"),"0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Empat Juta Sembilan Ratus Tujuh Puluh Tiga Ribu Empat Ratus Empat Puluh Sembilan Rupiah</v>
      </c>
      <c r="C211" s="642"/>
      <c r="D211" s="642"/>
      <c r="E211" s="642"/>
      <c r="F211" s="642"/>
      <c r="G211" s="642"/>
      <c r="H211" s="642"/>
      <c r="I211" s="642"/>
      <c r="J211" s="642"/>
      <c r="K211" s="643"/>
    </row>
    <row r="212" spans="2:13">
      <c r="B212" s="644"/>
      <c r="C212" s="645"/>
      <c r="D212" s="645"/>
      <c r="E212" s="645"/>
      <c r="F212" s="645"/>
      <c r="G212" s="645"/>
      <c r="H212" s="645"/>
      <c r="I212" s="645"/>
      <c r="J212" s="645"/>
      <c r="K212" s="646"/>
    </row>
    <row r="213" spans="2:13" ht="15.75" thickBot="1">
      <c r="B213" s="326" t="str">
        <f>"Harga yang dipakai adalah "&amp;'HARGA SATUAN'!I5&amp;""</f>
        <v>Harga yang dipakai adalah RAB HSS 2023</v>
      </c>
      <c r="C213" s="327"/>
      <c r="D213" s="328"/>
      <c r="E213" s="328"/>
      <c r="F213" s="328"/>
      <c r="G213" s="329"/>
      <c r="H213" s="329"/>
      <c r="I213" s="329"/>
      <c r="J213" s="329"/>
      <c r="K213" s="330"/>
    </row>
    <row r="214" spans="2:13">
      <c r="C214" s="331"/>
      <c r="E214" s="333"/>
      <c r="F214" s="333"/>
      <c r="G214" s="333"/>
    </row>
    <row r="215" spans="2:13">
      <c r="C215" s="260"/>
      <c r="E215" s="333"/>
      <c r="F215" s="333"/>
      <c r="G215" s="333"/>
      <c r="H215" s="647"/>
      <c r="I215" s="647"/>
      <c r="J215" s="648"/>
      <c r="K215" s="648"/>
    </row>
    <row r="216" spans="2:13">
      <c r="C216" s="260"/>
      <c r="E216" s="333"/>
      <c r="F216" s="333"/>
      <c r="G216" s="333"/>
      <c r="H216" s="334"/>
      <c r="I216" s="637" t="s">
        <v>1659</v>
      </c>
      <c r="J216" s="637"/>
      <c r="K216" s="637"/>
    </row>
    <row r="217" spans="2:13">
      <c r="C217" s="260"/>
      <c r="E217" s="333"/>
      <c r="F217" s="333"/>
      <c r="G217" s="333"/>
      <c r="H217" s="334"/>
      <c r="I217" s="637" t="s">
        <v>1549</v>
      </c>
      <c r="J217" s="637"/>
      <c r="K217" s="637"/>
    </row>
    <row r="218" spans="2:13">
      <c r="C218" s="260"/>
      <c r="E218" s="333"/>
      <c r="F218" s="333"/>
      <c r="G218" s="333"/>
      <c r="H218" s="335"/>
      <c r="I218" s="336"/>
      <c r="J218" s="336"/>
      <c r="K218" s="336"/>
    </row>
    <row r="219" spans="2:13">
      <c r="C219" s="260"/>
      <c r="E219" s="333"/>
      <c r="F219" s="333"/>
      <c r="G219" s="333"/>
      <c r="H219" s="335"/>
      <c r="I219" s="335"/>
      <c r="J219" s="335"/>
      <c r="K219" s="335"/>
    </row>
    <row r="220" spans="2:13">
      <c r="C220" s="260"/>
      <c r="E220" s="333"/>
      <c r="F220" s="333"/>
      <c r="G220" s="333"/>
      <c r="H220" s="335"/>
      <c r="I220" s="335"/>
      <c r="J220" s="335"/>
      <c r="K220" s="335"/>
    </row>
    <row r="221" spans="2:13">
      <c r="C221" s="260"/>
      <c r="E221" s="333"/>
      <c r="F221" s="333"/>
      <c r="G221" s="333"/>
      <c r="H221" s="335"/>
      <c r="I221" s="335"/>
      <c r="J221" s="335"/>
      <c r="K221" s="335"/>
    </row>
    <row r="222" spans="2:13">
      <c r="C222" s="260"/>
      <c r="E222" s="333"/>
      <c r="F222" s="333"/>
      <c r="G222" s="333"/>
      <c r="H222" s="337"/>
      <c r="I222" s="637" t="s">
        <v>1550</v>
      </c>
      <c r="J222" s="637"/>
      <c r="K222" s="637"/>
    </row>
    <row r="223" spans="2:13">
      <c r="C223" s="331"/>
      <c r="E223" s="333"/>
      <c r="F223" s="333"/>
      <c r="G223" s="333"/>
      <c r="H223" s="335"/>
      <c r="I223" s="335"/>
      <c r="J223" s="335"/>
      <c r="K223" s="335"/>
    </row>
    <row r="224" spans="2:13">
      <c r="C224" s="331"/>
      <c r="E224" s="333"/>
      <c r="F224" s="333"/>
      <c r="G224" s="333"/>
      <c r="H224" s="335"/>
      <c r="I224" s="335"/>
      <c r="J224" s="335"/>
      <c r="K224" s="335"/>
    </row>
    <row r="225" spans="3:11">
      <c r="C225" s="331"/>
      <c r="E225" s="333"/>
      <c r="F225" s="333"/>
      <c r="G225" s="333"/>
      <c r="H225" s="335"/>
      <c r="I225" s="335"/>
      <c r="J225" s="335"/>
      <c r="K225" s="335"/>
    </row>
  </sheetData>
  <sheetProtection sort="0" autoFilter="0"/>
  <protectedRanges>
    <protectedRange sqref="B93:C93 B137:C137 B48:C48 B52:C52 B61:C61 B89:C89 B24:C24 B28:C28 B37:C37 B42:C42 B68:C68 B72:C72" name="Range1_1"/>
    <protectedRange sqref="B203:C203" name="Range1_1_1"/>
    <protectedRange sqref="F16:F19" name="Range1_1_3_1"/>
    <protectedRange sqref="F137:F138 F131:F132 F104" name="Range1_1_3_1_2_1"/>
    <protectedRange sqref="F20:F93" name="Range1_1_3_1_1"/>
    <protectedRange sqref="F94:F103 F105:F130" name="Range1_1_3_1_2"/>
    <protectedRange sqref="B132:C132" name="Range1_1_1_2"/>
    <protectedRange sqref="C134 C136" name="Range1_3"/>
    <protectedRange sqref="F133:F136" name="Range1_1_3_1_3"/>
    <protectedRange sqref="B178 B166:C169 B158:C158 B157 B160:C164 B159 B165 B202 B153:C156 B145:C145 B144 B147:C151 B146 B199:C201 B197:C197 B196 B152 B198 B138:C143 B192:C195 B184:C184 B183 B186:C190 B185 B191 B179:C182 B171:C171 B170 B173:C177 B172" name="Range1_1_1_3"/>
    <protectedRange sqref="C202" name="Range1_1_2_1"/>
    <protectedRange sqref="F139:F202" name="Range1_1_3_1_5"/>
  </protectedRanges>
  <mergeCells count="22">
    <mergeCell ref="I217:K217"/>
    <mergeCell ref="I222:K222"/>
    <mergeCell ref="C210:F210"/>
    <mergeCell ref="G6:K6"/>
    <mergeCell ref="I216:K216"/>
    <mergeCell ref="C209:F209"/>
    <mergeCell ref="B211:K212"/>
    <mergeCell ref="H215:K215"/>
    <mergeCell ref="H11:K11"/>
    <mergeCell ref="H12:H13"/>
    <mergeCell ref="J12:J13"/>
    <mergeCell ref="K12:K13"/>
    <mergeCell ref="O3:P4"/>
    <mergeCell ref="B4:K4"/>
    <mergeCell ref="C208:F208"/>
    <mergeCell ref="B11:B13"/>
    <mergeCell ref="C11:C13"/>
    <mergeCell ref="D11:D13"/>
    <mergeCell ref="E11:E13"/>
    <mergeCell ref="F11:F13"/>
    <mergeCell ref="G11:G13"/>
    <mergeCell ref="I12:I13"/>
  </mergeCells>
  <phoneticPr fontId="126" type="noConversion"/>
  <conditionalFormatting sqref="C132:C136">
    <cfRule type="cellIs" dxfId="11" priority="13" operator="equal">
      <formula>0</formula>
    </cfRule>
  </conditionalFormatting>
  <conditionalFormatting sqref="C138">
    <cfRule type="cellIs" dxfId="10" priority="8" operator="equal">
      <formula>0</formula>
    </cfRule>
  </conditionalFormatting>
  <conditionalFormatting sqref="C140">
    <cfRule type="cellIs" dxfId="9" priority="7" operator="equal">
      <formula>0</formula>
    </cfRule>
  </conditionalFormatting>
  <conditionalFormatting sqref="C161">
    <cfRule type="cellIs" dxfId="8" priority="6" operator="equal">
      <formula>0</formula>
    </cfRule>
  </conditionalFormatting>
  <conditionalFormatting sqref="C164">
    <cfRule type="cellIs" dxfId="7" priority="5" operator="equal">
      <formula>0</formula>
    </cfRule>
  </conditionalFormatting>
  <conditionalFormatting sqref="C183">
    <cfRule type="cellIs" dxfId="6" priority="4" operator="equal">
      <formula>0</formula>
    </cfRule>
  </conditionalFormatting>
  <conditionalFormatting sqref="E1:E3 G1:G13 E5:E78 H12:I12 O13 G14:K78 S14:V202 E79:K79 E80:E130 G80:K130 E131:K203 G204:H204 E204:G205 H204:K207 E206:H206 E207:F207">
    <cfRule type="cellIs" dxfId="5" priority="1287" stopIfTrue="1" operator="equal">
      <formula>0</formula>
    </cfRule>
  </conditionalFormatting>
  <conditionalFormatting sqref="F14:F19">
    <cfRule type="cellIs" dxfId="4" priority="83" stopIfTrue="1" operator="equal">
      <formula>0</formula>
    </cfRule>
  </conditionalFormatting>
  <conditionalFormatting sqref="F43:F78">
    <cfRule type="cellIs" dxfId="3" priority="2" stopIfTrue="1" operator="equal">
      <formula>0</formula>
    </cfRule>
  </conditionalFormatting>
  <conditionalFormatting sqref="F81:F129">
    <cfRule type="cellIs" dxfId="2" priority="1" stopIfTrue="1" operator="equal">
      <formula>0</formula>
    </cfRule>
  </conditionalFormatting>
  <conditionalFormatting sqref="G206:G65672 E211:E65672">
    <cfRule type="cellIs" dxfId="1" priority="42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F138 F111:F127 F129 F185:F186 F171:F180 F163:F169 F64:F78 F81:F103 F105:F109 H14:K20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ignoredErrors>
    <ignoredError sqref="F13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88A01-12D6-4F00-AD64-BF628953C94F}">
  <sheetPr>
    <tabColor rgb="FFCCCCFF"/>
  </sheetPr>
  <dimension ref="B1:AG54"/>
  <sheetViews>
    <sheetView showGridLines="0" topLeftCell="A17" zoomScale="115" zoomScaleNormal="115" zoomScaleSheetLayoutView="80" workbookViewId="0">
      <selection activeCell="Y35" sqref="Y35"/>
    </sheetView>
  </sheetViews>
  <sheetFormatPr defaultColWidth="9.140625" defaultRowHeight="12"/>
  <cols>
    <col min="1" max="1" width="1.42578125" style="410" customWidth="1"/>
    <col min="2" max="2" width="5.7109375" style="410" customWidth="1"/>
    <col min="3" max="3" width="14.140625" style="410" customWidth="1"/>
    <col min="4" max="12" width="5.7109375" style="410" customWidth="1"/>
    <col min="13" max="13" width="3.42578125" style="410" customWidth="1"/>
    <col min="14" max="14" width="5.7109375" style="410" customWidth="1"/>
    <col min="15" max="15" width="5.5703125" style="410" customWidth="1"/>
    <col min="16" max="20" width="5.7109375" style="410" customWidth="1"/>
    <col min="21" max="21" width="9.140625" style="410" customWidth="1"/>
    <col min="22" max="23" width="5.7109375" style="410" customWidth="1"/>
    <col min="24" max="24" width="7.85546875" style="410" customWidth="1"/>
    <col min="25" max="26" width="5.7109375" style="410" customWidth="1"/>
    <col min="27" max="27" width="6.85546875" style="410" customWidth="1"/>
    <col min="28" max="118" width="5.7109375" style="410" customWidth="1"/>
    <col min="119" max="16384" width="9.140625" style="410"/>
  </cols>
  <sheetData>
    <row r="1" spans="2:30" ht="12.75" thickBot="1"/>
    <row r="2" spans="2:30" ht="12.75" customHeight="1">
      <c r="B2" s="411"/>
      <c r="C2" s="412"/>
      <c r="D2" s="413"/>
      <c r="E2" s="413"/>
      <c r="F2" s="413"/>
      <c r="G2" s="413"/>
      <c r="H2" s="413"/>
      <c r="I2" s="413"/>
      <c r="J2" s="413"/>
      <c r="K2" s="413"/>
      <c r="L2" s="413"/>
      <c r="M2" s="413"/>
      <c r="N2" s="413"/>
      <c r="O2" s="413"/>
      <c r="P2" s="413"/>
      <c r="Q2" s="413"/>
      <c r="R2" s="413"/>
      <c r="S2" s="413"/>
      <c r="T2" s="413"/>
      <c r="U2" s="412"/>
      <c r="V2" s="412"/>
      <c r="W2" s="653" t="s">
        <v>1443</v>
      </c>
      <c r="X2" s="654"/>
      <c r="Y2" s="654"/>
      <c r="Z2" s="654"/>
      <c r="AA2" s="654"/>
      <c r="AB2" s="654"/>
      <c r="AC2" s="654"/>
      <c r="AD2" s="655"/>
    </row>
    <row r="3" spans="2:30" ht="12" customHeight="1">
      <c r="B3" s="414"/>
      <c r="D3" s="415"/>
      <c r="E3" s="415"/>
      <c r="F3" s="415"/>
      <c r="G3" s="415"/>
      <c r="H3" s="415"/>
      <c r="I3" s="415"/>
      <c r="J3" s="415"/>
      <c r="K3" s="415"/>
      <c r="L3" s="415"/>
      <c r="M3" s="659"/>
      <c r="N3" s="415"/>
      <c r="P3" s="415"/>
      <c r="Q3" s="415"/>
      <c r="R3" s="415"/>
      <c r="S3" s="415"/>
      <c r="T3" s="415"/>
      <c r="W3" s="656"/>
      <c r="X3" s="657"/>
      <c r="Y3" s="657"/>
      <c r="Z3" s="657"/>
      <c r="AA3" s="657"/>
      <c r="AB3" s="657"/>
      <c r="AC3" s="657"/>
      <c r="AD3" s="658"/>
    </row>
    <row r="4" spans="2:30" ht="14.25" customHeight="1">
      <c r="B4" s="414"/>
      <c r="D4" s="415"/>
      <c r="E4" s="415"/>
      <c r="F4" s="415"/>
      <c r="G4" s="415"/>
      <c r="H4" s="415"/>
      <c r="I4" s="415"/>
      <c r="J4" s="415"/>
      <c r="K4" s="415"/>
      <c r="L4" s="415"/>
      <c r="M4" s="659"/>
      <c r="N4" s="415"/>
      <c r="O4" s="415"/>
      <c r="P4" s="415"/>
      <c r="Q4" s="415"/>
      <c r="R4" s="415"/>
      <c r="S4" s="415"/>
      <c r="T4" s="415"/>
      <c r="W4" s="416" t="s">
        <v>991</v>
      </c>
      <c r="AD4" s="417"/>
    </row>
    <row r="5" spans="2:30" ht="14.25" customHeight="1">
      <c r="B5" s="414"/>
      <c r="W5" s="418" t="s">
        <v>995</v>
      </c>
      <c r="X5" s="651" t="s">
        <v>994</v>
      </c>
      <c r="Y5" s="651"/>
      <c r="Z5" s="651"/>
      <c r="AA5" s="651" t="s">
        <v>992</v>
      </c>
      <c r="AB5" s="651"/>
      <c r="AC5" s="651" t="s">
        <v>993</v>
      </c>
      <c r="AD5" s="652"/>
    </row>
    <row r="6" spans="2:30" ht="14.25" customHeight="1">
      <c r="B6" s="414"/>
      <c r="W6" s="418">
        <v>1</v>
      </c>
      <c r="X6" s="651" t="s">
        <v>997</v>
      </c>
      <c r="Y6" s="651"/>
      <c r="Z6" s="651"/>
      <c r="AA6" s="651"/>
      <c r="AB6" s="651"/>
      <c r="AC6" s="651"/>
      <c r="AD6" s="652"/>
    </row>
    <row r="7" spans="2:30" ht="14.25" customHeight="1">
      <c r="B7" s="414"/>
      <c r="W7" s="418">
        <v>2</v>
      </c>
      <c r="X7" s="651" t="s">
        <v>998</v>
      </c>
      <c r="Y7" s="651"/>
      <c r="Z7" s="651"/>
      <c r="AA7" s="651"/>
      <c r="AB7" s="651"/>
      <c r="AC7" s="651"/>
      <c r="AD7" s="652"/>
    </row>
    <row r="8" spans="2:30" ht="14.25" customHeight="1">
      <c r="B8" s="414"/>
      <c r="W8" s="418">
        <v>3</v>
      </c>
      <c r="X8" s="651" t="s">
        <v>999</v>
      </c>
      <c r="Y8" s="651"/>
      <c r="Z8" s="651"/>
      <c r="AA8" s="651"/>
      <c r="AB8" s="651"/>
      <c r="AC8" s="651"/>
      <c r="AD8" s="652"/>
    </row>
    <row r="9" spans="2:30" ht="14.25" customHeight="1">
      <c r="B9" s="414"/>
      <c r="W9" s="418">
        <v>4</v>
      </c>
      <c r="X9" s="651" t="s">
        <v>1000</v>
      </c>
      <c r="Y9" s="651"/>
      <c r="Z9" s="651"/>
      <c r="AA9" s="651"/>
      <c r="AB9" s="651"/>
      <c r="AC9" s="651"/>
      <c r="AD9" s="652"/>
    </row>
    <row r="10" spans="2:30" ht="14.25" customHeight="1">
      <c r="B10" s="414"/>
      <c r="D10" s="415"/>
      <c r="E10" s="415"/>
      <c r="F10" s="415"/>
      <c r="G10" s="415"/>
      <c r="H10" s="415"/>
      <c r="I10" s="415"/>
      <c r="J10" s="415"/>
      <c r="K10" s="415"/>
      <c r="L10" s="415"/>
      <c r="M10" s="415"/>
      <c r="N10" s="415"/>
      <c r="O10" s="415"/>
      <c r="P10" s="415"/>
      <c r="Q10" s="415"/>
      <c r="R10" s="415"/>
      <c r="S10" s="415"/>
      <c r="T10" s="415"/>
      <c r="W10" s="418">
        <v>5</v>
      </c>
      <c r="X10" s="651" t="s">
        <v>1001</v>
      </c>
      <c r="Y10" s="651"/>
      <c r="Z10" s="651"/>
      <c r="AA10" s="651"/>
      <c r="AB10" s="651"/>
      <c r="AC10" s="651"/>
      <c r="AD10" s="652"/>
    </row>
    <row r="11" spans="2:30" ht="14.25" customHeight="1">
      <c r="B11" s="414"/>
      <c r="D11" s="415"/>
      <c r="E11" s="415"/>
      <c r="F11" s="415"/>
      <c r="G11" s="415"/>
      <c r="H11" s="415"/>
      <c r="I11" s="415"/>
      <c r="J11" s="415"/>
      <c r="K11" s="415"/>
      <c r="L11" s="415"/>
      <c r="M11" s="659"/>
      <c r="N11" s="415"/>
      <c r="O11" s="415"/>
      <c r="P11" s="415"/>
      <c r="Q11" s="415"/>
      <c r="R11" s="415"/>
      <c r="S11" s="415"/>
      <c r="T11" s="415"/>
      <c r="W11" s="418">
        <v>6</v>
      </c>
      <c r="X11" s="651" t="s">
        <v>1002</v>
      </c>
      <c r="Y11" s="651"/>
      <c r="Z11" s="651"/>
      <c r="AA11" s="651"/>
      <c r="AB11" s="651"/>
      <c r="AC11" s="651"/>
      <c r="AD11" s="652"/>
    </row>
    <row r="12" spans="2:30" ht="14.25" customHeight="1">
      <c r="B12" s="414"/>
      <c r="D12" s="415"/>
      <c r="E12" s="415"/>
      <c r="F12" s="415"/>
      <c r="G12" s="415"/>
      <c r="H12" s="415"/>
      <c r="I12" s="415"/>
      <c r="J12" s="415"/>
      <c r="K12" s="415"/>
      <c r="L12" s="415"/>
      <c r="M12" s="659"/>
      <c r="N12" s="415"/>
      <c r="O12" s="415"/>
      <c r="P12" s="415"/>
      <c r="Q12" s="415"/>
      <c r="R12" s="415"/>
      <c r="S12" s="415"/>
      <c r="T12" s="415"/>
      <c r="W12" s="418">
        <v>7</v>
      </c>
      <c r="X12" s="651" t="s">
        <v>1003</v>
      </c>
      <c r="Y12" s="651"/>
      <c r="Z12" s="651"/>
      <c r="AA12" s="651"/>
      <c r="AB12" s="651"/>
      <c r="AC12" s="651"/>
      <c r="AD12" s="652"/>
    </row>
    <row r="13" spans="2:30" ht="14.25" customHeight="1">
      <c r="B13" s="414"/>
      <c r="D13" s="415"/>
      <c r="E13" s="415"/>
      <c r="F13" s="415"/>
      <c r="G13" s="415"/>
      <c r="H13" s="415"/>
      <c r="I13" s="415"/>
      <c r="J13" s="415"/>
      <c r="K13" s="415"/>
      <c r="L13" s="415"/>
      <c r="M13" s="659"/>
      <c r="N13" s="415"/>
      <c r="O13" s="415"/>
      <c r="P13" s="415"/>
      <c r="Q13" s="415"/>
      <c r="R13" s="415"/>
      <c r="S13" s="415"/>
      <c r="T13" s="415"/>
      <c r="W13" s="418">
        <v>8</v>
      </c>
      <c r="X13" s="651" t="s">
        <v>1004</v>
      </c>
      <c r="Y13" s="651"/>
      <c r="Z13" s="651"/>
      <c r="AA13" s="651"/>
      <c r="AB13" s="651"/>
      <c r="AC13" s="651"/>
      <c r="AD13" s="652"/>
    </row>
    <row r="14" spans="2:30" ht="14.25" customHeight="1">
      <c r="B14" s="414"/>
      <c r="D14" s="415"/>
      <c r="E14" s="415"/>
      <c r="F14" s="415"/>
      <c r="G14" s="415"/>
      <c r="H14" s="415"/>
      <c r="I14" s="415"/>
      <c r="J14" s="415"/>
      <c r="K14" s="415"/>
      <c r="L14" s="415"/>
      <c r="M14" s="659"/>
      <c r="N14" s="415"/>
      <c r="O14" s="415"/>
      <c r="P14" s="415"/>
      <c r="Q14" s="415"/>
      <c r="R14" s="415"/>
      <c r="S14" s="415"/>
      <c r="T14" s="415"/>
      <c r="W14" s="418">
        <v>9</v>
      </c>
      <c r="X14" s="651" t="s">
        <v>1005</v>
      </c>
      <c r="Y14" s="651"/>
      <c r="Z14" s="651"/>
      <c r="AA14" s="651"/>
      <c r="AB14" s="651"/>
      <c r="AC14" s="651"/>
      <c r="AD14" s="652"/>
    </row>
    <row r="15" spans="2:30" ht="14.25" customHeight="1">
      <c r="B15" s="414"/>
      <c r="D15" s="415"/>
      <c r="E15" s="415"/>
      <c r="F15" s="415"/>
      <c r="G15" s="415"/>
      <c r="H15" s="415"/>
      <c r="I15" s="415"/>
      <c r="J15" s="415"/>
      <c r="K15" s="415"/>
      <c r="L15" s="415"/>
      <c r="M15" s="415"/>
      <c r="N15" s="415"/>
      <c r="O15" s="415"/>
      <c r="P15" s="415"/>
      <c r="Q15" s="415"/>
      <c r="R15" s="415"/>
      <c r="S15" s="415"/>
      <c r="T15" s="415"/>
      <c r="W15" s="418">
        <v>10</v>
      </c>
      <c r="X15" s="651" t="s">
        <v>1014</v>
      </c>
      <c r="Y15" s="651"/>
      <c r="Z15" s="651"/>
      <c r="AA15" s="651"/>
      <c r="AB15" s="651"/>
      <c r="AC15" s="651"/>
      <c r="AD15" s="652"/>
    </row>
    <row r="16" spans="2:30" ht="14.25" customHeight="1">
      <c r="B16" s="414"/>
      <c r="D16" s="415"/>
      <c r="E16" s="415"/>
      <c r="F16" s="415"/>
      <c r="G16" s="415"/>
      <c r="H16" s="415"/>
      <c r="I16" s="415"/>
      <c r="J16" s="415"/>
      <c r="K16" s="415"/>
      <c r="L16" s="415"/>
      <c r="N16" s="415"/>
      <c r="O16" s="415"/>
      <c r="P16" s="415"/>
      <c r="Q16" s="415"/>
      <c r="R16" s="415"/>
      <c r="S16" s="415"/>
      <c r="T16" s="415"/>
      <c r="W16" s="418">
        <v>11</v>
      </c>
      <c r="X16" s="651" t="s">
        <v>1460</v>
      </c>
      <c r="Y16" s="651"/>
      <c r="Z16" s="651"/>
      <c r="AA16" s="651"/>
      <c r="AB16" s="651"/>
      <c r="AC16" s="651"/>
      <c r="AD16" s="652"/>
    </row>
    <row r="17" spans="2:30" ht="14.25" customHeight="1">
      <c r="B17" s="414"/>
      <c r="D17" s="415"/>
      <c r="E17" s="415"/>
      <c r="F17" s="415"/>
      <c r="G17" s="415"/>
      <c r="H17" s="415"/>
      <c r="I17" s="415"/>
      <c r="J17" s="415"/>
      <c r="K17" s="415"/>
      <c r="L17" s="415"/>
      <c r="N17" s="415"/>
      <c r="O17" s="415"/>
      <c r="P17" s="415"/>
      <c r="Q17" s="415"/>
      <c r="R17" s="415"/>
      <c r="S17" s="415"/>
      <c r="T17" s="415"/>
      <c r="W17" s="418">
        <v>12</v>
      </c>
      <c r="X17" s="651" t="s">
        <v>1015</v>
      </c>
      <c r="Y17" s="651"/>
      <c r="Z17" s="651"/>
      <c r="AA17" s="651"/>
      <c r="AB17" s="651"/>
      <c r="AC17" s="651"/>
      <c r="AD17" s="652"/>
    </row>
    <row r="18" spans="2:30" ht="14.25" customHeight="1">
      <c r="B18" s="420"/>
      <c r="C18" s="421"/>
      <c r="D18" s="415"/>
      <c r="E18" s="415"/>
      <c r="F18" s="415"/>
      <c r="G18" s="415"/>
      <c r="H18" s="415"/>
      <c r="I18" s="415"/>
      <c r="J18" s="415"/>
      <c r="K18" s="415"/>
      <c r="L18" s="415"/>
      <c r="N18" s="415"/>
      <c r="O18" s="415"/>
      <c r="P18" s="415"/>
      <c r="Q18" s="415"/>
      <c r="R18" s="415"/>
      <c r="S18" s="415"/>
      <c r="T18" s="415"/>
      <c r="W18" s="418">
        <v>13</v>
      </c>
      <c r="X18" s="651" t="s">
        <v>1636</v>
      </c>
      <c r="Y18" s="651"/>
      <c r="Z18" s="651"/>
      <c r="AA18" s="651"/>
      <c r="AB18" s="651"/>
      <c r="AC18" s="651"/>
      <c r="AD18" s="652"/>
    </row>
    <row r="19" spans="2:30" ht="14.25" customHeight="1">
      <c r="B19" s="414"/>
      <c r="D19" s="415"/>
      <c r="E19" s="415"/>
      <c r="F19" s="415"/>
      <c r="G19" s="415"/>
      <c r="H19" s="415"/>
      <c r="I19" s="415"/>
      <c r="J19" s="415"/>
      <c r="K19" s="415"/>
      <c r="L19" s="415"/>
      <c r="N19" s="415"/>
      <c r="O19" s="415"/>
      <c r="P19" s="415"/>
      <c r="Q19" s="415"/>
      <c r="R19" s="415"/>
      <c r="S19" s="415"/>
      <c r="T19" s="415"/>
      <c r="W19" s="422"/>
      <c r="X19" s="660"/>
      <c r="Y19" s="660"/>
      <c r="Z19" s="660"/>
      <c r="AA19" s="660"/>
      <c r="AB19" s="660"/>
      <c r="AC19" s="660"/>
      <c r="AD19" s="661"/>
    </row>
    <row r="20" spans="2:30" ht="14.25" customHeight="1">
      <c r="B20" s="414"/>
      <c r="D20" s="415"/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5"/>
      <c r="P20" s="415"/>
      <c r="Q20" s="415"/>
      <c r="R20" s="415"/>
      <c r="S20" s="415"/>
      <c r="T20" s="415"/>
      <c r="W20" s="662" t="s">
        <v>996</v>
      </c>
      <c r="X20" s="663"/>
      <c r="Y20" s="663"/>
      <c r="Z20" s="663"/>
      <c r="AA20" s="663"/>
      <c r="AB20" s="663"/>
      <c r="AC20" s="663"/>
      <c r="AD20" s="664"/>
    </row>
    <row r="21" spans="2:30" ht="14.25" customHeight="1">
      <c r="B21" s="414"/>
      <c r="D21" s="415"/>
      <c r="E21" s="415"/>
      <c r="F21" s="415"/>
      <c r="G21" s="415"/>
      <c r="H21" s="415"/>
      <c r="I21" s="415"/>
      <c r="J21" s="415"/>
      <c r="K21" s="415"/>
      <c r="L21" s="415"/>
      <c r="N21" s="415"/>
      <c r="O21" s="415"/>
      <c r="P21" s="415"/>
      <c r="Q21" s="415"/>
      <c r="R21" s="415"/>
      <c r="S21" s="415"/>
      <c r="T21" s="415"/>
      <c r="W21" s="665" t="s">
        <v>989</v>
      </c>
      <c r="X21" s="666"/>
      <c r="Y21" s="666"/>
      <c r="Z21" s="667"/>
      <c r="AA21" s="668" t="s">
        <v>990</v>
      </c>
      <c r="AB21" s="669"/>
      <c r="AC21" s="669"/>
      <c r="AD21" s="670"/>
    </row>
    <row r="22" spans="2:30" ht="14.25" customHeight="1">
      <c r="B22" s="414"/>
      <c r="D22" s="415"/>
      <c r="E22" s="415"/>
      <c r="F22" s="415"/>
      <c r="G22" s="415"/>
      <c r="H22" s="415"/>
      <c r="I22" s="415"/>
      <c r="J22" s="415"/>
      <c r="K22" s="415"/>
      <c r="L22" s="415"/>
      <c r="N22" s="415"/>
      <c r="O22" s="415"/>
      <c r="P22" s="415"/>
      <c r="Q22" s="415"/>
      <c r="R22" s="415"/>
      <c r="S22" s="415"/>
      <c r="T22" s="415"/>
      <c r="W22" s="671" t="s">
        <v>1653</v>
      </c>
      <c r="X22" s="672"/>
      <c r="Y22" s="423">
        <v>5</v>
      </c>
      <c r="Z22" s="424" t="s">
        <v>103</v>
      </c>
      <c r="AA22" s="673"/>
      <c r="AB22" s="674"/>
      <c r="AC22" s="427"/>
      <c r="AD22" s="428"/>
    </row>
    <row r="23" spans="2:30" ht="14.25" customHeight="1">
      <c r="B23" s="414"/>
      <c r="D23" s="415"/>
      <c r="E23" s="415"/>
      <c r="F23" s="415"/>
      <c r="G23" s="415"/>
      <c r="H23" s="415"/>
      <c r="I23" s="415"/>
      <c r="J23" s="415"/>
      <c r="K23" s="415"/>
      <c r="L23" s="415"/>
      <c r="N23" s="415"/>
      <c r="O23" s="415"/>
      <c r="P23" s="415"/>
      <c r="Q23" s="415"/>
      <c r="R23" s="415"/>
      <c r="S23" s="415"/>
      <c r="T23" s="415"/>
      <c r="W23" s="429" t="s">
        <v>1652</v>
      </c>
      <c r="X23" s="430"/>
      <c r="Y23" s="423">
        <v>1</v>
      </c>
      <c r="Z23" s="424" t="s">
        <v>1062</v>
      </c>
      <c r="AA23" s="673"/>
      <c r="AB23" s="674"/>
      <c r="AC23" s="427"/>
      <c r="AD23" s="428"/>
    </row>
    <row r="24" spans="2:30">
      <c r="B24" s="414"/>
      <c r="D24" s="415"/>
      <c r="E24" s="415"/>
      <c r="F24" s="415"/>
      <c r="G24" s="415"/>
      <c r="H24" s="415"/>
      <c r="I24" s="415"/>
      <c r="J24" s="415"/>
      <c r="K24" s="415"/>
      <c r="L24" s="415"/>
      <c r="N24" s="415"/>
      <c r="O24" s="415"/>
      <c r="P24" s="415"/>
      <c r="Q24" s="415"/>
      <c r="R24" s="415"/>
      <c r="S24" s="415"/>
      <c r="T24" s="415"/>
      <c r="W24" s="429" t="s">
        <v>1637</v>
      </c>
      <c r="X24" s="430"/>
      <c r="Y24" s="423">
        <v>1</v>
      </c>
      <c r="Z24" s="424" t="s">
        <v>1062</v>
      </c>
      <c r="AA24" s="673"/>
      <c r="AB24" s="674"/>
      <c r="AC24" s="427"/>
      <c r="AD24" s="428"/>
    </row>
    <row r="25" spans="2:30">
      <c r="B25" s="414"/>
      <c r="D25" s="415"/>
      <c r="E25" s="415"/>
      <c r="F25" s="415"/>
      <c r="G25" s="415"/>
      <c r="H25" s="415"/>
      <c r="I25" s="415"/>
      <c r="J25" s="415"/>
      <c r="K25" s="415"/>
      <c r="L25" s="415"/>
      <c r="M25" s="415"/>
      <c r="N25" s="415"/>
      <c r="O25" s="415"/>
      <c r="P25" s="415"/>
      <c r="Q25" s="415"/>
      <c r="R25" s="415"/>
      <c r="S25" s="415"/>
      <c r="T25" s="415"/>
      <c r="W25" s="429" t="s">
        <v>1654</v>
      </c>
      <c r="X25" s="430"/>
      <c r="Y25" s="423">
        <v>3</v>
      </c>
      <c r="Z25" s="424" t="s">
        <v>1062</v>
      </c>
      <c r="AA25" s="673"/>
      <c r="AB25" s="674"/>
      <c r="AC25" s="427"/>
      <c r="AD25" s="428"/>
    </row>
    <row r="26" spans="2:30">
      <c r="B26" s="414"/>
      <c r="D26" s="415"/>
      <c r="E26" s="415"/>
      <c r="F26" s="415"/>
      <c r="G26" s="415"/>
      <c r="H26" s="415"/>
      <c r="I26" s="415"/>
      <c r="J26" s="415"/>
      <c r="K26" s="415"/>
      <c r="L26" s="415"/>
      <c r="N26" s="415"/>
      <c r="O26" s="415"/>
      <c r="P26" s="415"/>
      <c r="Q26" s="415"/>
      <c r="R26" s="415"/>
      <c r="S26" s="415"/>
      <c r="T26" s="415"/>
      <c r="W26" s="429" t="s">
        <v>1655</v>
      </c>
      <c r="X26" s="430"/>
      <c r="Y26" s="423">
        <v>1</v>
      </c>
      <c r="Z26" s="424" t="s">
        <v>1062</v>
      </c>
      <c r="AA26" s="673"/>
      <c r="AB26" s="674"/>
      <c r="AC26" s="427"/>
      <c r="AD26" s="428"/>
    </row>
    <row r="27" spans="2:30">
      <c r="B27" s="414"/>
      <c r="D27" s="415"/>
      <c r="E27" s="415"/>
      <c r="F27" s="415"/>
      <c r="G27" s="415"/>
      <c r="H27" s="415"/>
      <c r="I27" s="415"/>
      <c r="J27" s="415"/>
      <c r="K27" s="415"/>
      <c r="L27" s="415"/>
      <c r="N27" s="415"/>
      <c r="O27" s="415"/>
      <c r="P27" s="415"/>
      <c r="Q27" s="415"/>
      <c r="R27" s="415"/>
      <c r="S27" s="415"/>
      <c r="T27" s="415"/>
      <c r="W27" s="429" t="s">
        <v>1648</v>
      </c>
      <c r="X27" s="430"/>
      <c r="Y27" s="423">
        <v>2</v>
      </c>
      <c r="Z27" s="424" t="s">
        <v>1062</v>
      </c>
      <c r="AA27" s="431"/>
      <c r="AB27" s="432"/>
      <c r="AC27" s="427"/>
      <c r="AD27" s="433"/>
    </row>
    <row r="28" spans="2:30">
      <c r="B28" s="414"/>
      <c r="D28" s="415"/>
      <c r="E28" s="415"/>
      <c r="F28" s="415"/>
      <c r="G28" s="415"/>
      <c r="H28" s="415"/>
      <c r="I28" s="415"/>
      <c r="J28" s="415"/>
      <c r="K28" s="415"/>
      <c r="L28" s="415"/>
      <c r="N28" s="415"/>
      <c r="O28" s="415"/>
      <c r="P28" s="415"/>
      <c r="Q28" s="415"/>
      <c r="R28" s="415"/>
      <c r="S28" s="415"/>
      <c r="T28" s="415"/>
      <c r="W28" s="429" t="s">
        <v>1638</v>
      </c>
      <c r="X28" s="430"/>
      <c r="Y28" s="423">
        <v>3</v>
      </c>
      <c r="Z28" s="424" t="s">
        <v>1062</v>
      </c>
      <c r="AA28" s="425"/>
      <c r="AB28" s="426"/>
      <c r="AC28" s="427"/>
      <c r="AD28" s="428"/>
    </row>
    <row r="29" spans="2:30">
      <c r="B29" s="414"/>
      <c r="D29" s="415"/>
      <c r="E29" s="415"/>
      <c r="F29" s="415"/>
      <c r="G29" s="415"/>
      <c r="H29" s="415"/>
      <c r="I29" s="415"/>
      <c r="J29" s="415"/>
      <c r="K29" s="415"/>
      <c r="L29" s="415"/>
      <c r="N29" s="415"/>
      <c r="O29" s="415"/>
      <c r="P29" s="415"/>
      <c r="Q29" s="415"/>
      <c r="R29" s="415"/>
      <c r="S29" s="415"/>
      <c r="T29" s="415"/>
      <c r="W29" s="429" t="s">
        <v>1646</v>
      </c>
      <c r="X29" s="430"/>
      <c r="Y29" s="423">
        <v>3</v>
      </c>
      <c r="Z29" s="424" t="s">
        <v>1062</v>
      </c>
      <c r="AA29" s="425"/>
      <c r="AB29" s="426"/>
      <c r="AC29" s="427"/>
      <c r="AD29" s="428"/>
    </row>
    <row r="30" spans="2:30">
      <c r="B30" s="414"/>
      <c r="D30" s="415"/>
      <c r="E30" s="415"/>
      <c r="F30" s="415"/>
      <c r="G30" s="415"/>
      <c r="H30" s="415"/>
      <c r="I30" s="415"/>
      <c r="J30" s="415"/>
      <c r="K30" s="415"/>
      <c r="L30" s="415"/>
      <c r="N30" s="415"/>
      <c r="O30" s="415"/>
      <c r="P30" s="415"/>
      <c r="Q30" s="415"/>
      <c r="R30" s="415"/>
      <c r="S30" s="415"/>
      <c r="T30" s="415"/>
      <c r="W30" s="429" t="s">
        <v>1647</v>
      </c>
      <c r="X30" s="430"/>
      <c r="Y30" s="423">
        <v>3</v>
      </c>
      <c r="Z30" s="424" t="s">
        <v>1062</v>
      </c>
      <c r="AA30" s="425"/>
      <c r="AB30" s="426"/>
      <c r="AC30" s="427"/>
      <c r="AD30" s="428"/>
    </row>
    <row r="31" spans="2:30">
      <c r="B31" s="414"/>
      <c r="D31" s="415"/>
      <c r="E31" s="415"/>
      <c r="F31" s="415"/>
      <c r="G31" s="415"/>
      <c r="H31" s="415"/>
      <c r="I31" s="415"/>
      <c r="J31" s="415"/>
      <c r="K31" s="415"/>
      <c r="L31" s="415"/>
      <c r="N31" s="415"/>
      <c r="O31" s="415"/>
      <c r="P31" s="415"/>
      <c r="Q31" s="415"/>
      <c r="R31" s="415"/>
      <c r="S31" s="415"/>
      <c r="T31" s="415"/>
      <c r="W31" s="429" t="s">
        <v>1658</v>
      </c>
      <c r="X31" s="430"/>
      <c r="Y31" s="423">
        <v>3</v>
      </c>
      <c r="Z31" s="424" t="s">
        <v>1062</v>
      </c>
      <c r="AA31" s="673"/>
      <c r="AB31" s="674"/>
      <c r="AC31" s="427"/>
      <c r="AD31" s="428"/>
    </row>
    <row r="32" spans="2:30">
      <c r="B32" s="414"/>
      <c r="D32" s="415"/>
      <c r="E32" s="415"/>
      <c r="F32" s="415"/>
      <c r="G32" s="415"/>
      <c r="H32" s="415"/>
      <c r="I32" s="415"/>
      <c r="J32" s="415"/>
      <c r="K32" s="415"/>
      <c r="L32" s="415"/>
      <c r="M32" s="415"/>
      <c r="N32" s="415"/>
      <c r="O32" s="415"/>
      <c r="P32" s="415"/>
      <c r="Q32" s="415"/>
      <c r="R32" s="415"/>
      <c r="S32" s="415"/>
      <c r="T32" s="415"/>
      <c r="W32" s="429" t="s">
        <v>1645</v>
      </c>
      <c r="X32" s="430"/>
      <c r="Y32" s="423">
        <v>5</v>
      </c>
      <c r="Z32" s="424" t="s">
        <v>1062</v>
      </c>
      <c r="AA32" s="673"/>
      <c r="AB32" s="674"/>
      <c r="AC32" s="427"/>
      <c r="AD32" s="428"/>
    </row>
    <row r="33" spans="2:33">
      <c r="B33" s="414"/>
      <c r="D33" s="415"/>
      <c r="E33" s="415"/>
      <c r="F33" s="415"/>
      <c r="G33" s="415"/>
      <c r="H33" s="415"/>
      <c r="I33" s="415"/>
      <c r="J33" s="415"/>
      <c r="K33" s="415"/>
      <c r="L33" s="415"/>
      <c r="M33" s="415"/>
      <c r="N33" s="415"/>
      <c r="O33" s="415"/>
      <c r="P33" s="415"/>
      <c r="Q33" s="415"/>
      <c r="R33" s="415"/>
      <c r="S33" s="415"/>
      <c r="T33" s="415"/>
      <c r="W33" s="429" t="s">
        <v>1639</v>
      </c>
      <c r="X33" s="430"/>
      <c r="Y33" s="423">
        <v>1</v>
      </c>
      <c r="Z33" s="424" t="s">
        <v>1062</v>
      </c>
      <c r="AA33" s="673"/>
      <c r="AB33" s="674"/>
      <c r="AC33" s="427"/>
      <c r="AD33" s="428"/>
    </row>
    <row r="34" spans="2:33">
      <c r="B34" s="414"/>
      <c r="D34" s="415"/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5"/>
      <c r="P34" s="415"/>
      <c r="Q34" s="415"/>
      <c r="R34" s="415"/>
      <c r="S34" s="415"/>
      <c r="T34" s="415"/>
      <c r="W34" s="429" t="s">
        <v>1656</v>
      </c>
      <c r="X34" s="430"/>
      <c r="Y34" s="423">
        <f>45*5*3</f>
        <v>675</v>
      </c>
      <c r="Z34" s="424" t="s">
        <v>7</v>
      </c>
      <c r="AA34" s="677"/>
      <c r="AB34" s="678"/>
      <c r="AC34" s="427"/>
      <c r="AD34" s="428"/>
    </row>
    <row r="35" spans="2:33">
      <c r="B35" s="414"/>
      <c r="D35" s="415"/>
      <c r="E35" s="415"/>
      <c r="F35" s="415"/>
      <c r="G35" s="415"/>
      <c r="H35" s="415"/>
      <c r="I35" s="415"/>
      <c r="J35" s="415"/>
      <c r="K35" s="415"/>
      <c r="L35" s="415"/>
      <c r="M35" s="415"/>
      <c r="N35" s="415"/>
      <c r="O35" s="415"/>
      <c r="P35" s="415"/>
      <c r="Q35" s="415"/>
      <c r="R35" s="415"/>
      <c r="S35" s="415"/>
      <c r="T35" s="415"/>
      <c r="W35" s="429" t="s">
        <v>1657</v>
      </c>
      <c r="X35" s="430"/>
      <c r="Y35" s="423">
        <f>Y34/3</f>
        <v>225</v>
      </c>
      <c r="Z35" s="424" t="s">
        <v>7</v>
      </c>
      <c r="AA35" s="677"/>
      <c r="AB35" s="678"/>
      <c r="AC35" s="427"/>
      <c r="AD35" s="428"/>
      <c r="AG35" s="434"/>
    </row>
    <row r="36" spans="2:33">
      <c r="B36" s="414"/>
      <c r="D36" s="415"/>
      <c r="E36" s="415"/>
      <c r="F36" s="415"/>
      <c r="G36" s="415"/>
      <c r="H36" s="415"/>
      <c r="I36" s="415"/>
      <c r="J36" s="415"/>
      <c r="K36" s="415"/>
      <c r="L36" s="415"/>
      <c r="M36" s="415"/>
      <c r="N36" s="415"/>
      <c r="O36" s="415"/>
      <c r="P36" s="415"/>
      <c r="Q36" s="415"/>
      <c r="R36" s="415"/>
      <c r="S36" s="415"/>
      <c r="T36" s="415"/>
      <c r="W36" s="429"/>
      <c r="X36" s="430"/>
      <c r="Y36" s="423"/>
      <c r="Z36" s="424"/>
      <c r="AA36" s="677"/>
      <c r="AB36" s="678"/>
      <c r="AC36" s="427"/>
      <c r="AD36" s="428"/>
    </row>
    <row r="37" spans="2:33">
      <c r="B37" s="414"/>
      <c r="D37" s="415"/>
      <c r="E37" s="415"/>
      <c r="F37" s="415"/>
      <c r="G37" s="415"/>
      <c r="H37" s="415"/>
      <c r="I37" s="415"/>
      <c r="J37" s="415"/>
      <c r="K37" s="415"/>
      <c r="L37" s="415"/>
      <c r="M37" s="415"/>
      <c r="N37" s="415"/>
      <c r="O37" s="415"/>
      <c r="P37" s="415"/>
      <c r="Q37" s="415"/>
      <c r="R37" s="415"/>
      <c r="S37" s="415"/>
      <c r="T37" s="415"/>
      <c r="W37" s="429"/>
      <c r="X37" s="430"/>
      <c r="Y37" s="423"/>
      <c r="Z37" s="424"/>
      <c r="AA37" s="679"/>
      <c r="AB37" s="680"/>
      <c r="AC37" s="435"/>
      <c r="AD37" s="436"/>
    </row>
    <row r="38" spans="2:33">
      <c r="B38" s="414"/>
      <c r="D38" s="415"/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5"/>
      <c r="P38" s="415"/>
      <c r="Q38" s="415"/>
      <c r="R38" s="415"/>
      <c r="S38" s="415"/>
      <c r="T38" s="415"/>
      <c r="W38" s="429"/>
      <c r="X38" s="430"/>
      <c r="Y38" s="423"/>
      <c r="Z38" s="424"/>
      <c r="AA38" s="681"/>
      <c r="AB38" s="682"/>
      <c r="AC38" s="437"/>
      <c r="AD38" s="438"/>
    </row>
    <row r="39" spans="2:33" ht="12.75" customHeight="1">
      <c r="B39" s="414"/>
      <c r="D39" s="415"/>
      <c r="E39" s="415"/>
      <c r="F39" s="415"/>
      <c r="G39" s="415"/>
      <c r="H39" s="415"/>
      <c r="I39" s="415"/>
      <c r="J39" s="415"/>
      <c r="K39" s="415"/>
      <c r="L39" s="415"/>
      <c r="M39" s="415"/>
      <c r="N39" s="415"/>
      <c r="O39" s="415"/>
      <c r="P39" s="415"/>
      <c r="Q39" s="415"/>
      <c r="R39" s="415"/>
      <c r="S39" s="415"/>
      <c r="T39" s="415"/>
      <c r="W39" s="429"/>
      <c r="X39" s="430"/>
      <c r="Y39" s="423"/>
      <c r="Z39" s="439"/>
      <c r="AA39" s="683"/>
      <c r="AB39" s="684"/>
      <c r="AC39" s="440"/>
      <c r="AD39" s="441"/>
    </row>
    <row r="40" spans="2:33" ht="12" customHeight="1">
      <c r="B40" s="414"/>
      <c r="D40" s="415"/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5"/>
      <c r="P40" s="415"/>
      <c r="Q40" s="415"/>
      <c r="R40" s="415"/>
      <c r="S40" s="415"/>
      <c r="T40" s="415"/>
      <c r="U40" s="421"/>
      <c r="W40" s="442"/>
      <c r="X40" s="443"/>
      <c r="Y40" s="444"/>
      <c r="Z40" s="445"/>
      <c r="AA40" s="446"/>
      <c r="AB40" s="447"/>
      <c r="AC40" s="448"/>
      <c r="AD40" s="449"/>
    </row>
    <row r="41" spans="2:33" ht="12" customHeight="1">
      <c r="B41" s="414"/>
      <c r="D41" s="415"/>
      <c r="E41" s="415"/>
      <c r="F41" s="415"/>
      <c r="G41" s="415"/>
      <c r="H41" s="415"/>
      <c r="I41" s="415"/>
      <c r="J41" s="415"/>
      <c r="K41" s="415"/>
      <c r="L41" s="415"/>
      <c r="M41" s="415"/>
      <c r="N41" s="415"/>
      <c r="O41" s="415"/>
      <c r="P41" s="415"/>
      <c r="Q41" s="415"/>
      <c r="R41" s="415"/>
      <c r="S41" s="415"/>
      <c r="T41" s="415"/>
      <c r="W41" s="675" t="s">
        <v>1640</v>
      </c>
      <c r="X41" s="676"/>
      <c r="Y41" s="676"/>
      <c r="Z41" s="676"/>
      <c r="AA41" s="450"/>
      <c r="AB41" s="450"/>
      <c r="AC41" s="450"/>
      <c r="AD41" s="451"/>
    </row>
    <row r="42" spans="2:33" ht="12" customHeight="1">
      <c r="B42" s="414"/>
      <c r="D42" s="415"/>
      <c r="E42" s="415"/>
      <c r="F42" s="415"/>
      <c r="G42" s="415"/>
      <c r="H42" s="415"/>
      <c r="I42" s="415"/>
      <c r="J42" s="415"/>
      <c r="K42" s="415"/>
      <c r="L42" s="415"/>
      <c r="M42" s="415"/>
      <c r="N42" s="415"/>
      <c r="O42" s="415"/>
      <c r="P42" s="415"/>
      <c r="Q42" s="415"/>
      <c r="R42" s="415"/>
      <c r="S42" s="415"/>
      <c r="T42" s="415"/>
      <c r="W42" s="685" t="s">
        <v>1641</v>
      </c>
      <c r="X42" s="686"/>
      <c r="Y42" s="450" t="s">
        <v>9</v>
      </c>
      <c r="Z42" s="687"/>
      <c r="AA42" s="687"/>
      <c r="AB42" s="687"/>
      <c r="AC42" s="687"/>
      <c r="AD42" s="688"/>
    </row>
    <row r="43" spans="2:33" ht="12" customHeight="1">
      <c r="B43" s="414"/>
      <c r="D43" s="415"/>
      <c r="E43" s="415"/>
      <c r="F43" s="415"/>
      <c r="G43" s="415"/>
      <c r="H43" s="415"/>
      <c r="I43" s="415"/>
      <c r="J43" s="415"/>
      <c r="K43" s="415"/>
      <c r="L43" s="415"/>
      <c r="M43" s="415"/>
      <c r="N43" s="415"/>
      <c r="O43" s="415"/>
      <c r="P43" s="415"/>
      <c r="Q43" s="415"/>
      <c r="R43" s="415"/>
      <c r="S43" s="415"/>
      <c r="T43" s="415"/>
      <c r="V43" s="452"/>
      <c r="W43" s="453"/>
      <c r="X43" s="454"/>
      <c r="Y43" s="454"/>
      <c r="Z43" s="454"/>
      <c r="AA43" s="454"/>
      <c r="AB43" s="454"/>
      <c r="AC43" s="454"/>
      <c r="AD43" s="455"/>
    </row>
    <row r="44" spans="2:33">
      <c r="B44" s="456"/>
      <c r="C44" s="434"/>
      <c r="D44" s="415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15"/>
      <c r="R44" s="415"/>
      <c r="S44" s="415"/>
      <c r="T44" s="415"/>
      <c r="U44" s="434"/>
      <c r="V44" s="452"/>
      <c r="W44" s="689" t="s">
        <v>11</v>
      </c>
      <c r="X44" s="690"/>
      <c r="Y44" s="651"/>
      <c r="Z44" s="651"/>
      <c r="AA44" s="651"/>
      <c r="AB44" s="651"/>
      <c r="AC44" s="651"/>
      <c r="AD44" s="652"/>
    </row>
    <row r="45" spans="2:33">
      <c r="B45" s="456"/>
      <c r="C45" s="434"/>
      <c r="D45" s="415"/>
      <c r="E45" s="415"/>
      <c r="F45" s="415"/>
      <c r="G45" s="415"/>
      <c r="H45" s="415"/>
      <c r="I45" s="415"/>
      <c r="J45" s="415"/>
      <c r="K45" s="415"/>
      <c r="L45" s="415"/>
      <c r="M45" s="415"/>
      <c r="N45" s="415"/>
      <c r="O45" s="415"/>
      <c r="P45" s="415"/>
      <c r="Q45" s="415"/>
      <c r="R45" s="415"/>
      <c r="S45" s="415"/>
      <c r="T45" s="415"/>
      <c r="U45" s="434"/>
      <c r="V45" s="452"/>
      <c r="W45" s="689" t="s">
        <v>988</v>
      </c>
      <c r="X45" s="690"/>
      <c r="Y45" s="651">
        <v>1</v>
      </c>
      <c r="Z45" s="651"/>
      <c r="AA45" s="651"/>
      <c r="AB45" s="651" t="s">
        <v>12</v>
      </c>
      <c r="AC45" s="651"/>
      <c r="AD45" s="419" t="s">
        <v>13</v>
      </c>
    </row>
    <row r="46" spans="2:33">
      <c r="B46" s="456"/>
      <c r="C46" s="434"/>
      <c r="D46" s="415"/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15"/>
      <c r="P46" s="415"/>
      <c r="Q46" s="415"/>
      <c r="R46" s="415"/>
      <c r="S46" s="415"/>
      <c r="T46" s="415"/>
      <c r="U46" s="434"/>
      <c r="V46" s="452"/>
      <c r="W46" s="689" t="s">
        <v>15</v>
      </c>
      <c r="X46" s="690"/>
      <c r="Y46" s="691"/>
      <c r="Z46" s="691"/>
      <c r="AA46" s="691"/>
      <c r="AB46" s="651" t="s">
        <v>16</v>
      </c>
      <c r="AC46" s="651"/>
      <c r="AD46" s="457"/>
    </row>
    <row r="47" spans="2:33">
      <c r="B47" s="456"/>
      <c r="C47" s="434"/>
      <c r="D47" s="415"/>
      <c r="E47" s="415"/>
      <c r="F47" s="415"/>
      <c r="G47" s="415"/>
      <c r="H47" s="415"/>
      <c r="I47" s="415"/>
      <c r="J47" s="415"/>
      <c r="K47" s="415"/>
      <c r="L47" s="415"/>
      <c r="M47" s="415"/>
      <c r="N47" s="415"/>
      <c r="O47" s="415"/>
      <c r="P47" s="415"/>
      <c r="Q47" s="415"/>
      <c r="R47" s="415"/>
      <c r="S47" s="415"/>
      <c r="T47" s="415"/>
      <c r="U47" s="434"/>
      <c r="V47" s="452"/>
      <c r="W47" s="458" t="s">
        <v>17</v>
      </c>
      <c r="X47" s="459"/>
      <c r="Y47" s="459"/>
      <c r="Z47" s="459"/>
      <c r="AA47" s="459"/>
      <c r="AB47" s="459"/>
      <c r="AC47" s="459"/>
      <c r="AD47" s="460"/>
    </row>
    <row r="48" spans="2:33" ht="12.75" customHeight="1">
      <c r="B48" s="456"/>
      <c r="C48" s="434"/>
      <c r="D48" s="415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15"/>
      <c r="R48" s="415"/>
      <c r="S48" s="415"/>
      <c r="T48" s="415"/>
      <c r="U48" s="434"/>
      <c r="V48" s="452"/>
      <c r="W48" s="692" t="s">
        <v>1664</v>
      </c>
      <c r="X48" s="693"/>
      <c r="Y48" s="693"/>
      <c r="Z48" s="693"/>
      <c r="AA48" s="693"/>
      <c r="AB48" s="693"/>
      <c r="AC48" s="693"/>
      <c r="AD48" s="694"/>
    </row>
    <row r="49" spans="2:30">
      <c r="B49" s="456"/>
      <c r="C49" s="434"/>
      <c r="D49" s="415"/>
      <c r="E49" s="415"/>
      <c r="F49" s="415"/>
      <c r="G49" s="415"/>
      <c r="H49" s="415"/>
      <c r="I49" s="415"/>
      <c r="J49" s="415"/>
      <c r="K49" s="415"/>
      <c r="L49" s="415"/>
      <c r="M49" s="415"/>
      <c r="N49" s="415"/>
      <c r="O49" s="415"/>
      <c r="P49" s="415"/>
      <c r="Q49" s="415"/>
      <c r="R49" s="415"/>
      <c r="S49" s="415"/>
      <c r="T49" s="415"/>
      <c r="U49" s="434"/>
      <c r="V49" s="461"/>
      <c r="W49" s="692"/>
      <c r="X49" s="693"/>
      <c r="Y49" s="693"/>
      <c r="Z49" s="693"/>
      <c r="AA49" s="693"/>
      <c r="AB49" s="693"/>
      <c r="AC49" s="693"/>
      <c r="AD49" s="694"/>
    </row>
    <row r="50" spans="2:30">
      <c r="B50" s="456"/>
      <c r="C50" s="434"/>
      <c r="D50" s="415"/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15"/>
      <c r="P50" s="415"/>
      <c r="Q50" s="415"/>
      <c r="R50" s="415"/>
      <c r="S50" s="415"/>
      <c r="T50" s="415"/>
      <c r="V50" s="461"/>
      <c r="W50" s="695"/>
      <c r="X50" s="696"/>
      <c r="Y50" s="696"/>
      <c r="Z50" s="696"/>
      <c r="AA50" s="696"/>
      <c r="AB50" s="696"/>
      <c r="AC50" s="696"/>
      <c r="AD50" s="697"/>
    </row>
    <row r="51" spans="2:30">
      <c r="B51" s="456"/>
      <c r="C51" s="434"/>
      <c r="D51" s="415"/>
      <c r="E51" s="415"/>
      <c r="F51" s="415"/>
      <c r="G51" s="415"/>
      <c r="H51" s="415"/>
      <c r="I51" s="415"/>
      <c r="J51" s="415"/>
      <c r="K51" s="415"/>
      <c r="L51" s="415"/>
      <c r="M51" s="415"/>
      <c r="N51" s="415"/>
      <c r="O51" s="415"/>
      <c r="P51" s="415"/>
      <c r="Q51" s="415"/>
      <c r="R51" s="415"/>
      <c r="S51" s="415"/>
      <c r="T51" s="415"/>
      <c r="U51" s="434"/>
      <c r="V51" s="452"/>
      <c r="W51" s="689" t="s">
        <v>18</v>
      </c>
      <c r="X51" s="690"/>
      <c r="Y51" s="651" t="s">
        <v>1629</v>
      </c>
      <c r="Z51" s="651"/>
      <c r="AA51" s="651"/>
      <c r="AB51" s="651"/>
      <c r="AC51" s="651"/>
      <c r="AD51" s="652"/>
    </row>
    <row r="52" spans="2:30">
      <c r="B52" s="456"/>
      <c r="C52" s="434"/>
      <c r="D52" s="434"/>
      <c r="E52" s="434"/>
      <c r="F52" s="434"/>
      <c r="G52" s="434"/>
      <c r="H52" s="434"/>
      <c r="I52" s="434"/>
      <c r="J52" s="434"/>
      <c r="K52" s="434"/>
      <c r="L52" s="434"/>
      <c r="M52" s="434"/>
      <c r="N52" s="434"/>
      <c r="O52" s="434"/>
      <c r="P52" s="434"/>
      <c r="Q52" s="434"/>
      <c r="R52" s="434"/>
      <c r="S52" s="434"/>
      <c r="V52" s="452"/>
      <c r="W52" s="689" t="s">
        <v>19</v>
      </c>
      <c r="X52" s="690"/>
      <c r="Y52" s="651" t="s">
        <v>1630</v>
      </c>
      <c r="Z52" s="651"/>
      <c r="AA52" s="651"/>
      <c r="AB52" s="651"/>
      <c r="AC52" s="651"/>
      <c r="AD52" s="652"/>
    </row>
    <row r="53" spans="2:30">
      <c r="B53" s="456"/>
      <c r="C53" s="434"/>
      <c r="D53" s="434"/>
      <c r="E53" s="434"/>
      <c r="F53" s="434"/>
      <c r="G53" s="434"/>
      <c r="H53" s="434"/>
      <c r="I53" s="434"/>
      <c r="J53" s="434"/>
      <c r="K53" s="434"/>
      <c r="L53" s="434"/>
      <c r="M53" s="434"/>
      <c r="N53" s="434"/>
      <c r="O53" s="434"/>
      <c r="P53" s="434"/>
      <c r="Q53" s="434"/>
      <c r="R53" s="434"/>
      <c r="S53" s="434"/>
      <c r="V53" s="452"/>
      <c r="W53" s="689" t="s">
        <v>20</v>
      </c>
      <c r="X53" s="690"/>
      <c r="Y53" s="651" t="s">
        <v>1630</v>
      </c>
      <c r="Z53" s="651"/>
      <c r="AA53" s="651"/>
      <c r="AB53" s="651"/>
      <c r="AC53" s="651"/>
      <c r="AD53" s="652"/>
    </row>
    <row r="54" spans="2:30" ht="12.75" thickBot="1">
      <c r="B54" s="462"/>
      <c r="C54" s="463"/>
      <c r="D54" s="463"/>
      <c r="E54" s="463"/>
      <c r="F54" s="463"/>
      <c r="G54" s="463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4"/>
      <c r="U54" s="464"/>
      <c r="V54" s="465"/>
      <c r="W54" s="698" t="s">
        <v>21</v>
      </c>
      <c r="X54" s="699"/>
      <c r="Y54" s="700" t="s">
        <v>1552</v>
      </c>
      <c r="Z54" s="700"/>
      <c r="AA54" s="700"/>
      <c r="AB54" s="700"/>
      <c r="AC54" s="700"/>
      <c r="AD54" s="701"/>
    </row>
  </sheetData>
  <mergeCells count="91">
    <mergeCell ref="W54:X54"/>
    <mergeCell ref="Y54:AA54"/>
    <mergeCell ref="AB54:AD54"/>
    <mergeCell ref="W52:X52"/>
    <mergeCell ref="Y52:AA52"/>
    <mergeCell ref="AB52:AD52"/>
    <mergeCell ref="W53:X53"/>
    <mergeCell ref="Y53:AA53"/>
    <mergeCell ref="AB53:AD53"/>
    <mergeCell ref="W46:X46"/>
    <mergeCell ref="Y46:AA46"/>
    <mergeCell ref="AB46:AC46"/>
    <mergeCell ref="W48:AD50"/>
    <mergeCell ref="W51:X51"/>
    <mergeCell ref="Y51:AA51"/>
    <mergeCell ref="AB51:AD51"/>
    <mergeCell ref="W42:X42"/>
    <mergeCell ref="Z42:AD42"/>
    <mergeCell ref="W44:X44"/>
    <mergeCell ref="Y44:AD44"/>
    <mergeCell ref="W45:X45"/>
    <mergeCell ref="Y45:AA45"/>
    <mergeCell ref="AB45:AC45"/>
    <mergeCell ref="W41:Z41"/>
    <mergeCell ref="AA25:AB25"/>
    <mergeCell ref="AA26:AB26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39:AB39"/>
    <mergeCell ref="W22:X22"/>
    <mergeCell ref="AA22:AB22"/>
    <mergeCell ref="AA23:AB23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M13:M14"/>
    <mergeCell ref="X13:Z13"/>
    <mergeCell ref="AA13:AB13"/>
    <mergeCell ref="AC13:AD13"/>
    <mergeCell ref="X14:Z14"/>
    <mergeCell ref="AA14:AB14"/>
    <mergeCell ref="AC14:AD14"/>
    <mergeCell ref="M11:M12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6:Z6"/>
    <mergeCell ref="AA6:AB6"/>
    <mergeCell ref="AC6:AD6"/>
    <mergeCell ref="W2:AD3"/>
    <mergeCell ref="M3:M4"/>
    <mergeCell ref="X5:Z5"/>
    <mergeCell ref="AA5:AB5"/>
    <mergeCell ref="AC5:AD5"/>
  </mergeCells>
  <phoneticPr fontId="170" type="noConversion"/>
  <printOptions verticalCentered="1"/>
  <pageMargins left="0.51181102362204722" right="0.23622047244094491" top="0.35433070866141736" bottom="0.51181102362204722" header="0.31496062992125984" footer="0.15748031496062992"/>
  <pageSetup paperSize="9" scale="74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F9D74-4129-411D-8916-D5909C390DD4}">
  <dimension ref="A1:N31"/>
  <sheetViews>
    <sheetView topLeftCell="A12" zoomScale="85" zoomScaleNormal="85" workbookViewId="0">
      <selection activeCell="K31" sqref="K31"/>
    </sheetView>
  </sheetViews>
  <sheetFormatPr defaultColWidth="9.140625" defaultRowHeight="15"/>
  <cols>
    <col min="1" max="16384" width="9.140625" style="469"/>
  </cols>
  <sheetData>
    <row r="1" spans="1:14" ht="15.75" thickBot="1">
      <c r="A1" s="466"/>
      <c r="B1" s="467"/>
      <c r="C1" s="467"/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8"/>
    </row>
    <row r="2" spans="1:14" ht="24" thickBot="1">
      <c r="A2" s="470"/>
      <c r="B2" s="702" t="s">
        <v>1663</v>
      </c>
      <c r="C2" s="703"/>
      <c r="D2" s="703"/>
      <c r="E2" s="703"/>
      <c r="F2" s="703"/>
      <c r="G2" s="703"/>
      <c r="H2" s="703"/>
      <c r="I2" s="703"/>
      <c r="J2" s="703"/>
      <c r="K2" s="703"/>
      <c r="L2" s="703"/>
      <c r="M2" s="704"/>
      <c r="N2" s="471"/>
    </row>
    <row r="3" spans="1:14">
      <c r="A3" s="470"/>
      <c r="N3" s="471"/>
    </row>
    <row r="4" spans="1:14">
      <c r="A4" s="470"/>
      <c r="N4" s="471"/>
    </row>
    <row r="5" spans="1:14">
      <c r="A5" s="470"/>
      <c r="N5" s="471"/>
    </row>
    <row r="6" spans="1:14">
      <c r="A6" s="470"/>
      <c r="N6" s="471"/>
    </row>
    <row r="7" spans="1:14">
      <c r="A7" s="470"/>
      <c r="N7" s="471"/>
    </row>
    <row r="8" spans="1:14">
      <c r="A8" s="470"/>
      <c r="N8" s="471"/>
    </row>
    <row r="9" spans="1:14">
      <c r="A9" s="470"/>
      <c r="N9" s="471"/>
    </row>
    <row r="10" spans="1:14">
      <c r="A10" s="470"/>
      <c r="N10" s="471"/>
    </row>
    <row r="11" spans="1:14">
      <c r="A11" s="470"/>
      <c r="N11" s="471"/>
    </row>
    <row r="12" spans="1:14">
      <c r="A12" s="470"/>
      <c r="N12" s="471"/>
    </row>
    <row r="13" spans="1:14">
      <c r="A13" s="470"/>
      <c r="N13" s="471"/>
    </row>
    <row r="14" spans="1:14">
      <c r="A14" s="470"/>
      <c r="N14" s="471"/>
    </row>
    <row r="15" spans="1:14">
      <c r="A15" s="470"/>
      <c r="N15" s="471"/>
    </row>
    <row r="16" spans="1:14">
      <c r="A16" s="470"/>
      <c r="N16" s="471"/>
    </row>
    <row r="17" spans="1:14">
      <c r="A17" s="470"/>
      <c r="N17" s="471"/>
    </row>
    <row r="18" spans="1:14">
      <c r="A18" s="470"/>
      <c r="N18" s="471"/>
    </row>
    <row r="19" spans="1:14">
      <c r="A19" s="470"/>
      <c r="N19" s="471"/>
    </row>
    <row r="20" spans="1:14">
      <c r="A20" s="470"/>
      <c r="N20" s="471"/>
    </row>
    <row r="21" spans="1:14">
      <c r="A21" s="470"/>
      <c r="N21" s="471"/>
    </row>
    <row r="22" spans="1:14">
      <c r="A22" s="470"/>
      <c r="N22" s="471"/>
    </row>
    <row r="23" spans="1:14">
      <c r="A23" s="470"/>
      <c r="N23" s="471"/>
    </row>
    <row r="24" spans="1:14">
      <c r="A24" s="470"/>
      <c r="N24" s="471"/>
    </row>
    <row r="25" spans="1:14">
      <c r="A25" s="470"/>
      <c r="N25" s="471"/>
    </row>
    <row r="26" spans="1:14">
      <c r="A26" s="470"/>
      <c r="N26" s="471"/>
    </row>
    <row r="27" spans="1:14">
      <c r="A27" s="470"/>
      <c r="N27" s="471"/>
    </row>
    <row r="28" spans="1:14">
      <c r="A28" s="470"/>
      <c r="N28" s="471"/>
    </row>
    <row r="29" spans="1:14">
      <c r="A29" s="470"/>
      <c r="N29" s="471"/>
    </row>
    <row r="30" spans="1:14">
      <c r="A30" s="470"/>
      <c r="N30" s="471"/>
    </row>
    <row r="31" spans="1:14" ht="15.75" thickBot="1">
      <c r="A31" s="472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4"/>
    </row>
  </sheetData>
  <mergeCells count="1">
    <mergeCell ref="B2:M2"/>
  </mergeCells>
  <pageMargins left="0.7" right="0.7" top="0.75" bottom="0.75" header="0.3" footer="0.3"/>
  <pageSetup paperSize="9" orientation="landscape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721FC-56F7-4FC3-BBAC-BD2BAF06AE5A}">
  <dimension ref="B1:AF121"/>
  <sheetViews>
    <sheetView showGridLines="0" view="pageBreakPreview" topLeftCell="A28" zoomScale="70" zoomScaleNormal="70" zoomScaleSheetLayoutView="70" workbookViewId="0">
      <selection activeCell="AE24" sqref="AE24"/>
    </sheetView>
  </sheetViews>
  <sheetFormatPr defaultColWidth="9.140625" defaultRowHeight="12.75"/>
  <cols>
    <col min="1" max="1" width="1.7109375" style="475" customWidth="1"/>
    <col min="2" max="2" width="1.5703125" style="475" customWidth="1"/>
    <col min="3" max="3" width="10.7109375" style="475" customWidth="1"/>
    <col min="4" max="4" width="2.5703125" style="475" customWidth="1"/>
    <col min="5" max="21" width="9.140625" style="475"/>
    <col min="22" max="22" width="14.5703125" style="475" customWidth="1"/>
    <col min="23" max="23" width="3.140625" style="475" customWidth="1"/>
    <col min="24" max="27" width="9.140625" style="475"/>
    <col min="28" max="28" width="2.85546875" style="475" customWidth="1"/>
    <col min="29" max="31" width="4.7109375" style="475" customWidth="1"/>
    <col min="32" max="32" width="1.7109375" style="475" customWidth="1"/>
    <col min="33" max="16384" width="9.140625" style="475"/>
  </cols>
  <sheetData>
    <row r="1" spans="2:32" ht="13.5" thickBot="1"/>
    <row r="2" spans="2:32" ht="6" customHeight="1" thickBot="1">
      <c r="B2" s="476"/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  <c r="P2" s="477"/>
      <c r="Q2" s="477"/>
      <c r="R2" s="477"/>
      <c r="S2" s="477"/>
      <c r="T2" s="477"/>
      <c r="U2" s="477"/>
      <c r="V2" s="477"/>
      <c r="W2" s="477"/>
      <c r="X2" s="477"/>
      <c r="Y2" s="477"/>
      <c r="Z2" s="477"/>
      <c r="AA2" s="477"/>
      <c r="AB2" s="477"/>
      <c r="AC2" s="477"/>
      <c r="AD2" s="477"/>
      <c r="AE2" s="477"/>
      <c r="AF2" s="478"/>
    </row>
    <row r="3" spans="2:32" ht="13.5" thickBot="1">
      <c r="B3" s="479"/>
      <c r="C3" s="476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7"/>
      <c r="O3" s="477"/>
      <c r="P3" s="477"/>
      <c r="Q3" s="477"/>
      <c r="R3" s="477"/>
      <c r="S3" s="477"/>
      <c r="T3" s="477"/>
      <c r="U3" s="477"/>
      <c r="V3" s="477"/>
      <c r="W3" s="477"/>
      <c r="X3" s="477"/>
      <c r="Y3" s="477"/>
      <c r="Z3" s="477"/>
      <c r="AA3" s="477"/>
      <c r="AB3" s="477"/>
      <c r="AC3" s="477"/>
      <c r="AD3" s="477"/>
      <c r="AE3" s="478"/>
      <c r="AF3" s="480"/>
    </row>
    <row r="4" spans="2:32" ht="12.75" customHeight="1" thickTop="1">
      <c r="B4" s="479"/>
      <c r="C4" s="479"/>
      <c r="D4" s="705" t="s">
        <v>1662</v>
      </c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7"/>
      <c r="AD4" s="481"/>
      <c r="AE4" s="480"/>
      <c r="AF4" s="480"/>
    </row>
    <row r="5" spans="2:32" ht="13.5" customHeight="1" thickBot="1">
      <c r="B5" s="479"/>
      <c r="C5" s="479"/>
      <c r="D5" s="708"/>
      <c r="E5" s="709"/>
      <c r="F5" s="709"/>
      <c r="G5" s="709"/>
      <c r="H5" s="709"/>
      <c r="I5" s="709"/>
      <c r="J5" s="709"/>
      <c r="K5" s="709"/>
      <c r="L5" s="709"/>
      <c r="M5" s="709"/>
      <c r="N5" s="709"/>
      <c r="O5" s="709"/>
      <c r="P5" s="709"/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09"/>
      <c r="AC5" s="710"/>
      <c r="AD5" s="481"/>
      <c r="AE5" s="480"/>
      <c r="AF5" s="480"/>
    </row>
    <row r="6" spans="2:32" ht="12.75" customHeight="1" thickTop="1">
      <c r="B6" s="479"/>
      <c r="C6" s="479"/>
      <c r="AE6" s="480"/>
      <c r="AF6" s="480"/>
    </row>
    <row r="7" spans="2:32" ht="12.75" customHeight="1">
      <c r="B7" s="479"/>
      <c r="C7" s="479"/>
      <c r="Z7" s="482"/>
      <c r="AA7" s="482"/>
      <c r="AB7" s="482"/>
      <c r="AC7" s="483"/>
      <c r="AD7" s="483"/>
      <c r="AE7" s="480"/>
      <c r="AF7" s="480"/>
    </row>
    <row r="8" spans="2:32" ht="12.75" customHeight="1">
      <c r="B8" s="479"/>
      <c r="C8" s="479"/>
      <c r="Z8" s="482"/>
      <c r="AA8" s="482"/>
      <c r="AB8" s="482"/>
      <c r="AC8" s="483"/>
      <c r="AD8" s="483"/>
      <c r="AE8" s="480"/>
      <c r="AF8" s="480"/>
    </row>
    <row r="9" spans="2:32" ht="12.75" customHeight="1">
      <c r="B9" s="479"/>
      <c r="C9" s="479"/>
      <c r="AE9" s="480"/>
      <c r="AF9" s="480"/>
    </row>
    <row r="10" spans="2:32" ht="12.75" customHeight="1">
      <c r="B10" s="479"/>
      <c r="C10" s="479"/>
      <c r="AE10" s="480"/>
      <c r="AF10" s="480"/>
    </row>
    <row r="11" spans="2:32">
      <c r="B11" s="479"/>
      <c r="C11" s="479"/>
      <c r="AE11" s="480"/>
      <c r="AF11" s="480"/>
    </row>
    <row r="12" spans="2:32">
      <c r="B12" s="479"/>
      <c r="C12" s="479"/>
      <c r="AE12" s="480"/>
      <c r="AF12" s="480"/>
    </row>
    <row r="13" spans="2:32">
      <c r="B13" s="479"/>
      <c r="C13" s="479"/>
      <c r="AE13" s="480"/>
      <c r="AF13" s="480"/>
    </row>
    <row r="14" spans="2:32">
      <c r="B14" s="479"/>
      <c r="C14" s="479"/>
      <c r="AE14" s="480"/>
      <c r="AF14" s="480"/>
    </row>
    <row r="15" spans="2:32">
      <c r="B15" s="479"/>
      <c r="C15" s="479"/>
      <c r="E15" s="484"/>
      <c r="AE15" s="480"/>
      <c r="AF15" s="480"/>
    </row>
    <row r="16" spans="2:32">
      <c r="B16" s="479"/>
      <c r="C16" s="479"/>
      <c r="AE16" s="480"/>
      <c r="AF16" s="480"/>
    </row>
    <row r="17" spans="2:32">
      <c r="B17" s="479"/>
      <c r="C17" s="479"/>
      <c r="AE17" s="480"/>
      <c r="AF17" s="480"/>
    </row>
    <row r="18" spans="2:32">
      <c r="B18" s="479"/>
      <c r="C18" s="479"/>
      <c r="AE18" s="480"/>
      <c r="AF18" s="480"/>
    </row>
    <row r="19" spans="2:32">
      <c r="B19" s="479"/>
      <c r="C19" s="479"/>
      <c r="AE19" s="480"/>
      <c r="AF19" s="480"/>
    </row>
    <row r="20" spans="2:32">
      <c r="B20" s="479"/>
      <c r="C20" s="479"/>
      <c r="AE20" s="480"/>
      <c r="AF20" s="480"/>
    </row>
    <row r="21" spans="2:32">
      <c r="B21" s="479"/>
      <c r="C21" s="479"/>
      <c r="AE21" s="480"/>
      <c r="AF21" s="480"/>
    </row>
    <row r="22" spans="2:32">
      <c r="B22" s="479"/>
      <c r="C22" s="479"/>
      <c r="AE22" s="480"/>
      <c r="AF22" s="480"/>
    </row>
    <row r="23" spans="2:32">
      <c r="B23" s="479"/>
      <c r="C23" s="479"/>
      <c r="AE23" s="480"/>
      <c r="AF23" s="480"/>
    </row>
    <row r="24" spans="2:32">
      <c r="B24" s="479"/>
      <c r="C24" s="479"/>
      <c r="AE24" s="480"/>
      <c r="AF24" s="480"/>
    </row>
    <row r="25" spans="2:32">
      <c r="B25" s="479"/>
      <c r="C25" s="479"/>
      <c r="AE25" s="480"/>
      <c r="AF25" s="480"/>
    </row>
    <row r="26" spans="2:32">
      <c r="B26" s="479"/>
      <c r="C26" s="479"/>
      <c r="K26" s="485"/>
      <c r="AE26" s="480"/>
      <c r="AF26" s="480"/>
    </row>
    <row r="27" spans="2:32">
      <c r="B27" s="479"/>
      <c r="C27" s="479"/>
      <c r="AE27" s="480"/>
      <c r="AF27" s="480"/>
    </row>
    <row r="28" spans="2:32">
      <c r="B28" s="479"/>
      <c r="C28" s="479"/>
      <c r="AE28" s="480"/>
      <c r="AF28" s="480"/>
    </row>
    <row r="29" spans="2:32">
      <c r="B29" s="479"/>
      <c r="C29" s="479"/>
      <c r="AE29" s="480"/>
      <c r="AF29" s="480"/>
    </row>
    <row r="30" spans="2:32">
      <c r="B30" s="479"/>
      <c r="C30" s="479"/>
      <c r="AE30" s="480"/>
      <c r="AF30" s="480"/>
    </row>
    <row r="31" spans="2:32">
      <c r="B31" s="479"/>
      <c r="C31" s="479"/>
      <c r="AE31" s="480"/>
      <c r="AF31" s="480"/>
    </row>
    <row r="32" spans="2:32">
      <c r="B32" s="479"/>
      <c r="C32" s="479"/>
      <c r="AE32" s="480"/>
      <c r="AF32" s="480"/>
    </row>
    <row r="33" spans="2:32">
      <c r="B33" s="479"/>
      <c r="C33" s="479"/>
      <c r="AE33" s="480"/>
      <c r="AF33" s="480"/>
    </row>
    <row r="34" spans="2:32">
      <c r="B34" s="479"/>
      <c r="C34" s="479"/>
      <c r="AE34" s="480"/>
      <c r="AF34" s="480"/>
    </row>
    <row r="35" spans="2:32">
      <c r="B35" s="479"/>
      <c r="C35" s="479"/>
      <c r="AE35" s="480"/>
      <c r="AF35" s="480"/>
    </row>
    <row r="36" spans="2:32">
      <c r="B36" s="479"/>
      <c r="C36" s="479"/>
      <c r="AE36" s="480"/>
      <c r="AF36" s="480"/>
    </row>
    <row r="37" spans="2:32">
      <c r="B37" s="479"/>
      <c r="C37" s="479"/>
      <c r="AE37" s="480"/>
      <c r="AF37" s="480"/>
    </row>
    <row r="38" spans="2:32">
      <c r="B38" s="479"/>
      <c r="C38" s="479"/>
      <c r="AE38" s="480"/>
      <c r="AF38" s="480"/>
    </row>
    <row r="39" spans="2:32">
      <c r="B39" s="479"/>
      <c r="C39" s="479"/>
      <c r="AE39" s="480"/>
      <c r="AF39" s="480"/>
    </row>
    <row r="40" spans="2:32">
      <c r="B40" s="479"/>
      <c r="C40" s="479"/>
      <c r="AE40" s="480"/>
      <c r="AF40" s="480"/>
    </row>
    <row r="41" spans="2:32">
      <c r="B41" s="479"/>
      <c r="C41" s="479"/>
      <c r="AE41" s="480"/>
      <c r="AF41" s="480"/>
    </row>
    <row r="42" spans="2:32">
      <c r="B42" s="479"/>
      <c r="C42" s="479"/>
      <c r="AE42" s="480"/>
      <c r="AF42" s="480"/>
    </row>
    <row r="43" spans="2:32">
      <c r="B43" s="479"/>
      <c r="C43" s="479"/>
      <c r="AE43" s="480"/>
      <c r="AF43" s="480"/>
    </row>
    <row r="44" spans="2:32">
      <c r="B44" s="479"/>
      <c r="C44" s="479"/>
      <c r="AE44" s="480"/>
      <c r="AF44" s="480"/>
    </row>
    <row r="45" spans="2:32">
      <c r="B45" s="479"/>
      <c r="C45" s="479"/>
      <c r="AE45" s="480"/>
      <c r="AF45" s="480"/>
    </row>
    <row r="46" spans="2:32">
      <c r="B46" s="479"/>
      <c r="C46" s="479"/>
      <c r="AE46" s="480"/>
      <c r="AF46" s="480"/>
    </row>
    <row r="47" spans="2:32">
      <c r="B47" s="479"/>
      <c r="C47" s="479"/>
      <c r="AE47" s="480"/>
      <c r="AF47" s="480"/>
    </row>
    <row r="48" spans="2:32">
      <c r="B48" s="479"/>
      <c r="C48" s="479"/>
      <c r="AE48" s="480"/>
      <c r="AF48" s="480"/>
    </row>
    <row r="49" spans="2:32">
      <c r="B49" s="479"/>
      <c r="C49" s="479"/>
      <c r="AE49" s="480"/>
      <c r="AF49" s="480"/>
    </row>
    <row r="50" spans="2:32">
      <c r="B50" s="479"/>
      <c r="C50" s="479"/>
      <c r="AE50" s="480"/>
      <c r="AF50" s="480"/>
    </row>
    <row r="51" spans="2:32">
      <c r="B51" s="479"/>
      <c r="C51" s="479"/>
      <c r="AE51" s="480"/>
      <c r="AF51" s="480"/>
    </row>
    <row r="52" spans="2:32">
      <c r="B52" s="479"/>
      <c r="C52" s="479"/>
      <c r="AE52" s="480"/>
      <c r="AF52" s="480"/>
    </row>
    <row r="53" spans="2:32">
      <c r="B53" s="479"/>
      <c r="C53" s="479"/>
      <c r="AE53" s="480"/>
      <c r="AF53" s="480"/>
    </row>
    <row r="54" spans="2:32">
      <c r="B54" s="479"/>
      <c r="C54" s="479"/>
      <c r="AE54" s="480"/>
      <c r="AF54" s="480"/>
    </row>
    <row r="55" spans="2:32">
      <c r="B55" s="479"/>
      <c r="C55" s="479"/>
      <c r="AE55" s="480"/>
      <c r="AF55" s="480"/>
    </row>
    <row r="56" spans="2:32">
      <c r="B56" s="479"/>
      <c r="C56" s="479"/>
      <c r="AE56" s="480"/>
      <c r="AF56" s="480"/>
    </row>
    <row r="57" spans="2:32">
      <c r="B57" s="479"/>
      <c r="C57" s="479"/>
      <c r="S57" s="485"/>
      <c r="T57" s="485"/>
      <c r="U57" s="485"/>
      <c r="V57" s="486"/>
      <c r="W57" s="486"/>
      <c r="X57" s="486"/>
      <c r="Y57" s="486"/>
      <c r="Z57" s="486"/>
      <c r="AA57" s="486"/>
      <c r="AB57" s="486"/>
      <c r="AC57" s="486"/>
      <c r="AD57" s="486"/>
      <c r="AE57" s="487"/>
      <c r="AF57" s="480"/>
    </row>
    <row r="58" spans="2:32">
      <c r="B58" s="479"/>
      <c r="C58" s="479"/>
      <c r="V58" s="488"/>
      <c r="W58" s="488"/>
      <c r="X58" s="488"/>
      <c r="Y58" s="488"/>
      <c r="Z58" s="488"/>
      <c r="AA58" s="488"/>
      <c r="AB58" s="488"/>
      <c r="AC58" s="488"/>
      <c r="AD58" s="488"/>
      <c r="AE58" s="489"/>
      <c r="AF58" s="480"/>
    </row>
    <row r="59" spans="2:32">
      <c r="B59" s="479"/>
      <c r="C59" s="479"/>
      <c r="V59" s="486"/>
      <c r="W59" s="486"/>
      <c r="X59" s="486"/>
      <c r="Y59" s="486"/>
      <c r="Z59" s="486"/>
      <c r="AA59" s="486"/>
      <c r="AB59" s="486"/>
      <c r="AC59" s="486"/>
      <c r="AD59" s="486"/>
      <c r="AE59" s="487"/>
      <c r="AF59" s="480"/>
    </row>
    <row r="60" spans="2:32">
      <c r="B60" s="479"/>
      <c r="C60" s="479"/>
      <c r="V60" s="486"/>
      <c r="W60" s="486"/>
      <c r="X60" s="486"/>
      <c r="Y60" s="486"/>
      <c r="Z60" s="486"/>
      <c r="AA60" s="486"/>
      <c r="AB60" s="486"/>
      <c r="AC60" s="486"/>
      <c r="AD60" s="486"/>
      <c r="AE60" s="487"/>
      <c r="AF60" s="480"/>
    </row>
    <row r="61" spans="2:32">
      <c r="B61" s="479"/>
      <c r="C61" s="479"/>
      <c r="V61" s="486"/>
      <c r="W61" s="486"/>
      <c r="X61" s="486"/>
      <c r="Y61" s="486"/>
      <c r="Z61" s="486"/>
      <c r="AA61" s="486"/>
      <c r="AB61" s="486"/>
      <c r="AC61" s="486"/>
      <c r="AD61" s="486"/>
      <c r="AE61" s="487"/>
      <c r="AF61" s="480"/>
    </row>
    <row r="62" spans="2:32">
      <c r="B62" s="479"/>
      <c r="C62" s="479"/>
      <c r="V62" s="486"/>
      <c r="W62" s="490"/>
      <c r="X62" s="486"/>
      <c r="Y62" s="486"/>
      <c r="Z62" s="486"/>
      <c r="AA62" s="486"/>
      <c r="AB62" s="486"/>
      <c r="AC62" s="486"/>
      <c r="AD62" s="486"/>
      <c r="AE62" s="487"/>
      <c r="AF62" s="480"/>
    </row>
    <row r="63" spans="2:32">
      <c r="B63" s="479"/>
      <c r="C63" s="479"/>
      <c r="V63" s="486"/>
      <c r="W63" s="490"/>
      <c r="X63" s="486"/>
      <c r="Y63" s="486"/>
      <c r="Z63" s="486"/>
      <c r="AA63" s="486"/>
      <c r="AB63" s="486"/>
      <c r="AC63" s="486"/>
      <c r="AD63" s="486"/>
      <c r="AE63" s="487"/>
      <c r="AF63" s="480"/>
    </row>
    <row r="64" spans="2:32">
      <c r="B64" s="479"/>
      <c r="C64" s="479"/>
      <c r="V64" s="486"/>
      <c r="W64" s="490"/>
      <c r="X64" s="486"/>
      <c r="Y64" s="486"/>
      <c r="Z64" s="486"/>
      <c r="AA64" s="486"/>
      <c r="AB64" s="486"/>
      <c r="AC64" s="486"/>
      <c r="AD64" s="486"/>
      <c r="AE64" s="487"/>
      <c r="AF64" s="480"/>
    </row>
    <row r="65" spans="2:32">
      <c r="B65" s="479"/>
      <c r="C65" s="479"/>
      <c r="V65" s="486"/>
      <c r="W65" s="490"/>
      <c r="X65" s="486"/>
      <c r="Y65" s="486"/>
      <c r="Z65" s="486"/>
      <c r="AA65" s="486"/>
      <c r="AB65" s="486"/>
      <c r="AC65" s="486"/>
      <c r="AD65" s="486"/>
      <c r="AE65" s="487"/>
      <c r="AF65" s="480"/>
    </row>
    <row r="66" spans="2:32" ht="13.5" thickBot="1">
      <c r="B66" s="479"/>
      <c r="C66" s="491"/>
      <c r="D66" s="492"/>
      <c r="E66" s="492"/>
      <c r="F66" s="492"/>
      <c r="G66" s="492"/>
      <c r="H66" s="492"/>
      <c r="I66" s="492"/>
      <c r="J66" s="492"/>
      <c r="K66" s="492"/>
      <c r="L66" s="492"/>
      <c r="M66" s="492"/>
      <c r="N66" s="492"/>
      <c r="O66" s="492"/>
      <c r="P66" s="492"/>
      <c r="Q66" s="492"/>
      <c r="R66" s="492"/>
      <c r="S66" s="492"/>
      <c r="T66" s="492"/>
      <c r="U66" s="492"/>
      <c r="V66" s="493"/>
      <c r="W66" s="494"/>
      <c r="X66" s="493"/>
      <c r="Y66" s="493"/>
      <c r="Z66" s="493"/>
      <c r="AA66" s="493"/>
      <c r="AB66" s="493"/>
      <c r="AC66" s="493"/>
      <c r="AD66" s="493"/>
      <c r="AE66" s="495"/>
      <c r="AF66" s="480"/>
    </row>
    <row r="67" spans="2:32" ht="6" customHeight="1" thickBot="1">
      <c r="B67" s="491"/>
      <c r="C67" s="492"/>
      <c r="D67" s="492"/>
      <c r="E67" s="492"/>
      <c r="F67" s="492"/>
      <c r="G67" s="492"/>
      <c r="H67" s="492"/>
      <c r="I67" s="492"/>
      <c r="J67" s="492"/>
      <c r="K67" s="492"/>
      <c r="L67" s="492"/>
      <c r="M67" s="492"/>
      <c r="N67" s="492"/>
      <c r="O67" s="492"/>
      <c r="P67" s="492"/>
      <c r="Q67" s="492"/>
      <c r="R67" s="492"/>
      <c r="S67" s="492"/>
      <c r="T67" s="492"/>
      <c r="U67" s="492"/>
      <c r="V67" s="492"/>
      <c r="W67" s="492"/>
      <c r="X67" s="492"/>
      <c r="Y67" s="492"/>
      <c r="Z67" s="492"/>
      <c r="AA67" s="492"/>
      <c r="AB67" s="492"/>
      <c r="AC67" s="492"/>
      <c r="AD67" s="492"/>
      <c r="AE67" s="492"/>
      <c r="AF67" s="496"/>
    </row>
    <row r="74" spans="2:32">
      <c r="N74" s="497"/>
    </row>
    <row r="75" spans="2:32" ht="15" customHeight="1">
      <c r="F75" s="498"/>
      <c r="N75" s="497"/>
    </row>
    <row r="76" spans="2:32" ht="15" customHeight="1">
      <c r="F76" s="498"/>
      <c r="N76" s="497"/>
    </row>
    <row r="77" spans="2:32" ht="15" customHeight="1">
      <c r="F77" s="498"/>
      <c r="N77" s="497"/>
    </row>
    <row r="78" spans="2:32" ht="15" customHeight="1">
      <c r="F78" s="498"/>
      <c r="N78" s="497"/>
    </row>
    <row r="79" spans="2:32" ht="15" customHeight="1">
      <c r="F79" s="498"/>
      <c r="N79" s="497"/>
    </row>
    <row r="80" spans="2:32" ht="15" customHeight="1">
      <c r="F80" s="498"/>
      <c r="N80" s="497"/>
    </row>
    <row r="81" spans="6:14" ht="15" customHeight="1">
      <c r="F81" s="498"/>
      <c r="N81" s="497"/>
    </row>
    <row r="82" spans="6:14" ht="15" customHeight="1">
      <c r="F82" s="498"/>
      <c r="N82" s="497"/>
    </row>
    <row r="83" spans="6:14" ht="15" customHeight="1">
      <c r="F83" s="498"/>
      <c r="N83" s="497"/>
    </row>
    <row r="84" spans="6:14" ht="15" customHeight="1">
      <c r="F84" s="498"/>
      <c r="N84" s="497"/>
    </row>
    <row r="85" spans="6:14" ht="15" customHeight="1">
      <c r="F85" s="498"/>
      <c r="N85" s="497"/>
    </row>
    <row r="86" spans="6:14" ht="15" customHeight="1">
      <c r="F86" s="498"/>
      <c r="N86" s="497"/>
    </row>
    <row r="87" spans="6:14" ht="15" customHeight="1">
      <c r="F87" s="498"/>
      <c r="N87" s="497"/>
    </row>
    <row r="88" spans="6:14" ht="15" customHeight="1">
      <c r="F88" s="498"/>
      <c r="N88" s="497"/>
    </row>
    <row r="89" spans="6:14" ht="15" customHeight="1">
      <c r="F89" s="498"/>
      <c r="N89" s="497"/>
    </row>
    <row r="90" spans="6:14" ht="15" customHeight="1">
      <c r="F90" s="498"/>
      <c r="N90" s="497"/>
    </row>
    <row r="91" spans="6:14" ht="15" customHeight="1">
      <c r="F91" s="498"/>
      <c r="N91" s="497"/>
    </row>
    <row r="92" spans="6:14" ht="15" customHeight="1">
      <c r="F92" s="498"/>
      <c r="N92" s="497"/>
    </row>
    <row r="93" spans="6:14" ht="15" customHeight="1">
      <c r="F93" s="498"/>
      <c r="N93" s="497"/>
    </row>
    <row r="94" spans="6:14" ht="15" customHeight="1">
      <c r="F94" s="498"/>
      <c r="N94" s="497"/>
    </row>
    <row r="95" spans="6:14" ht="15" customHeight="1">
      <c r="F95" s="498"/>
      <c r="N95" s="497"/>
    </row>
    <row r="96" spans="6:14" ht="15" customHeight="1">
      <c r="F96" s="498"/>
      <c r="N96" s="497"/>
    </row>
    <row r="97" spans="6:6" ht="15" customHeight="1">
      <c r="F97" s="498"/>
    </row>
    <row r="98" spans="6:6" ht="15" customHeight="1">
      <c r="F98" s="498"/>
    </row>
    <row r="99" spans="6:6" ht="15" customHeight="1">
      <c r="F99" s="498"/>
    </row>
    <row r="100" spans="6:6" ht="15" customHeight="1">
      <c r="F100" s="498"/>
    </row>
    <row r="101" spans="6:6" ht="15" customHeight="1">
      <c r="F101" s="498"/>
    </row>
    <row r="102" spans="6:6" ht="15" customHeight="1">
      <c r="F102" s="498"/>
    </row>
    <row r="103" spans="6:6" ht="15" customHeight="1">
      <c r="F103" s="498"/>
    </row>
    <row r="104" spans="6:6" ht="15" customHeight="1">
      <c r="F104" s="498"/>
    </row>
    <row r="105" spans="6:6" ht="15" customHeight="1">
      <c r="F105" s="498"/>
    </row>
    <row r="106" spans="6:6" ht="15" customHeight="1">
      <c r="F106" s="498"/>
    </row>
    <row r="107" spans="6:6" ht="15" customHeight="1">
      <c r="F107" s="498"/>
    </row>
    <row r="108" spans="6:6" ht="15" customHeight="1">
      <c r="F108" s="498"/>
    </row>
    <row r="109" spans="6:6" ht="15" customHeight="1">
      <c r="F109" s="498"/>
    </row>
    <row r="110" spans="6:6" ht="15" customHeight="1">
      <c r="F110" s="498"/>
    </row>
    <row r="111" spans="6:6" ht="15" customHeight="1">
      <c r="F111" s="498"/>
    </row>
    <row r="112" spans="6:6" ht="15" customHeight="1">
      <c r="F112" s="498"/>
    </row>
    <row r="113" spans="6:6" ht="15" customHeight="1">
      <c r="F113" s="498"/>
    </row>
    <row r="114" spans="6:6" ht="15" customHeight="1">
      <c r="F114" s="498"/>
    </row>
    <row r="115" spans="6:6" ht="15" customHeight="1">
      <c r="F115" s="498"/>
    </row>
    <row r="116" spans="6:6" ht="15" customHeight="1">
      <c r="F116" s="498"/>
    </row>
    <row r="117" spans="6:6" ht="15" customHeight="1">
      <c r="F117" s="498"/>
    </row>
    <row r="118" spans="6:6" ht="15" customHeight="1">
      <c r="F118" s="498"/>
    </row>
    <row r="119" spans="6:6" ht="15" customHeight="1">
      <c r="F119" s="498"/>
    </row>
    <row r="120" spans="6:6" ht="15" customHeight="1">
      <c r="F120" s="498"/>
    </row>
    <row r="121" spans="6:6">
      <c r="F121" s="498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</vt:lpstr>
      <vt:lpstr>Gb 01 </vt:lpstr>
      <vt:lpstr>sld</vt:lpstr>
      <vt:lpstr>PETA </vt:lpstr>
      <vt:lpstr>PDL</vt:lpstr>
      <vt:lpstr>'Gb 01 '!Print_Area</vt:lpstr>
      <vt:lpstr>'HARGA SATUAN'!Print_Area</vt:lpstr>
      <vt:lpstr>KKF!Print_Area</vt:lpstr>
      <vt:lpstr>KKO!Print_Area</vt:lpstr>
      <vt:lpstr>'PETA '!Print_Area</vt:lpstr>
      <vt:lpstr>RAB!Print_Area</vt:lpstr>
      <vt:lpstr>'REKAP MATERIAL'!Print_Area</vt:lpstr>
      <vt:lpstr>'REKAP MDU'!Print_Area</vt:lpstr>
      <vt:lpstr>'REKAP TIANG'!Print_Area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 RAJASA</cp:lastModifiedBy>
  <cp:lastPrinted>2023-12-05T02:00:48Z</cp:lastPrinted>
  <dcterms:created xsi:type="dcterms:W3CDTF">2011-02-06T11:57:38Z</dcterms:created>
  <dcterms:modified xsi:type="dcterms:W3CDTF">2024-03-15T10:11:57Z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2023-12-01T04:23:01Z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1af054b1-73d7-4e3a-950c-1e2ca8d0d1f8</vt:lpwstr>
  </property>
  <property fmtid="{D5CDD505-2E9C-101B-9397-08002B2CF9AE}" pid="8" name="MSIP_Label_defa4170-0d19-0005-0004-bc88714345d2_ContentBits">
    <vt:lpwstr>0</vt:lpwstr>
  </property>
</Properties>
</file>