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C4DC886F-A5C3-4573-B31E-CFF8AF73AE41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SLD" sheetId="67" r:id="rId10"/>
    <sheet name="GAMBAR" sheetId="64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10">#REF!</definedName>
    <definedName name="\D" localSheetId="7">#REF!</definedName>
    <definedName name="\D">#REF!</definedName>
    <definedName name="\E" localSheetId="6">#REF!</definedName>
    <definedName name="\E" localSheetId="10">#REF!</definedName>
    <definedName name="\E" localSheetId="7">#REF!</definedName>
    <definedName name="\E">#REF!</definedName>
    <definedName name="\F" localSheetId="6">#REF!</definedName>
    <definedName name="\F" localSheetId="10">#REF!</definedName>
    <definedName name="\F" localSheetId="7">#REF!</definedName>
    <definedName name="\F">#REF!</definedName>
    <definedName name="\G" localSheetId="6">#REF!</definedName>
    <definedName name="\G" localSheetId="10">#REF!</definedName>
    <definedName name="\G" localSheetId="7">#REF!</definedName>
    <definedName name="\G">#REF!</definedName>
    <definedName name="\H" localSheetId="6">#REF!</definedName>
    <definedName name="\H" localSheetId="10">#REF!</definedName>
    <definedName name="\H" localSheetId="7">#REF!</definedName>
    <definedName name="\H">#REF!</definedName>
    <definedName name="\I" localSheetId="6">#REF!</definedName>
    <definedName name="\I" localSheetId="10">#REF!</definedName>
    <definedName name="\I" localSheetId="7">#REF!</definedName>
    <definedName name="\I">#REF!</definedName>
    <definedName name="\J" localSheetId="6">#REF!</definedName>
    <definedName name="\J" localSheetId="10">#REF!</definedName>
    <definedName name="\J" localSheetId="7">#REF!</definedName>
    <definedName name="\J">#REF!</definedName>
    <definedName name="\K" localSheetId="6">#REF!</definedName>
    <definedName name="\K" localSheetId="10">#REF!</definedName>
    <definedName name="\K" localSheetId="7">#REF!</definedName>
    <definedName name="\K">#REF!</definedName>
    <definedName name="\L" localSheetId="6">#REF!</definedName>
    <definedName name="\L" localSheetId="10">#REF!</definedName>
    <definedName name="\L" localSheetId="7">#REF!</definedName>
    <definedName name="\L">#REF!</definedName>
    <definedName name="\LX1" localSheetId="6">#REF!</definedName>
    <definedName name="\LX1" localSheetId="10">#REF!</definedName>
    <definedName name="\LX1" localSheetId="7">#REF!</definedName>
    <definedName name="\LX1">#REF!</definedName>
    <definedName name="\M" localSheetId="6">#REF!</definedName>
    <definedName name="\M" localSheetId="10">#REF!</definedName>
    <definedName name="\M" localSheetId="7">#REF!</definedName>
    <definedName name="\M">#REF!</definedName>
    <definedName name="\P" localSheetId="6">#REF!</definedName>
    <definedName name="\P" localSheetId="10">#REF!</definedName>
    <definedName name="\P" localSheetId="7">#REF!</definedName>
    <definedName name="\P">#REF!</definedName>
    <definedName name="\Q" localSheetId="6">#REF!</definedName>
    <definedName name="\Q" localSheetId="10">#REF!</definedName>
    <definedName name="\Q" localSheetId="7">#REF!</definedName>
    <definedName name="\Q">#REF!</definedName>
    <definedName name="\R" localSheetId="6">#REF!</definedName>
    <definedName name="\R" localSheetId="10">#REF!</definedName>
    <definedName name="\R" localSheetId="7">#REF!</definedName>
    <definedName name="\R">#REF!</definedName>
    <definedName name="\S" localSheetId="6">#REF!</definedName>
    <definedName name="\S" localSheetId="10">#REF!</definedName>
    <definedName name="\S" localSheetId="7">#REF!</definedName>
    <definedName name="\S">#REF!</definedName>
    <definedName name="\T" localSheetId="6">#REF!</definedName>
    <definedName name="\T" localSheetId="10">#REF!</definedName>
    <definedName name="\T" localSheetId="7">#REF!</definedName>
    <definedName name="\T">#REF!</definedName>
    <definedName name="\W" localSheetId="6">#REF!</definedName>
    <definedName name="\W" localSheetId="10">#REF!</definedName>
    <definedName name="\W" localSheetId="7">#REF!</definedName>
    <definedName name="\W">#REF!</definedName>
    <definedName name="\Z" localSheetId="6">#REF!</definedName>
    <definedName name="\Z" localSheetId="10">#REF!</definedName>
    <definedName name="\Z" localSheetId="7">#REF!</definedName>
    <definedName name="\Z">#REF!</definedName>
    <definedName name="_" localSheetId="6">#REF!</definedName>
    <definedName name="_" localSheetId="10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10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10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10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10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10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10" hidden="1">[12]graf2!$D$12:$L$12</definedName>
    <definedName name="_10__123Graph_LBL_BCHART_2" localSheetId="9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10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10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10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10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10">#REF!</definedName>
    <definedName name="_11INV_PERUSAHAAN" localSheetId="7">#REF!</definedName>
    <definedName name="_11INV_PERUSAHAAN">#REF!</definedName>
    <definedName name="_12__123Graph_LBL_ACHART_2" localSheetId="10" hidden="1">[12]graf2!$D$10:$L$10</definedName>
    <definedName name="_12__123Graph_LBL_ACHART_2" localSheetId="9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10" hidden="1">[12]graf2!$D$14:$L$14</definedName>
    <definedName name="_12__123Graph_LBL_CCHART_2" localSheetId="9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10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10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10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10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10">#REF!</definedName>
    <definedName name="_13REKAP_KEGIATAN" localSheetId="7">#REF!</definedName>
    <definedName name="_13REKAP_KEGIATAN">#REF!</definedName>
    <definedName name="_14__123Graph_XCHART_2" localSheetId="10" hidden="1">[12]graf2!$D$8:$L$8</definedName>
    <definedName name="_14__123Graph_XCHART_2" localSheetId="9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10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10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10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10" hidden="1">[12]graf2!$D$12:$L$12</definedName>
    <definedName name="_15__123Graph_LBL_BCHART_2" localSheetId="9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10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10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10" hidden="1">[12]graf2!$D$14:$L$14</definedName>
    <definedName name="_18__123Graph_LBL_CCHART_2" localSheetId="9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10" hidden="1">[12]graf2!$D$10:$L$10</definedName>
    <definedName name="_2__123Graph_ACHART_2" localSheetId="9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10" hidden="1">[12]graf2!$D$8:$L$8</definedName>
    <definedName name="_21__123Graph_XCHART_2" localSheetId="9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10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10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10" hidden="1">[12]graf2!$D$10:$L$10</definedName>
    <definedName name="_3__123Graph_ACHART_2" localSheetId="9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10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10">#REF!</definedName>
    <definedName name="_3ANGG_PERUSAHAAN" localSheetId="7">#REF!</definedName>
    <definedName name="_3ANGG_PERUSAHAAN">#REF!</definedName>
    <definedName name="_4" localSheetId="6">#REF!</definedName>
    <definedName name="_4" localSheetId="10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10" hidden="1">[12]graf2!$D$12:$L$12</definedName>
    <definedName name="_4__123Graph_BCHART_2" localSheetId="9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10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10">#REF!</definedName>
    <definedName name="_4BAHAS_ANGG." localSheetId="7">#REF!</definedName>
    <definedName name="_4BAHAS_ANGG.">#REF!</definedName>
    <definedName name="_5" localSheetId="6">#REF!</definedName>
    <definedName name="_5" localSheetId="10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10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10" hidden="1">[12]graf2!$D$12:$L$12</definedName>
    <definedName name="_6__123Graph_BCHART_2" localSheetId="9" hidden="1">[13]graf2!$D$12:$L$12</definedName>
    <definedName name="_6__123Graph_BCHART_2" hidden="1">[14]graf2!$D$12:$L$12</definedName>
    <definedName name="_6__123Graph_CCHART_2" localSheetId="10" hidden="1">[12]graf2!$D$14:$L$14</definedName>
    <definedName name="_6__123Graph_CCHART_2" localSheetId="9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10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10">#REF!</definedName>
    <definedName name="_6FORM_A" localSheetId="7">#REF!</definedName>
    <definedName name="_6FORM_A">#REF!</definedName>
    <definedName name="_7" localSheetId="6">#REF!</definedName>
    <definedName name="_7" localSheetId="10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10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10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10" hidden="1">[12]graf2!$D$10:$L$10</definedName>
    <definedName name="_8__123Graph_LBL_ACHART_2" localSheetId="9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10">#REF!</definedName>
    <definedName name="_8BAHAS_ANGG." localSheetId="7">#REF!</definedName>
    <definedName name="_8BAHAS_ANGG.">#REF!</definedName>
    <definedName name="_8FORM_B" localSheetId="6">#REF!</definedName>
    <definedName name="_8FORM_B" localSheetId="10">#REF!</definedName>
    <definedName name="_8FORM_B" localSheetId="7">#REF!</definedName>
    <definedName name="_8FORM_B">#REF!</definedName>
    <definedName name="_8GD_PER_TW" localSheetId="6">#REF!</definedName>
    <definedName name="_8GD_PER_TW" localSheetId="10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10" hidden="1">[12]graf2!$D$14:$L$14</definedName>
    <definedName name="_9__123Graph_CCHART_2" localSheetId="9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10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10">#REF!</definedName>
    <definedName name="_9GH_2_SPINDEL" localSheetId="7">#REF!</definedName>
    <definedName name="_9GH_2_SPINDEL">#REF!</definedName>
    <definedName name="_A" localSheetId="6">#REF!</definedName>
    <definedName name="_A" localSheetId="10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10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10">#REF!</definedName>
    <definedName name="_DAF1" localSheetId="7">#REF!</definedName>
    <definedName name="_DAF1">#REF!</definedName>
    <definedName name="_DAF11" localSheetId="6">#REF!</definedName>
    <definedName name="_DAF11" localSheetId="10">#REF!</definedName>
    <definedName name="_DAF11" localSheetId="7">#REF!</definedName>
    <definedName name="_DAF11">#REF!</definedName>
    <definedName name="_DAF12" localSheetId="6">#REF!</definedName>
    <definedName name="_DAF12" localSheetId="10">#REF!</definedName>
    <definedName name="_DAF12" localSheetId="7">#REF!</definedName>
    <definedName name="_DAF12">#REF!</definedName>
    <definedName name="_DAF13" localSheetId="6">#REF!</definedName>
    <definedName name="_DAF13" localSheetId="10">#REF!</definedName>
    <definedName name="_DAF13" localSheetId="7">#REF!</definedName>
    <definedName name="_DAF13">#REF!</definedName>
    <definedName name="_daf133" localSheetId="6">#REF!</definedName>
    <definedName name="_daf133" localSheetId="10">#REF!</definedName>
    <definedName name="_daf133" localSheetId="7">#REF!</definedName>
    <definedName name="_daf133">#REF!</definedName>
    <definedName name="_DAF14" localSheetId="6">#REF!</definedName>
    <definedName name="_DAF14" localSheetId="10">#REF!</definedName>
    <definedName name="_DAF14" localSheetId="7">#REF!</definedName>
    <definedName name="_DAF14">#REF!</definedName>
    <definedName name="_DAF15" localSheetId="6">#REF!</definedName>
    <definedName name="_DAF15" localSheetId="10">#REF!</definedName>
    <definedName name="_DAF15" localSheetId="7">#REF!</definedName>
    <definedName name="_DAF15">#REF!</definedName>
    <definedName name="_DAF16" localSheetId="6">#REF!</definedName>
    <definedName name="_DAF16" localSheetId="10">#REF!</definedName>
    <definedName name="_DAF16" localSheetId="7">#REF!</definedName>
    <definedName name="_DAF16">#REF!</definedName>
    <definedName name="_DAF17" localSheetId="6">#REF!</definedName>
    <definedName name="_DAF17" localSheetId="10">#REF!</definedName>
    <definedName name="_DAF17" localSheetId="7">#REF!</definedName>
    <definedName name="_DAF17">#REF!</definedName>
    <definedName name="_DAF2" localSheetId="6">#REF!</definedName>
    <definedName name="_DAF2" localSheetId="10">#REF!</definedName>
    <definedName name="_DAF2" localSheetId="7">#REF!</definedName>
    <definedName name="_DAF2">#REF!</definedName>
    <definedName name="_DAF3" localSheetId="6">#REF!</definedName>
    <definedName name="_DAF3" localSheetId="10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10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10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10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10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10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10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10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10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10">#REF!</definedName>
    <definedName name="_PRSS1..AD1683_" localSheetId="7">#REF!</definedName>
    <definedName name="_PRSS1..AD1683_">#REF!</definedName>
    <definedName name="_R" localSheetId="6">#REF!</definedName>
    <definedName name="_R" localSheetId="10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10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10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10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10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10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9" hidden="1">{#N/A,#N/A,FALSE,"M.34"}</definedName>
    <definedName name="_TH1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9" hidden="1">{#N/A,#N/A,FALSE,"M.34"}</definedName>
    <definedName name="_TH1A" hidden="1">{#N/A,#N/A,FALSE,"M.34"}</definedName>
    <definedName name="_th2" localSheetId="6" hidden="1">{#N/A,#N/A,FALSE,"M.42"}</definedName>
    <definedName name="_th2" localSheetId="10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9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10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10">#REF!</definedName>
    <definedName name="_Z" localSheetId="7">#REF!</definedName>
    <definedName name="_Z">#REF!</definedName>
    <definedName name="a" localSheetId="6">[15]JAN07!#REF!</definedName>
    <definedName name="a" localSheetId="10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10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10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9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10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10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9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10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10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10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10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9" hidden="1">{#N/A,#N/A,FALSE,"M.42"}</definedName>
    <definedName name="asasdasd" hidden="1">{#N/A,#N/A,FALSE,"M.42"}</definedName>
    <definedName name="Asumsi" localSheetId="6">#REF!</definedName>
    <definedName name="Asumsi" localSheetId="10">#REF!</definedName>
    <definedName name="Asumsi" localSheetId="7">#REF!</definedName>
    <definedName name="Asumsi">#REF!</definedName>
    <definedName name="ATFungsi" localSheetId="6">#REF!</definedName>
    <definedName name="ATFungsi" localSheetId="10">#REF!</definedName>
    <definedName name="ATFungsi" localSheetId="7">#REF!</definedName>
    <definedName name="ATFungsi">#REF!</definedName>
    <definedName name="ATJenis" localSheetId="6">#REF!</definedName>
    <definedName name="ATJenis" localSheetId="10">#REF!</definedName>
    <definedName name="ATJenis" localSheetId="7">#REF!</definedName>
    <definedName name="ATJenis">#REF!</definedName>
    <definedName name="aw" localSheetId="6" hidden="1">{#N/A,#N/A,FALSE,"M.42"}</definedName>
    <definedName name="aw" localSheetId="10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9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10">#REF!</definedName>
    <definedName name="baba" localSheetId="5">#REF!</definedName>
    <definedName name="baba">#REF!</definedName>
    <definedName name="Bangsri" localSheetId="6" hidden="1">#REF!</definedName>
    <definedName name="Bangsri" localSheetId="10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10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9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9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9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10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9" hidden="1">{#N/A,#N/A,FALSE,"M.31"}</definedName>
    <definedName name="Biak" hidden="1">{#N/A,#N/A,FALSE,"M.31"}</definedName>
    <definedName name="BIAYA" localSheetId="6" hidden="1">{#N/A,#N/A,FALSE,"M.01"}</definedName>
    <definedName name="BIAYA" localSheetId="10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9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10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9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10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9" hidden="1">{#N/A,#N/A,FALSE,"M.02"}</definedName>
    <definedName name="bjm" hidden="1">{#N/A,#N/A,FALSE,"M.02"}</definedName>
    <definedName name="bk" localSheetId="6" hidden="1">{#N/A,#N/A,FALSE,"M.32"}</definedName>
    <definedName name="bk" localSheetId="10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9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9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9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10">[28]MENU1!$D$4:$T$15</definedName>
    <definedName name="BULAN" localSheetId="5">[28]MENU1!$D$4:$T$15</definedName>
    <definedName name="BULAN">[28]MENU1!$D$4:$T$15</definedName>
    <definedName name="Bulan_Ke" localSheetId="10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10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9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9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9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9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0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9" hidden="1">{#N/A,#N/A,FALSE,"M.02"}</definedName>
    <definedName name="CBRB" hidden="1">{#N/A,#N/A,FALSE,"M.02"}</definedName>
    <definedName name="CCC" localSheetId="6" hidden="1">#REF!</definedName>
    <definedName name="CCC" localSheetId="10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10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9" hidden="1">{#N/A,#N/A,FALSE,"M.31"}</definedName>
    <definedName name="CKTB" hidden="1">{#N/A,#N/A,FALSE,"M.31"}</definedName>
    <definedName name="coba" localSheetId="6" hidden="1">{#N/A,#N/A,FALSE,"M.41"}</definedName>
    <definedName name="coba" localSheetId="10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9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10">[29]CashFlow!$I$56:$J$57</definedName>
    <definedName name="Crit">#N/A</definedName>
    <definedName name="_xlnm.Criteria" localSheetId="6">#REF!</definedName>
    <definedName name="_xlnm.Criteria" localSheetId="10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10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10">#REF!</definedName>
    <definedName name="DAF13A" localSheetId="7">#REF!</definedName>
    <definedName name="DAF13A">#REF!</definedName>
    <definedName name="DAF13B" localSheetId="6">#REF!</definedName>
    <definedName name="DAF13B" localSheetId="10">#REF!</definedName>
    <definedName name="DAF13B" localSheetId="7">#REF!</definedName>
    <definedName name="DAF13B">#REF!</definedName>
    <definedName name="DAF14A" localSheetId="6">#REF!</definedName>
    <definedName name="DAF14A" localSheetId="10">#REF!</definedName>
    <definedName name="DAF14A" localSheetId="7">#REF!</definedName>
    <definedName name="DAF14A">#REF!</definedName>
    <definedName name="DAF14B" localSheetId="6">#REF!</definedName>
    <definedName name="DAF14B" localSheetId="10">#REF!</definedName>
    <definedName name="DAF14B" localSheetId="7">#REF!</definedName>
    <definedName name="DAF14B">#REF!</definedName>
    <definedName name="DAF14C" localSheetId="6">#REF!</definedName>
    <definedName name="DAF14C" localSheetId="10">#REF!</definedName>
    <definedName name="DAF14C" localSheetId="7">#REF!</definedName>
    <definedName name="DAF14C">#REF!</definedName>
    <definedName name="DAF14D" localSheetId="6">#REF!</definedName>
    <definedName name="DAF14D" localSheetId="10">#REF!</definedName>
    <definedName name="DAF14D" localSheetId="7">#REF!</definedName>
    <definedName name="DAF14D">#REF!</definedName>
    <definedName name="DAF14E" localSheetId="6">#REF!</definedName>
    <definedName name="DAF14E" localSheetId="10">#REF!</definedName>
    <definedName name="DAF14E" localSheetId="7">#REF!</definedName>
    <definedName name="DAF14E">#REF!</definedName>
    <definedName name="Dampak" localSheetId="6">#REF!</definedName>
    <definedName name="Dampak" localSheetId="10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10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10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10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9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10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9" hidden="1">{#N/A,#N/A,FALSE,"M.42"}</definedName>
    <definedName name="dfssfdhn" hidden="1">{#N/A,#N/A,FALSE,"M.42"}</definedName>
    <definedName name="dgx" localSheetId="6" hidden="1">{#N/A,#N/A,FALSE,"M.41"}</definedName>
    <definedName name="dgx" localSheetId="10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9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10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10">'[19]AHS - Personel'!$G$17</definedName>
    <definedName name="DrafterHari">#N/A</definedName>
    <definedName name="ds" localSheetId="6" hidden="1">{#N/A,#N/A,FALSE,"M.02"}</definedName>
    <definedName name="ds" localSheetId="10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9" hidden="1">{#N/A,#N/A,FALSE,"M.02"}</definedName>
    <definedName name="ds" hidden="1">{#N/A,#N/A,FALSE,"M.02"}</definedName>
    <definedName name="DSD" localSheetId="6" hidden="1">{#N/A,#N/A,FALSE,"M.31"}</definedName>
    <definedName name="DSD" localSheetId="10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9" hidden="1">{#N/A,#N/A,FALSE,"M.31"}</definedName>
    <definedName name="DSD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9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10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9" hidden="1">{#N/A,#N/A,FALSE,"M.41"}</definedName>
    <definedName name="er" hidden="1">{#N/A,#N/A,FALSE,"M.41"}</definedName>
    <definedName name="ew" localSheetId="6" hidden="1">{#N/A,#N/A,FALSE,"M.34"}</definedName>
    <definedName name="ew" localSheetId="10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9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10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9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10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10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10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10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10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10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10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10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10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10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10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10">#REF!</definedName>
    <definedName name="Extract_MI" localSheetId="7">#REF!</definedName>
    <definedName name="Extract_MI">#REF!</definedName>
    <definedName name="F" localSheetId="6">#REF!</definedName>
    <definedName name="F" localSheetId="10">#REF!</definedName>
    <definedName name="F" localSheetId="7">#REF!</definedName>
    <definedName name="F">#REF!</definedName>
    <definedName name="FAD" localSheetId="6">#REF!</definedName>
    <definedName name="FAD" localSheetId="10">#REF!</definedName>
    <definedName name="FAD" localSheetId="7">#REF!</definedName>
    <definedName name="FAD">#REF!</definedName>
    <definedName name="FADF" localSheetId="6">#REF!</definedName>
    <definedName name="FADF" localSheetId="10">#REF!</definedName>
    <definedName name="FADF" localSheetId="7">#REF!</definedName>
    <definedName name="FADF">#REF!</definedName>
    <definedName name="FADS" localSheetId="6">#REF!</definedName>
    <definedName name="FADS" localSheetId="10">#REF!</definedName>
    <definedName name="FADS" localSheetId="7">#REF!</definedName>
    <definedName name="FADS">#REF!</definedName>
    <definedName name="FASDF" localSheetId="6">#REF!</definedName>
    <definedName name="FASDF" localSheetId="10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10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9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10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9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10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9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10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10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9" hidden="1">{#N/A,#N/A,FALSE,"M.02"}</definedName>
    <definedName name="Gambar_2" hidden="1">{#N/A,#N/A,FALSE,"M.02"}</definedName>
    <definedName name="GANGGUAN" localSheetId="10">[40]MENU!$M$11:$M$124</definedName>
    <definedName name="GANGGUAN">#N/A</definedName>
    <definedName name="GARDU" localSheetId="10">[40]PARAMETER!$A$11:$A$1059</definedName>
    <definedName name="GARDU">#N/A</definedName>
    <definedName name="GARDU1" localSheetId="10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10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10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9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10">[47]Format!$AA$1:$AG$1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10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10">#REF!</definedName>
    <definedName name="HarJaborTRWIV" localSheetId="7">#REF!</definedName>
    <definedName name="HarJaborTRWIV">#REF!</definedName>
    <definedName name="HarMatTRWI" localSheetId="6">#REF!</definedName>
    <definedName name="HarMatTRWI" localSheetId="10">#REF!</definedName>
    <definedName name="HarMatTRWI" localSheetId="7">#REF!</definedName>
    <definedName name="HarMatTRWI">#REF!</definedName>
    <definedName name="HarMatTRWII" localSheetId="6">#REF!</definedName>
    <definedName name="HarMatTRWII" localSheetId="10">#REF!</definedName>
    <definedName name="HarMatTRWII" localSheetId="7">#REF!</definedName>
    <definedName name="HarMatTRWII">#REF!</definedName>
    <definedName name="HarMatTRWIII" localSheetId="6">#REF!</definedName>
    <definedName name="HarMatTRWIII" localSheetId="10">#REF!</definedName>
    <definedName name="HarMatTRWIII" localSheetId="7">#REF!</definedName>
    <definedName name="HarMatTRWIII">#REF!</definedName>
    <definedName name="HarMatTRWIV" localSheetId="6">#REF!</definedName>
    <definedName name="HarMatTRWIV" localSheetId="10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10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9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9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10">[40]MENU!$O$11:$O$124</definedName>
    <definedName name="INDEX_KODE">#N/A</definedName>
    <definedName name="INDEX1" localSheetId="10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10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9" hidden="1">{#N/A,#N/A,FALSE,"M.31"}</definedName>
    <definedName name="JBRpst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9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10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9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10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10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10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10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10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10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9" hidden="1">{#N/A,#N/A,FALSE,"M.41"}</definedName>
    <definedName name="jus" hidden="1">{#N/A,#N/A,FALSE,"M.41"}</definedName>
    <definedName name="Justy2" localSheetId="6" hidden="1">{#N/A,#N/A,FALSE,"M.02"}</definedName>
    <definedName name="Justy2" localSheetId="10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9" hidden="1">{#N/A,#N/A,FALSE,"M.02"}</definedName>
    <definedName name="Justy2" hidden="1">{#N/A,#N/A,FALSE,"M.02"}</definedName>
    <definedName name="jx" localSheetId="6">#REF!</definedName>
    <definedName name="jx" localSheetId="10">#REF!</definedName>
    <definedName name="jx" localSheetId="5">#REF!</definedName>
    <definedName name="jx">#REF!</definedName>
    <definedName name="JYJYTJ" localSheetId="6">#REF!</definedName>
    <definedName name="JYJYTJ" localSheetId="10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10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9" hidden="1">{#N/A,#N/A,FALSE,"M.31"}</definedName>
    <definedName name="KDRpst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9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10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10">[40]PARAMETER!$D$11:$D$1059</definedName>
    <definedName name="KODE_OUTGOING">#N/A</definedName>
    <definedName name="KODE1" localSheetId="10">[40]MENU!$B$11:$B$110</definedName>
    <definedName name="KODE1">#N/A</definedName>
    <definedName name="kokp" localSheetId="6">#REF!</definedName>
    <definedName name="kokp" localSheetId="10">#REF!</definedName>
    <definedName name="kokp" localSheetId="5">#REF!</definedName>
    <definedName name="kokp">#REF!</definedName>
    <definedName name="komposisi">[39]KoMposisi!$A$6:$BV$22</definedName>
    <definedName name="KomunikasiBulan" localSheetId="10">'[19]AHS - Non Personel'!$D$22</definedName>
    <definedName name="KomunikasiBulan">#N/A</definedName>
    <definedName name="KomunikasiHari" localSheetId="10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10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10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10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9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10">#REF!</definedName>
    <definedName name="KWHKDS" localSheetId="7">#REF!</definedName>
    <definedName name="KWHKDS">#REF!</definedName>
    <definedName name="KWHSLG" localSheetId="6">#REF!</definedName>
    <definedName name="KWHSLG" localSheetId="10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10">#REF!</definedName>
    <definedName name="Lamp_14" localSheetId="7">#REF!</definedName>
    <definedName name="Lamp_14">#REF!</definedName>
    <definedName name="Lamp_15" localSheetId="6">#REF!</definedName>
    <definedName name="Lamp_15" localSheetId="10">#REF!</definedName>
    <definedName name="Lamp_15" localSheetId="7">#REF!</definedName>
    <definedName name="Lamp_15">#REF!</definedName>
    <definedName name="Lamp_16" localSheetId="6">#REF!</definedName>
    <definedName name="Lamp_16" localSheetId="10">#REF!</definedName>
    <definedName name="Lamp_16" localSheetId="7">#REF!</definedName>
    <definedName name="Lamp_16">#REF!</definedName>
    <definedName name="Lamp_1a" localSheetId="6">#REF!</definedName>
    <definedName name="Lamp_1a" localSheetId="10">#REF!</definedName>
    <definedName name="Lamp_1a" localSheetId="7">#REF!</definedName>
    <definedName name="Lamp_1a">#REF!</definedName>
    <definedName name="Lamp_1b" localSheetId="6">#REF!</definedName>
    <definedName name="Lamp_1b" localSheetId="10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10">#REF!</definedName>
    <definedName name="Lamp_2a" localSheetId="7">#REF!</definedName>
    <definedName name="Lamp_2a">#REF!</definedName>
    <definedName name="Lamp_2b" localSheetId="6">#REF!</definedName>
    <definedName name="Lamp_2b" localSheetId="10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10">#REF!</definedName>
    <definedName name="Lamp_3a" localSheetId="7">#REF!</definedName>
    <definedName name="Lamp_3a">#REF!</definedName>
    <definedName name="Lamp_3b" localSheetId="6">#REF!</definedName>
    <definedName name="Lamp_3b" localSheetId="10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10">#REF!</definedName>
    <definedName name="Lamp_4a" localSheetId="7">#REF!</definedName>
    <definedName name="Lamp_4a">#REF!</definedName>
    <definedName name="Lamp_4b" localSheetId="6">#REF!</definedName>
    <definedName name="Lamp_4b" localSheetId="10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10">#REF!</definedName>
    <definedName name="Lamp_5a" localSheetId="7">#REF!</definedName>
    <definedName name="Lamp_5a">#REF!</definedName>
    <definedName name="Lamp_5b" localSheetId="6">#REF!</definedName>
    <definedName name="Lamp_5b" localSheetId="10">#REF!</definedName>
    <definedName name="Lamp_5b" localSheetId="7">#REF!</definedName>
    <definedName name="Lamp_5b">#REF!</definedName>
    <definedName name="Lamp_6a" localSheetId="6">#REF!</definedName>
    <definedName name="Lamp_6a" localSheetId="10">#REF!</definedName>
    <definedName name="Lamp_6a" localSheetId="7">#REF!</definedName>
    <definedName name="Lamp_6a">#REF!</definedName>
    <definedName name="Lamp_6b" localSheetId="6">#REF!</definedName>
    <definedName name="Lamp_6b" localSheetId="10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10">#REF!</definedName>
    <definedName name="Lamp_7a" localSheetId="7">#REF!</definedName>
    <definedName name="Lamp_7a">#REF!</definedName>
    <definedName name="Lamp_7b" localSheetId="6">#REF!</definedName>
    <definedName name="Lamp_7b" localSheetId="10">#REF!</definedName>
    <definedName name="Lamp_7b" localSheetId="7">#REF!</definedName>
    <definedName name="Lamp_7b">#REF!</definedName>
    <definedName name="Lamp_7c" localSheetId="6">#REF!</definedName>
    <definedName name="Lamp_7c" localSheetId="10">#REF!</definedName>
    <definedName name="Lamp_7c" localSheetId="7">#REF!</definedName>
    <definedName name="Lamp_7c">#REF!</definedName>
    <definedName name="Lamp_8a" localSheetId="6">#REF!</definedName>
    <definedName name="Lamp_8a" localSheetId="10">#REF!</definedName>
    <definedName name="Lamp_8a" localSheetId="7">#REF!</definedName>
    <definedName name="Lamp_8a">#REF!</definedName>
    <definedName name="Lamp_8b" localSheetId="6">#REF!</definedName>
    <definedName name="Lamp_8b" localSheetId="10">#REF!</definedName>
    <definedName name="Lamp_8b" localSheetId="7">#REF!</definedName>
    <definedName name="Lamp_8b">#REF!</definedName>
    <definedName name="Lamp_9" localSheetId="6">#REF!</definedName>
    <definedName name="Lamp_9" localSheetId="10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10">[18]JAN09!#REF!</definedName>
    <definedName name="lk" localSheetId="5">[18]JAN09!#REF!</definedName>
    <definedName name="lk">[18]JAN09!#REF!</definedName>
    <definedName name="ll" localSheetId="6">#REF!</definedName>
    <definedName name="ll" localSheetId="10">#REF!</definedName>
    <definedName name="ll" localSheetId="5">#REF!</definedName>
    <definedName name="ll">#REF!</definedName>
    <definedName name="LOPK" localSheetId="6" hidden="1">{#N/A,#N/A,FALSE,"M.02"}</definedName>
    <definedName name="LOPK" localSheetId="10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9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10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10">'[19]AHS - Personel'!$F$8</definedName>
    <definedName name="ManProBln">#N/A</definedName>
    <definedName name="marwan" localSheetId="6" hidden="1">{#N/A,#N/A,FALSE,"M.02"}</definedName>
    <definedName name="marwan" localSheetId="10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9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10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9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10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9" hidden="1">{#N/A,#N/A,FALSE,"M.33"}</definedName>
    <definedName name="MDNpst" hidden="1">{#N/A,#N/A,FALSE,"M.33"}</definedName>
    <definedName name="MENU_GARDU" localSheetId="10">[40]MENU!$D$11:$D$110</definedName>
    <definedName name="MENU_GARDU">#N/A</definedName>
    <definedName name="MENU_PENYULANG" localSheetId="10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10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9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10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10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10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10">'[19]AHS - Personel'!$G$19</definedName>
    <definedName name="Opr_Hari">#N/A</definedName>
    <definedName name="opv">[69]Valuation!$I$53</definedName>
    <definedName name="OUTGOING" localSheetId="10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10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9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10">#REF!</definedName>
    <definedName name="PDPMaterial" localSheetId="7">#REF!</definedName>
    <definedName name="PDPMaterial">#REF!</definedName>
    <definedName name="PDPPembDimuka" localSheetId="6">#REF!</definedName>
    <definedName name="PDPPembDimuka" localSheetId="10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10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9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9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10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RAB!$A$1:$K$54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9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10">'[19]AHS - Personel'!$F$11</definedName>
    <definedName name="ProgGISBln">#N/A</definedName>
    <definedName name="ProgGISHari" localSheetId="10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10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9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10">#REF!</definedName>
    <definedName name="QRYTRY" localSheetId="7">#REF!</definedName>
    <definedName name="QRYTRY">#REF!</definedName>
    <definedName name="qw" localSheetId="6" hidden="1">{#N/A,#N/A,FALSE,"M.32"}</definedName>
    <definedName name="qw" localSheetId="10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9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10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10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9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10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10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9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10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9" hidden="1">{#N/A,#N/A,FALSE,"M.43"}</definedName>
    <definedName name="rt" hidden="1">{#N/A,#N/A,FALSE,"M.43"}</definedName>
    <definedName name="RTYHRTY" localSheetId="6">#REF!</definedName>
    <definedName name="RTYHRTY" localSheetId="10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10">#REF!</definedName>
    <definedName name="S" localSheetId="7">{#N/A,#N/A,FALSE,"M.31"}</definedName>
    <definedName name="S">#REF!</definedName>
    <definedName name="S1___5" localSheetId="6">#REF!</definedName>
    <definedName name="S1___5" localSheetId="10">#REF!</definedName>
    <definedName name="S1___5" localSheetId="7">#REF!</definedName>
    <definedName name="S1___5">#REF!</definedName>
    <definedName name="sa" localSheetId="6" hidden="1">{#N/A,#N/A,FALSE,"M.31"}</definedName>
    <definedName name="sa" localSheetId="10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9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10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10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10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9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10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10">'[19]AHS - Non Personel'!$D$15</definedName>
    <definedName name="SewaKomHari">#N/A</definedName>
    <definedName name="SewaLaptopBln" localSheetId="10">'[19]AHS - Non Personel'!$D$12</definedName>
    <definedName name="SewaLaptopBln">#N/A</definedName>
    <definedName name="SewaMejaKursi">'[64]AHS - Non Personel'!$D$32</definedName>
    <definedName name="SewaMobil" localSheetId="10">'[19]AHS - Non Personel'!$D$8</definedName>
    <definedName name="SewaMobil">#N/A</definedName>
    <definedName name="sewamobilbak_hari">'[64]AHS - Non Personel'!$D$29</definedName>
    <definedName name="SewaMotorBln" localSheetId="10">'[19]AHS - Non Personel'!$D$10</definedName>
    <definedName name="SewaMotorBln">#N/A</definedName>
    <definedName name="SewaMotorHari" localSheetId="10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10">#REF!</definedName>
    <definedName name="SF" localSheetId="7">#REF!</definedName>
    <definedName name="SF">#REF!</definedName>
    <definedName name="sgi" localSheetId="6" hidden="1">{#N/A,#N/A,FALSE,"M.01"}</definedName>
    <definedName name="sgi" localSheetId="10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9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10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9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10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10">#REF!</definedName>
    <definedName name="Stand" localSheetId="7">#REF!</definedName>
    <definedName name="Stand">#REF!</definedName>
    <definedName name="STATUS_REMOTE" localSheetId="10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10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10">'[19]AHS - Personel'!$G$21</definedName>
    <definedName name="Surveyor_hari">#N/A</definedName>
    <definedName name="SUTM" localSheetId="6" hidden="1">{#N/A,#N/A,FALSE,"M.32"}</definedName>
    <definedName name="SUTM" localSheetId="10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9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10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9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10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9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10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10">[85]bantu!$M$5:$X$5</definedName>
    <definedName name="Tahun" localSheetId="9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10">'[19]AHS - Personel'!$F$15</definedName>
    <definedName name="TechBulan">#N/A</definedName>
    <definedName name="TechHari" localSheetId="10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10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10">[18]JAN09!#REF!</definedName>
    <definedName name="TIARA" localSheetId="7">[18]JAN09!#REF!</definedName>
    <definedName name="TIARA">[18]JAN09!#REF!</definedName>
    <definedName name="Tiket" localSheetId="10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10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10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9" hidden="1">{#N/A,#N/A,FALSE,"M.33"}</definedName>
    <definedName name="UI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9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10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9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10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9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10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9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10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9" hidden="1">{#N/A,#N/A,FALSE,"M.43"}</definedName>
    <definedName name="wrmn" hidden="1">{#N/A,#N/A,FALSE,"M.43"}</definedName>
    <definedName name="wrn.M.01" localSheetId="6" hidden="1">{#N/A,#N/A,FALSE,"M.01"}</definedName>
    <definedName name="wrn.M.01" localSheetId="10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9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9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9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9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0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9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0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9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10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9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9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0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9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9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0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9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9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0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9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0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9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9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9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0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9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10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9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10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9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0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9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9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9" hidden="1">{#N/A,#N/A,FALSE,"M.43"}</definedName>
    <definedName name="wrn.n.99" hidden="1">{#N/A,#N/A,FALSE,"M.43"}</definedName>
    <definedName name="www" localSheetId="6" hidden="1">{#N/A,#N/A,FALSE,"M.34"}</definedName>
    <definedName name="www" localSheetId="10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9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10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8" i="11" l="1"/>
  <c r="G29" i="11"/>
  <c r="G30" i="11"/>
  <c r="D28" i="11"/>
  <c r="E28" i="11"/>
  <c r="D29" i="11"/>
  <c r="E29" i="11"/>
  <c r="D30" i="11"/>
  <c r="I30" i="11" s="1"/>
  <c r="E30" i="11"/>
  <c r="H28" i="11" l="1"/>
  <c r="J29" i="11"/>
  <c r="J28" i="11"/>
  <c r="H30" i="11"/>
  <c r="I28" i="11"/>
  <c r="H29" i="11"/>
  <c r="J30" i="11"/>
  <c r="I29" i="11"/>
  <c r="D18" i="11"/>
  <c r="H18" i="11" s="1"/>
  <c r="E18" i="11"/>
  <c r="G18" i="11"/>
  <c r="D19" i="11"/>
  <c r="J19" i="11" s="1"/>
  <c r="E19" i="11"/>
  <c r="G19" i="11"/>
  <c r="D32" i="11"/>
  <c r="H32" i="11" s="1"/>
  <c r="E32" i="11"/>
  <c r="G32" i="11"/>
  <c r="D33" i="11"/>
  <c r="H33" i="11" s="1"/>
  <c r="E33" i="11"/>
  <c r="G33" i="11"/>
  <c r="K28" i="11" l="1"/>
  <c r="K30" i="11"/>
  <c r="K29" i="11"/>
  <c r="I19" i="11"/>
  <c r="H19" i="11"/>
  <c r="J18" i="11"/>
  <c r="I18" i="11"/>
  <c r="J32" i="11"/>
  <c r="I33" i="11"/>
  <c r="I32" i="11"/>
  <c r="J33" i="11"/>
  <c r="F27" i="11"/>
  <c r="F26" i="11"/>
  <c r="F25" i="11"/>
  <c r="F24" i="11"/>
  <c r="K19" i="11" l="1"/>
  <c r="K18" i="11"/>
  <c r="K32" i="11"/>
  <c r="K33" i="11"/>
  <c r="G31" i="11" l="1"/>
  <c r="D31" i="11"/>
  <c r="J31" i="11" s="1"/>
  <c r="E31" i="11"/>
  <c r="I31" i="11" l="1"/>
  <c r="H31" i="11"/>
  <c r="K31" i="11" l="1"/>
  <c r="D22" i="11" l="1"/>
  <c r="D23" i="11"/>
  <c r="D27" i="11"/>
  <c r="D17" i="11"/>
  <c r="H17" i="11" s="1"/>
  <c r="E17" i="11"/>
  <c r="G17" i="11"/>
  <c r="E7" i="64"/>
  <c r="D15" i="11"/>
  <c r="J15" i="11" s="1"/>
  <c r="E15" i="11"/>
  <c r="G15" i="11"/>
  <c r="D16" i="11"/>
  <c r="J16" i="11" s="1"/>
  <c r="E16" i="11"/>
  <c r="G16" i="11"/>
  <c r="J17" i="11" l="1"/>
  <c r="I17" i="11"/>
  <c r="I15" i="11"/>
  <c r="H15" i="11"/>
  <c r="I16" i="11"/>
  <c r="H16" i="11"/>
  <c r="K17" i="11" l="1"/>
  <c r="K15" i="11"/>
  <c r="K16" i="11"/>
  <c r="D20" i="11" l="1"/>
  <c r="J20" i="11" s="1"/>
  <c r="E20" i="11"/>
  <c r="G20" i="11"/>
  <c r="G6" i="11"/>
  <c r="D21" i="11"/>
  <c r="J21" i="11" s="1"/>
  <c r="E21" i="11"/>
  <c r="G21" i="11"/>
  <c r="H22" i="11"/>
  <c r="E22" i="11"/>
  <c r="G22" i="11"/>
  <c r="E23" i="11"/>
  <c r="G23" i="11"/>
  <c r="J24" i="11"/>
  <c r="E24" i="11"/>
  <c r="G24" i="11"/>
  <c r="J25" i="11"/>
  <c r="E25" i="11"/>
  <c r="G25" i="11"/>
  <c r="E26" i="11"/>
  <c r="G26" i="11"/>
  <c r="H27" i="11"/>
  <c r="E27" i="11"/>
  <c r="G27" i="11"/>
  <c r="D20" i="60"/>
  <c r="I20" i="11" l="1"/>
  <c r="H20" i="11"/>
  <c r="H23" i="11"/>
  <c r="H26" i="11"/>
  <c r="J27" i="11"/>
  <c r="J26" i="11"/>
  <c r="I24" i="11"/>
  <c r="H24" i="11"/>
  <c r="J23" i="11"/>
  <c r="J22" i="11"/>
  <c r="I22" i="11"/>
  <c r="I26" i="11"/>
  <c r="H25" i="11"/>
  <c r="H21" i="11"/>
  <c r="I25" i="11"/>
  <c r="I21" i="11"/>
  <c r="I27" i="11"/>
  <c r="I23" i="11"/>
  <c r="D14" i="11"/>
  <c r="J14" i="11" s="1"/>
  <c r="E14" i="11"/>
  <c r="G14" i="11"/>
  <c r="K19" i="60"/>
  <c r="D19" i="60"/>
  <c r="K20" i="11" l="1"/>
  <c r="K22" i="11"/>
  <c r="K24" i="11"/>
  <c r="K26" i="11"/>
  <c r="K27" i="11"/>
  <c r="K23" i="11"/>
  <c r="K21" i="11"/>
  <c r="K25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A16" i="11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34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34" i="11"/>
  <c r="D35" i="11"/>
  <c r="H35" i="11" s="1"/>
  <c r="E35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35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42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34" i="11"/>
  <c r="J34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35" i="11"/>
  <c r="I35" i="11"/>
  <c r="H34" i="11" l="1"/>
  <c r="I34" i="1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35" i="11"/>
  <c r="K34" i="11" l="1"/>
  <c r="F224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37" i="11"/>
  <c r="H38" i="11" s="1"/>
  <c r="I37" i="11"/>
  <c r="I38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241" i="29" l="1"/>
  <c r="F289" i="29"/>
  <c r="F287" i="29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39" i="11"/>
  <c r="I39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37" i="11" l="1"/>
  <c r="K38" i="11" s="1"/>
  <c r="K39" i="11" s="1"/>
  <c r="B40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37" i="11"/>
  <c r="J3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39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31" i="41" l="1"/>
  <c r="F779" i="41"/>
  <c r="F777" i="4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<sst xmlns="http://schemas.openxmlformats.org/spreadsheetml/2006/main" count="4701" uniqueCount="1626">
  <si>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</si>
  <si>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</si>
  <si>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</si>
  <si>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</si>
  <si>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</si>
  <si>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</si>
  <si>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</si>
  <si>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</si>
  <si>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</si>
  <si>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</si>
  <si>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</si>
  <si>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</si>
  <si>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</si>
  <si>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</si>
  <si>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</si>
  <si>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</si>
  <si>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</si>
  <si>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</si>
  <si>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</si>
  <si>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</si>
  <si>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</si>
  <si>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</si>
  <si>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</si>
  <si>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</si>
  <si>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</si>
  <si>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</si>
  <si>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</si>
  <si>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</si>
  <si>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</si>
  <si>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</si>
  <si>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</si>
  <si>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</si>
  <si>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</si>
  <si>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</si>
  <si>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</si>
  <si>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</si>
  <si>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</si>
  <si>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</si>
  <si>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</si>
  <si>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</si>
  <si>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</si>
  <si>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</si>
  <si>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</si>
  <si>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</si>
  <si>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</si>
  <si>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</si>
  <si>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</si>
  <si>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</si>
  <si>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</si>
  <si>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</si>
  <si>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</si>
  <si>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</si>
  <si>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</si>
  <si>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</si>
  <si>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</si>
  <si>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</si>
  <si>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</si>
  <si>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</si>
  <si>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</si>
  <si>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</si>
  <si>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</si>
  <si>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</si>
  <si>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</si>
  <si>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</si>
  <si>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</si>
  <si>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</si>
  <si>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</si>
  <si>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</si>
  <si>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</si>
  <si>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</si>
  <si>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</si>
  <si>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</si>
  <si>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</si>
  <si>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</si>
  <si>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</si>
  <si>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</si>
  <si>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</si>
  <si>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</si>
  <si>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</si>
  <si>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</si>
  <si>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</si>
  <si>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</si>
  <si>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</si>
  <si>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</si>
  <si>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</si>
  <si>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</si>
  <si>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</si>
  <si>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</si>
  <si>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</si>
  <si>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</si>
  <si>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</si>
  <si>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</si>
  <si>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</si>
  <si>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</si>
  <si>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</si>
  <si>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</si>
  <si>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</si>
  <si>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</si>
  <si>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</si>
  <si>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</si>
  <si>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</si>
  <si>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</si>
  <si>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</si>
  <si>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</si>
  <si>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</si>
  <si>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</si>
  <si>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</si>
  <si>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</si>
  <si>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</si>
  <si>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</si>
  <si>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</si>
  <si>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</si>
  <si>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</si>
  <si>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</si>
  <si>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</si>
  <si>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</si>
  <si>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</si>
  <si>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</si>
  <si>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</si>
  <si>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</si>
  <si>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</si>
  <si>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</si>
  <si>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</si>
  <si>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</si>
  <si>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</si>
  <si>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</si>
  <si>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</si>
  <si>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</si>
  <si>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</si>
  <si>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</si>
  <si>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</si>
  <si>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</si>
  <si>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</si>
  <si>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</si>
  <si>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</si>
  <si>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</si>
  <si>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</si>
  <si>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</si>
  <si>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</si>
  <si>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</si>
  <si>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</si>
  <si>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</si>
  <si>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</si>
  <si>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</si>
  <si>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</si>
  <si>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</si>
  <si>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</si>
  <si>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</si>
  <si>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</si>
  <si>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</si>
  <si>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</si>
  <si>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</si>
  <si>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</si>
  <si>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</si>
  <si>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</si>
  <si>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</si>
  <si>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</si>
  <si>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</si>
  <si>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</si>
  <si>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</si>
  <si>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</si>
  <si>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</si>
  <si>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</si>
  <si>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</si>
  <si>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</si>
  <si>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</si>
  <si>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</si>
  <si>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</si>
  <si>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</si>
  <si>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</si>
  <si>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</si>
  <si>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</si>
  <si>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</si>
  <si>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</si>
  <si>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</si>
  <si>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</si>
  <si>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</si>
  <si>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</si>
  <si>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</si>
  <si>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</si>
  <si>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</si>
  <si>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</si>
  <si>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</si>
  <si>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</si>
  <si>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</si>
  <si>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</si>
  <si>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</si>
  <si>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</si>
  <si>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</si>
  <si>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</si>
  <si>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</si>
  <si>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</si>
  <si>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</si>
  <si>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</si>
  <si>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</si>
  <si>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</si>
  <si>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</si>
  <si>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</si>
  <si>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</si>
  <si>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</si>
  <si>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</si>
  <si>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</si>
  <si>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</si>
  <si>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</si>
  <si>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</si>
  <si>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</si>
  <si>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</si>
  <si>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</si>
  <si>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</si>
  <si>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</si>
  <si>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</si>
  <si>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</si>
  <si>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</si>
  <si>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</si>
  <si>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</si>
  <si>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</si>
  <si>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</si>
  <si>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</si>
  <si>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</si>
  <si>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</si>
  <si>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</si>
  <si>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</si>
  <si>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</si>
  <si>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</si>
  <si>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</si>
  <si>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</si>
  <si>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</si>
  <si>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</si>
  <si>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</si>
  <si>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</si>
  <si>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</si>
  <si>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</si>
  <si>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</si>
  <si>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</si>
  <si>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</si>
  <si>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</si>
  <si>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</si>
  <si>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</si>
  <si>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</si>
  <si>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</si>
  <si>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</si>
  <si>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</si>
  <si>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</si>
  <si>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</si>
  <si>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</si>
  <si>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</si>
  <si>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</si>
  <si>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</si>
  <si>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</si>
  <si>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</si>
  <si>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</si>
  <si>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</si>
  <si>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</si>
  <si>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</si>
  <si>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</si>
  <si>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</si>
  <si>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</si>
  <si>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</si>
  <si>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</si>
  <si>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</si>
  <si>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</si>
  <si>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</si>
  <si>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</si>
  <si>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</si>
  <si>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</si>
  <si>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</si>
  <si>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</si>
  <si>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</si>
  <si>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</si>
  <si>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</si>
  <si>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</si>
  <si>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</si>
  <si>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</si>
  <si>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</si>
  <si>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</si>
  <si>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</si>
  <si>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</si>
  <si>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</si>
  <si>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</si>
  <si>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</si>
  <si>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</si>
  <si>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</si>
  <si>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</si>
  <si>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</si>
  <si>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</si>
  <si>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</si>
  <si>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</si>
  <si>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</si>
  <si>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</si>
  <si>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</si>
  <si>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</si>
  <si>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</si>
  <si>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</si>
  <si>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</si>
  <si>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</si>
  <si>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</si>
  <si>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</si>
  <si>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</si>
  <si>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</si>
  <si>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</si>
  <si>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</si>
  <si>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</si>
  <si>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</si>
  <si>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</si>
  <si>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</si>
  <si>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</si>
  <si>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</si>
  <si>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</si>
  <si>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</si>
  <si>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</si>
  <si>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</si>
  <si>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</si>
  <si>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</si>
  <si>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</si>
  <si>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</si>
  <si>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</si>
  <si>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</si>
  <si>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</si>
  <si>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</si>
  <si>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</si>
  <si>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</si>
  <si>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</si>
  <si>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</si>
  <si>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</si>
  <si>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</si>
  <si>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</si>
  <si>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</si>
  <si>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</si>
  <si>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</si>
  <si>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</si>
  <si>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</si>
  <si>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</si>
  <si>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</si>
  <si>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</si>
  <si>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</si>
  <si>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</si>
  <si>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</si>
  <si>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</si>
  <si>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</si>
  <si>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</si>
  <si>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</si>
  <si>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</si>
  <si>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</si>
  <si>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</si>
  <si>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</si>
  <si>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</si>
  <si>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</si>
  <si>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</si>
  <si>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</si>
  <si>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</si>
  <si>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</si>
  <si>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</si>
  <si>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</si>
  <si>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</si>
  <si>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</si>
  <si>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</si>
  <si>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</si>
  <si>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</si>
  <si>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</si>
  <si>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</si>
  <si>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</si>
  <si>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</si>
  <si>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</si>
  <si>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</si>
  <si>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</si>
  <si>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</si>
  <si>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</si>
  <si>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</si>
  <si>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</si>
  <si>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</si>
  <si>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</si>
  <si>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</si>
  <si>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</si>
  <si>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</si>
  <si>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</si>
  <si>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</si>
  <si>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</si>
  <si>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</si>
  <si>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</si>
  <si>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</si>
  <si>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</si>
  <si>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</si>
  <si>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</si>
  <si>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</si>
  <si>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</si>
  <si>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</si>
  <si>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</si>
  <si>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</si>
  <si>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</si>
  <si>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</si>
  <si>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</si>
  <si>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</si>
  <si>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</si>
  <si>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</si>
  <si>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</si>
  <si>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</si>
  <si>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</si>
  <si>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</si>
  <si>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</si>
  <si>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</si>
  <si>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</si>
  <si>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</si>
  <si>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</si>
  <si>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</si>
  <si>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</si>
  <si>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</si>
  <si>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</si>
  <si>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</si>
  <si>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</si>
  <si>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</si>
  <si>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</si>
  <si>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</si>
  <si>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</si>
  <si>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</si>
  <si>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</si>
  <si>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</si>
  <si>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</si>
  <si>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</si>
  <si>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</si>
  <si>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</si>
  <si>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</si>
  <si>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</si>
  <si>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</si>
  <si>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</si>
  <si>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</si>
  <si>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</si>
  <si>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</si>
  <si>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</si>
  <si>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</si>
  <si>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</si>
  <si>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</si>
  <si>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</si>
  <si>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</si>
  <si>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</si>
  <si>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</si>
  <si>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</si>
  <si>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</si>
  <si>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</si>
  <si>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</si>
  <si>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</si>
  <si>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</si>
  <si>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</si>
  <si>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</si>
  <si>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</si>
  <si>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</si>
  <si>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</si>
  <si>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</si>
  <si>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</si>
  <si>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</si>
  <si>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</si>
  <si>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</si>
  <si>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</si>
  <si>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</si>
  <si>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</si>
  <si>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</si>
  <si>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</si>
  <si>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</si>
  <si>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</si>
  <si>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</si>
  <si>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</si>
  <si>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</si>
  <si>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</si>
  <si>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</si>
  <si>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</si>
  <si>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</si>
  <si>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</si>
  <si>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</si>
  <si>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</si>
  <si>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</si>
  <si>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</si>
  <si>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</si>
  <si>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</si>
  <si>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</si>
  <si>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</si>
  <si>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</si>
  <si>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</si>
  <si>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</si>
  <si>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</si>
  <si>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</si>
  <si>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</si>
  <si>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</si>
  <si>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</si>
  <si>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</si>
  <si>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</si>
  <si>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</si>
  <si>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</si>
  <si>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</si>
  <si>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</si>
  <si>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</si>
  <si>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</si>
  <si>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</si>
  <si>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</si>
  <si>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</si>
  <si>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</si>
  <si>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</si>
  <si>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</si>
  <si>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</si>
  <si>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</si>
  <si>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</si>
  <si>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</si>
  <si>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</si>
  <si>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</si>
  <si>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</si>
  <si>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</si>
  <si>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</si>
  <si>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</si>
  <si>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</si>
  <si>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</si>
  <si>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</si>
  <si>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</si>
  <si>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</si>
  <si>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</si>
  <si>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</si>
  <si>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</si>
  <si>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</si>
  <si>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</si>
  <si>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</si>
  <si>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</si>
  <si>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</si>
  <si>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</si>
  <si>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</si>
  <si>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</si>
  <si>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</si>
  <si>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</si>
  <si>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</si>
  <si>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</si>
  <si>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</si>
  <si>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</si>
  <si>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</si>
  <si>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</si>
  <si>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</si>
  <si>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</si>
  <si>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</si>
  <si>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</si>
  <si>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</si>
  <si>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</si>
  <si>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</si>
  <si>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</si>
  <si>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</si>
  <si>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</si>
  <si>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</si>
  <si>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</si>
  <si>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</si>
  <si>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</si>
  <si>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</si>
  <si>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</si>
  <si>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</si>
  <si>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</si>
  <si>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</si>
  <si>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</si>
  <si>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</si>
  <si>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</si>
  <si>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</si>
  <si>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</si>
  <si>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</si>
  <si>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</si>
  <si>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</si>
  <si>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</si>
  <si>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</si>
  <si>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</si>
  <si>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</si>
  <si>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</si>
  <si>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</si>
  <si>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</si>
  <si>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</si>
  <si>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</si>
  <si>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</si>
  <si>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</si>
  <si>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</si>
  <si>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</si>
  <si>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</si>
  <si>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</si>
  <si>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</si>
  <si>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</si>
  <si>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</si>
  <si>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</si>
  <si>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</si>
  <si>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</si>
  <si>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</si>
  <si>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</si>
  <si>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</si>
  <si>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</si>
  <si>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</si>
  <si>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</si>
  <si>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</si>
  <si>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</si>
  <si>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</si>
  <si>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</si>
  <si>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</si>
  <si>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</si>
  <si>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</si>
  <si>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</si>
  <si>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</si>
  <si>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</si>
  <si>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</si>
  <si>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</si>
  <si>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</si>
  <si>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</si>
  <si>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</si>
  <si>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</si>
  <si>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</si>
  <si>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</si>
  <si>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</si>
  <si>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</si>
  <si>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</si>
  <si>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</si>
  <si>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</si>
  <si>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</si>
  <si>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</si>
  <si>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</si>
  <si>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</si>
  <si>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</si>
  <si>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</si>
  <si>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</si>
  <si>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</si>
  <si>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</si>
  <si>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</si>
  <si>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</si>
  <si>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</si>
  <si>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</si>
  <si>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</si>
  <si>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</si>
  <si>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</si>
  <si>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</si>
  <si>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</si>
  <si>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</si>
  <si>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</si>
  <si>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</si>
  <si>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</si>
  <si>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</si>
  <si>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</si>
  <si>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</si>
  <si>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</si>
  <si>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</si>
  <si>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</si>
  <si>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</si>
  <si>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</si>
  <si>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</si>
  <si>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</si>
  <si>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</si>
  <si>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</si>
  <si>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</si>
  <si>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</si>
  <si>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</si>
  <si>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</si>
  <si>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</si>
  <si>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</si>
  <si>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</si>
  <si>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</si>
  <si>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</si>
  <si>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</si>
  <si>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</si>
  <si>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</si>
  <si>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</si>
  <si>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</si>
  <si>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</si>
  <si>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</si>
  <si>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</si>
  <si>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</si>
  <si>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</si>
  <si>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</si>
  <si>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</si>
  <si>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</si>
  <si>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</si>
  <si>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</si>
  <si>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</si>
  <si>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</si>
  <si>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</si>
  <si>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</si>
  <si>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</si>
  <si>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</si>
  <si>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</si>
  <si>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</si>
  <si>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</si>
  <si>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</si>
  <si>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</si>
  <si>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</si>
  <si>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</si>
  <si>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</si>
  <si>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</si>
  <si>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</si>
  <si>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</si>
  <si>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</si>
  <si>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</si>
  <si>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</si>
  <si>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</si>
  <si>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</si>
  <si>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</si>
  <si>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</si>
  <si>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</si>
  <si>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</si>
  <si>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</si>
  <si>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</si>
  <si>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</si>
  <si>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</si>
  <si>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</si>
  <si>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</si>
  <si>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</si>
  <si>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</si>
  <si>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</si>
  <si>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</si>
  <si>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</si>
  <si>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</si>
  <si>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</si>
  <si>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</si>
  <si>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</si>
  <si>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</si>
  <si>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</si>
  <si>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</si>
  <si>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</si>
  <si>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</si>
  <si>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</si>
  <si>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</si>
  <si>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</si>
  <si>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</si>
  <si>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</si>
  <si>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</si>
  <si>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</si>
  <si>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</si>
  <si>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</si>
  <si>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</si>
  <si>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</si>
  <si>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</si>
  <si>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</si>
  <si>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</si>
  <si>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</si>
  <si>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</si>
  <si>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</si>
  <si>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</si>
  <si>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</si>
  <si>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</si>
  <si>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</si>
  <si>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</si>
  <si>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</si>
  <si>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</si>
  <si>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</si>
  <si>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</si>
  <si>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</si>
  <si>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</si>
  <si>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</si>
  <si>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</si>
  <si>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</si>
  <si>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</si>
  <si>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</si>
  <si>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</si>
  <si>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</si>
  <si>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</si>
  <si>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</si>
  <si>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</si>
  <si>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</si>
  <si>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</si>
  <si>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</si>
  <si>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</si>
  <si>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</si>
  <si>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</si>
  <si>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</si>
  <si>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</si>
  <si>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</si>
  <si>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</si>
  <si>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</si>
  <si>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</si>
  <si>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</si>
  <si>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</si>
  <si>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</si>
  <si>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</si>
  <si>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</si>
  <si>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</si>
  <si>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</si>
  <si>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</si>
  <si>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</si>
  <si>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</si>
  <si>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</si>
  <si>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</si>
  <si>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</si>
  <si>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</si>
  <si>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</si>
  <si>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</si>
  <si>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</si>
  <si>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</si>
  <si>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</si>
  <si>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</si>
  <si>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</si>
  <si>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</si>
  <si>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</si>
  <si>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</si>
  <si>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</si>
  <si>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</si>
  <si>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</si>
  <si>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</si>
  <si>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</si>
  <si>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</si>
  <si>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</si>
  <si>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</si>
  <si>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</si>
  <si>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</si>
  <si>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</si>
  <si>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</si>
  <si>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</si>
  <si>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</si>
  <si>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</si>
  <si>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</si>
  <si>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</si>
  <si>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</si>
  <si>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</si>
  <si>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</si>
  <si>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</si>
  <si>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</si>
  <si>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</si>
  <si>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</si>
  <si>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</si>
  <si>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</si>
  <si>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</si>
  <si>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</si>
  <si>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</si>
  <si>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</si>
  <si>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</si>
  <si>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</si>
  <si>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</si>
  <si>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</si>
  <si>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</si>
  <si>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</si>
  <si>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</si>
  <si>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</si>
  <si>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</si>
  <si>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</si>
  <si>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</si>
  <si>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</si>
  <si>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</si>
  <si>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</si>
  <si>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</si>
  <si>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</si>
  <si>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</si>
  <si>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</si>
  <si>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</si>
  <si>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</si>
  <si>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</si>
  <si>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</si>
  <si>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</si>
  <si>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</si>
  <si>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</si>
  <si>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</si>
  <si>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</si>
  <si>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</si>
  <si>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</si>
  <si>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</si>
  <si>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</si>
  <si>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</si>
  <si>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</si>
  <si>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</si>
  <si>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</si>
  <si>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</si>
  <si>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</si>
  <si>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</si>
  <si>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</si>
  <si>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</si>
  <si>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</si>
  <si>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</si>
  <si>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</si>
  <si>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</si>
  <si>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</si>
  <si>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</si>
  <si>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</si>
  <si>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</si>
  <si>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</si>
  <si>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</si>
  <si>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</si>
  <si>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</si>
  <si>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</si>
  <si>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</si>
  <si>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</si>
  <si>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</si>
  <si>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</si>
  <si>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</si>
  <si>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</si>
  <si>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</si>
  <si>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</si>
  <si>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</si>
  <si>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</si>
  <si>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</si>
  <si>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</si>
  <si>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</si>
  <si>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</si>
  <si>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</si>
  <si>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</si>
  <si>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</si>
  <si>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</si>
  <si>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</si>
  <si>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</si>
  <si>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</si>
  <si>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</si>
  <si>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</si>
  <si>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</si>
  <si>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</si>
  <si>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</si>
  <si>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</si>
  <si>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</si>
  <si>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</si>
  <si>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</si>
  <si>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</si>
  <si>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</si>
  <si>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</si>
  <si>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</si>
  <si>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</si>
  <si>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</si>
  <si>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</si>
  <si>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</si>
  <si>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</si>
  <si>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</si>
  <si>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</si>
  <si>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</si>
  <si>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</si>
  <si>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</si>
  <si>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</si>
  <si>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</si>
  <si>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</si>
  <si>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</si>
  <si>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</si>
  <si>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</si>
  <si>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</si>
  <si>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</si>
  <si>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</si>
  <si>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</si>
  <si>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</si>
  <si>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</si>
  <si>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</si>
  <si>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</si>
  <si>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</si>
  <si>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</si>
  <si>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</si>
  <si>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</si>
  <si>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</si>
  <si>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</si>
  <si>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</si>
  <si>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</si>
  <si>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</si>
  <si>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</si>
  <si>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</si>
  <si>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</si>
  <si>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</si>
  <si>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</si>
  <si>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</si>
  <si>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</si>
  <si>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</si>
  <si>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</si>
  <si>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</si>
  <si>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</si>
  <si>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</si>
  <si>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</si>
  <si>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</si>
  <si>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</si>
  <si>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</si>
  <si>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</si>
  <si>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</si>
  <si>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</si>
  <si>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</si>
  <si>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</si>
  <si>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</si>
  <si>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</si>
  <si>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</si>
  <si>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</si>
  <si>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</si>
  <si>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</si>
  <si>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</si>
  <si>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</si>
  <si>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</si>
  <si>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</si>
  <si>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</si>
  <si>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</si>
  <si>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</si>
  <si>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</si>
  <si>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</si>
  <si>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</si>
  <si>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</si>
  <si>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</si>
  <si>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</si>
  <si>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</si>
  <si>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</si>
  <si>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</si>
  <si>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</si>
  <si>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</si>
  <si>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</si>
  <si>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</si>
  <si>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</si>
  <si>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</si>
  <si>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</si>
  <si>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</si>
  <si>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</si>
  <si>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</si>
  <si>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</si>
  <si>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</si>
  <si>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</si>
  <si>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</si>
  <si>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</si>
  <si>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</si>
  <si>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</si>
  <si>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</si>
  <si>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</si>
  <si>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</si>
  <si>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</si>
  <si>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</si>
  <si>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</si>
  <si>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</si>
  <si>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</si>
  <si>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</si>
  <si>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</si>
  <si>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</si>
  <si>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</si>
  <si>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</si>
  <si>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</si>
  <si>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</si>
  <si>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</si>
  <si>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</si>
  <si>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</si>
  <si>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</si>
  <si>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</si>
  <si>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</si>
  <si>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</si>
  <si>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</si>
  <si>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</si>
  <si>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</si>
  <si>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</si>
  <si>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</si>
  <si>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</si>
  <si>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</si>
  <si>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</si>
  <si>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</si>
  <si>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</si>
  <si>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</si>
  <si>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</si>
  <si>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</si>
  <si>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</si>
  <si>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</si>
  <si>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</si>
  <si>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</si>
  <si>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</si>
  <si>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</si>
  <si>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</si>
  <si>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</si>
  <si>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</si>
  <si>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</si>
  <si>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</si>
  <si>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</si>
  <si>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</si>
  <si>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</si>
  <si>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</si>
  <si>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</si>
  <si>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</si>
  <si>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</si>
  <si>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</si>
  <si>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</si>
  <si>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</si>
  <si>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</si>
  <si>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</si>
  <si>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</si>
  <si>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</si>
  <si>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</si>
  <si>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</si>
  <si>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</si>
  <si>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</si>
  <si>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</si>
  <si>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</si>
  <si>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</si>
  <si>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</si>
  <si>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</si>
  <si>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</si>
  <si>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</si>
  <si>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</si>
  <si>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</si>
  <si>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</si>
  <si>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</si>
  <si>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</si>
  <si>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</si>
  <si>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</si>
  <si>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</si>
  <si>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</si>
  <si>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</si>
  <si>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</si>
  <si>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</si>
  <si>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</si>
  <si>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</si>
  <si>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</si>
  <si>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</si>
  <si>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</si>
  <si>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</si>
  <si>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</si>
  <si>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</si>
  <si>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</si>
  <si>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</si>
  <si>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</si>
  <si>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</si>
  <si>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</si>
  <si>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</si>
  <si>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</si>
  <si>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</si>
  <si>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</si>
  <si>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</si>
  <si>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</si>
  <si>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</si>
  <si>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</si>
  <si>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</si>
  <si>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</si>
  <si>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</si>
  <si>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</si>
  <si>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</si>
  <si>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</si>
  <si>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</si>
  <si>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</si>
  <si>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</si>
  <si>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</si>
  <si>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</si>
  <si>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</si>
  <si>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</si>
  <si>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</si>
  <si>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</si>
  <si>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</si>
  <si>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</si>
  <si>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</si>
  <si>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</si>
  <si>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</si>
  <si>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</si>
  <si>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</si>
  <si>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</si>
  <si>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</si>
  <si>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</si>
  <si>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</si>
  <si>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</si>
  <si>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</si>
  <si>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</si>
  <si>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</si>
  <si>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</si>
  <si>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</si>
  <si>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</si>
  <si>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</si>
  <si>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</si>
  <si>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</si>
  <si>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</si>
  <si>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</si>
  <si>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</si>
  <si>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</si>
  <si>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</si>
  <si>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</si>
  <si>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</si>
  <si>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</si>
  <si>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</si>
  <si>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</si>
  <si>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</si>
  <si>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</si>
  <si>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</si>
  <si>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</si>
  <si>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</si>
  <si>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</si>
  <si>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</si>
  <si>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</si>
  <si>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</si>
  <si>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</si>
  <si>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</si>
  <si>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</si>
  <si>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</si>
  <si>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</si>
  <si>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</si>
  <si>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</si>
  <si>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</si>
  <si>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</si>
  <si>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</si>
  <si>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</si>
  <si>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</si>
  <si>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</si>
  <si>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</si>
  <si>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</si>
  <si>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</si>
  <si>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</si>
  <si>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</si>
  <si>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</si>
  <si>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</si>
  <si>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</si>
  <si>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</si>
  <si>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</si>
  <si>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</si>
  <si>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</si>
  <si>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</si>
  <si>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</si>
  <si>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</si>
  <si>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</si>
  <si>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</si>
  <si>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</si>
  <si>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</si>
  <si>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</si>
  <si>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</si>
  <si>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</si>
  <si>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</si>
  <si>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</si>
  <si>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</si>
  <si>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</si>
  <si>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</si>
  <si>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</si>
  <si>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</si>
  <si>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</si>
  <si>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</si>
  <si>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</si>
  <si>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</si>
  <si>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</si>
  <si>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</si>
  <si>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</si>
  <si>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</si>
  <si>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</si>
  <si>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</si>
  <si>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</si>
  <si>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</si>
  <si>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</si>
  <si>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</si>
  <si>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</si>
  <si>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</si>
  <si>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</si>
  <si>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</si>
  <si>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</si>
  <si>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</si>
  <si>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</si>
  <si>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</si>
  <si>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</si>
  <si>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</si>
  <si>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</si>
  <si>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</si>
  <si>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</si>
  <si>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</si>
  <si>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</si>
  <si>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</si>
  <si>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</si>
  <si>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</si>
  <si>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</si>
  <si>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</si>
  <si>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</si>
  <si>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</si>
  <si>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</si>
  <si>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</si>
  <si>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</si>
  <si>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</si>
  <si>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</si>
  <si>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</si>
  <si>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</si>
  <si>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</si>
  <si>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</si>
  <si>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</si>
  <si>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</si>
  <si>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</si>
  <si>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</si>
  <si>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</si>
  <si>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</si>
  <si>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</si>
  <si>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</si>
  <si>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</si>
  <si>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</si>
  <si>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</si>
  <si>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</si>
  <si>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</si>
  <si>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</si>
  <si>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</si>
  <si>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</si>
  <si>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</si>
  <si>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</si>
  <si>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</si>
  <si>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</si>
  <si>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</si>
  <si>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</si>
  <si>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</si>
  <si>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</si>
  <si>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</si>
  <si>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</si>
  <si>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</si>
  <si>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</si>
  <si>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</si>
  <si>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</si>
  <si>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</si>
  <si>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</si>
  <si>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</si>
  <si>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</si>
  <si>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</si>
  <si>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</si>
  <si>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</si>
  <si>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</si>
  <si>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</si>
  <si>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</si>
  <si>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</si>
  <si>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</si>
  <si>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</si>
  <si>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</si>
  <si>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</si>
  <si>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</si>
  <si>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</si>
  <si>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</si>
  <si>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</si>
  <si>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</si>
  <si>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</si>
  <si>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</si>
  <si>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</si>
  <si>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</si>
  <si>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</si>
  <si>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</si>
  <si>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</si>
  <si>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</si>
  <si>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</si>
  <si>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</si>
  <si>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</si>
  <si>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</si>
  <si>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</si>
  <si>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</si>
  <si>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</si>
  <si>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</si>
  <si>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</si>
  <si>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</si>
  <si>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</si>
  <si>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</si>
  <si>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</si>
  <si>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</si>
  <si>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</si>
  <si>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</si>
  <si>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</si>
  <si>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</si>
  <si>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</si>
  <si>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</si>
  <si>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</si>
  <si>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</si>
  <si>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</si>
  <si>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</si>
  <si>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</si>
  <si>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</si>
  <si>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</si>
  <si>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</si>
  <si>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</si>
  <si>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</si>
  <si>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</si>
  <si>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</si>
  <si>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</si>
  <si>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</si>
  <si>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</si>
  <si>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</si>
  <si>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</si>
  <si>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</si>
  <si>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</si>
  <si>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</si>
  <si>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</si>
  <si>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</si>
  <si>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</si>
  <si>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</si>
  <si>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</si>
  <si>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</si>
  <si>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</si>
  <si>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</si>
  <si>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</si>
  <si>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</si>
  <si>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</si>
  <si>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</si>
  <si>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</si>
  <si>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</si>
  <si>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</si>
  <si>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</si>
  <si>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</si>
  <si>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</si>
  <si>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</si>
  <si>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</si>
  <si>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</si>
  <si>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</si>
  <si>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</si>
  <si>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</si>
  <si>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</si>
  <si>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</si>
  <si>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</si>
  <si>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</si>
  <si>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</si>
  <si>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</si>
  <si>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</si>
  <si>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</si>
  <si>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</si>
  <si>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</si>
  <si>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</si>
  <si>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</si>
  <si>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</si>
  <si>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</si>
  <si>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</si>
  <si>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</si>
  <si>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</si>
  <si>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</si>
  <si>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</si>
  <si>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</si>
  <si>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</si>
  <si>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</si>
  <si>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</si>
  <si>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</si>
  <si>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</si>
  <si>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</si>
  <si>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</si>
  <si>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</si>
  <si>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</si>
  <si>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</si>
  <si>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</si>
  <si>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</si>
  <si>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</si>
  <si>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</si>
  <si>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</si>
  <si>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</si>
  <si>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</si>
  <si>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</si>
  <si>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</si>
  <si>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</si>
  <si>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</si>
  <si>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</si>
  <si>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</si>
  <si>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</si>
  <si>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</si>
  <si>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</si>
  <si>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</si>
  <si>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</si>
  <si>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</si>
  <si>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</si>
  <si>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</si>
  <si>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</si>
  <si>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</si>
  <si>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</si>
  <si>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</si>
  <si>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</si>
  <si>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</si>
  <si>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</si>
  <si>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</si>
  <si>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</si>
  <si>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</si>
  <si>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</si>
  <si>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</si>
  <si>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</si>
  <si>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</si>
  <si>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</si>
  <si>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</si>
  <si>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</si>
  <si>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</si>
  <si>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</si>
  <si>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</si>
  <si>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</si>
  <si>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</si>
  <si>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</si>
  <si>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</si>
  <si>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</si>
  <si>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</si>
  <si>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</si>
  <si>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</si>
  <si>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</si>
  <si>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</si>
  <si>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</si>
  <si>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</si>
  <si>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</si>
  <si>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</si>
  <si>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</si>
  <si>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</si>
  <si>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</si>
  <si>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</si>
  <si>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</si>
  <si>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</si>
  <si>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</si>
  <si>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</si>
  <si>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</si>
  <si>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</si>
  <si>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</si>
  <si>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</si>
  <si>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</si>
  <si>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</si>
  <si>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</si>
  <si>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</si>
  <si>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</si>
  <si>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</si>
  <si>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</si>
  <si>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</si>
  <si>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</si>
  <si>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</si>
  <si>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</si>
  <si>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</si>
  <si>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</si>
  <si>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</si>
  <si>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</si>
  <si>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</si>
  <si>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</si>
  <si>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</si>
  <si>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</si>
  <si>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</si>
  <si>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</si>
  <si>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</si>
  <si>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</si>
  <si>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</si>
  <si>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</si>
  <si>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</si>
  <si>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</si>
  <si>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</si>
  <si>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</si>
  <si>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</si>
  <si>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</si>
  <si>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</si>
  <si>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</si>
  <si>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</si>
  <si>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</si>
  <si>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</si>
  <si>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</si>
  <si>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</si>
  <si>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</si>
  <si>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</si>
  <si>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</si>
  <si>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</si>
  <si>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</si>
  <si>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</si>
  <si>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</si>
  <si>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</si>
  <si>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</si>
  <si>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</si>
  <si>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</si>
  <si>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</si>
  <si>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</si>
  <si>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</si>
  <si>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</si>
  <si>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</si>
  <si>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</si>
  <si>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</si>
  <si>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</si>
  <si>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</si>
  <si>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</si>
  <si>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</si>
  <si>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</si>
  <si>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</si>
  <si>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</si>
  <si>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</si>
  <si>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</si>
  <si>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</si>
  <si>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</si>
  <si>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</si>
  <si>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</si>
  <si>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</si>
  <si>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</si>
  <si>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</si>
  <si>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</si>
  <si>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</si>
  <si>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</si>
  <si>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</si>
  <si>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</si>
  <si>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</si>
  <si>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</si>
  <si>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</si>
  <si>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</si>
  <si>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</si>
  <si>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</si>
  <si>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</si>
  <si>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</si>
  <si>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</si>
  <si>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</si>
  <si>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</si>
  <si>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</si>
  <si>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</si>
  <si>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</si>
  <si>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</si>
  <si>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</si>
  <si>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</si>
  <si>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</si>
  <si>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</si>
  <si>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</si>
  <si>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</si>
  <si>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</si>
  <si>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</si>
  <si>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</si>
  <si>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</si>
  <si>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</si>
  <si>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</si>
  <si>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</si>
  <si>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</si>
  <si>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</si>
  <si>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</si>
  <si>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</si>
  <si>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</si>
  <si>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</si>
  <si>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</si>
  <si>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</si>
  <si>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</si>
  <si>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</si>
  <si>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</si>
  <si>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</si>
  <si>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</si>
  <si>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</si>
  <si>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</si>
  <si>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</si>
  <si>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</si>
  <si>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</si>
  <si>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</si>
  <si>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</si>
  <si>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</si>
  <si>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</si>
  <si>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</si>
  <si>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</si>
  <si>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</si>
  <si>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</si>
  <si>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</si>
  <si>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</si>
  <si>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</si>
  <si>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</si>
  <si>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</si>
  <si>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</si>
  <si>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</si>
  <si>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</si>
  <si>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</si>
  <si>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</si>
  <si>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</si>
  <si>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</si>
  <si>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</si>
  <si>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</si>
  <si>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</si>
  <si>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</si>
  <si>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</si>
  <si>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</si>
  <si>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</si>
  <si>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</si>
  <si>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</si>
  <si>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</si>
  <si>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</si>
  <si>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</si>
  <si>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</si>
  <si>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</si>
  <si>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</si>
  <si>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>KONSTRUKSI JARINGAN 3 PHASE</t>
  </si>
  <si>
    <t>B2</t>
  </si>
  <si>
    <t xml:space="preserve">PEMASANGAN APP </t>
  </si>
  <si>
    <t>Daya 10.600 VA</t>
  </si>
  <si>
    <t>ATTB</t>
  </si>
  <si>
    <t>KOORDINAT : -6.886417, 110.631907</t>
  </si>
  <si>
    <t>JL DEMAK-BONANG, DS KALICILIK, KEC DEMAK</t>
  </si>
  <si>
    <t>TD RAJAWALI 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</si>
</sst>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4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8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7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4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5" fontId="35" fillId="0" borderId="3"/>
    <xf numFmtId="185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2" fontId="35" fillId="0" borderId="0" applyFont="0" applyFill="0" applyBorder="0" applyAlignment="0" applyProtection="0"/>
    <xf numFmtId="172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21" fillId="0" borderId="0" applyFont="0" applyFill="0" applyBorder="0" applyAlignment="0" applyProtection="0"/>
    <xf numFmtId="186" fontId="69" fillId="0" borderId="0" applyFont="0" applyFill="0" applyBorder="0" applyAlignment="0" applyProtection="0"/>
    <xf numFmtId="187" fontId="71" fillId="0" borderId="0">
      <protection locked="0"/>
    </xf>
    <xf numFmtId="14" fontId="63" fillId="0" borderId="0" applyFill="0" applyBorder="0" applyAlignment="0"/>
    <xf numFmtId="188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9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0" fontId="76" fillId="0" borderId="0">
      <protection locked="0"/>
    </xf>
    <xf numFmtId="190" fontId="76" fillId="0" borderId="0"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1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2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35" fillId="0" borderId="0"/>
    <xf numFmtId="192" fontId="21" fillId="0" borderId="0"/>
    <xf numFmtId="192" fontId="21" fillId="0" borderId="0"/>
    <xf numFmtId="192" fontId="35" fillId="0" borderId="0"/>
    <xf numFmtId="171" fontId="82" fillId="0" borderId="0"/>
    <xf numFmtId="171" fontId="83" fillId="0" borderId="0"/>
    <xf numFmtId="171" fontId="83" fillId="0" borderId="0"/>
    <xf numFmtId="0" fontId="65" fillId="0" borderId="0"/>
    <xf numFmtId="0" fontId="111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84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112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68" fillId="0" borderId="0"/>
    <xf numFmtId="0" fontId="35" fillId="0" borderId="0"/>
    <xf numFmtId="0" fontId="11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3" fontId="42" fillId="0" borderId="0"/>
    <xf numFmtId="0" fontId="111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1" fillId="0" borderId="0"/>
    <xf numFmtId="181" fontId="83" fillId="0" borderId="0"/>
    <xf numFmtId="0" fontId="83" fillId="0" borderId="0"/>
    <xf numFmtId="194" fontId="83" fillId="0" borderId="0"/>
    <xf numFmtId="195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4" fontId="83" fillId="0" borderId="0"/>
    <xf numFmtId="0" fontId="83" fillId="0" borderId="0"/>
    <xf numFmtId="0" fontId="35" fillId="0" borderId="0"/>
    <xf numFmtId="0" fontId="21" fillId="0" borderId="0"/>
    <xf numFmtId="181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1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6" fontId="83" fillId="0" borderId="0"/>
    <xf numFmtId="196" fontId="83" fillId="0" borderId="0"/>
    <xf numFmtId="196" fontId="83" fillId="0" borderId="0"/>
    <xf numFmtId="196" fontId="83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111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3" fontId="42" fillId="0" borderId="0"/>
    <xf numFmtId="0" fontId="21" fillId="0" borderId="0"/>
    <xf numFmtId="0" fontId="21" fillId="0" borderId="0" applyProtection="0"/>
    <xf numFmtId="0" fontId="111" fillId="0" borderId="0"/>
    <xf numFmtId="0" fontId="111" fillId="0" borderId="0"/>
    <xf numFmtId="0" fontId="111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2" fillId="0" borderId="0"/>
    <xf numFmtId="0" fontId="35" fillId="0" borderId="0"/>
    <xf numFmtId="0" fontId="21" fillId="0" borderId="0"/>
    <xf numFmtId="0" fontId="11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35" fillId="0" borderId="0"/>
    <xf numFmtId="0" fontId="21" fillId="0" borderId="0"/>
    <xf numFmtId="0" fontId="113" fillId="0" borderId="0"/>
    <xf numFmtId="0" fontId="21" fillId="0" borderId="0"/>
    <xf numFmtId="0" fontId="21" fillId="0" borderId="0"/>
    <xf numFmtId="0" fontId="22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2" fillId="0" borderId="0"/>
    <xf numFmtId="0" fontId="22" fillId="0" borderId="0"/>
    <xf numFmtId="0" fontId="112" fillId="0" borderId="0"/>
    <xf numFmtId="0" fontId="66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3" fontId="42" fillId="0" borderId="0"/>
    <xf numFmtId="193" fontId="42" fillId="0" borderId="0"/>
    <xf numFmtId="0" fontId="11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2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5" fillId="27" borderId="12" applyNumberFormat="0" applyFont="0" applyAlignment="0" applyProtection="0"/>
    <xf numFmtId="193" fontId="42" fillId="28" borderId="12" applyAlignment="0" applyProtection="0"/>
    <xf numFmtId="193" fontId="42" fillId="28" borderId="12" applyAlignment="0" applyProtection="0"/>
    <xf numFmtId="0" fontId="21" fillId="27" borderId="12" applyNumberFormat="0" applyFont="0" applyAlignment="0" applyProtection="0"/>
    <xf numFmtId="193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99" fontId="35" fillId="0" borderId="0" applyFont="0" applyFill="0" applyBorder="0" applyAlignment="0" applyProtection="0"/>
    <xf numFmtId="199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6" fontId="35" fillId="0" borderId="0" applyFill="0" applyBorder="0" applyAlignment="0"/>
    <xf numFmtId="176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0" fontId="73" fillId="0" borderId="0"/>
    <xf numFmtId="200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5" fontId="21" fillId="0" borderId="0" applyFont="0" applyFill="0" applyBorder="0" applyAlignment="0" applyProtection="0"/>
    <xf numFmtId="9" fontId="162" fillId="0" borderId="0" applyFont="0" applyFill="0" applyBorder="0" applyAlignment="0" applyProtection="0"/>
    <xf numFmtId="165" fontId="17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4" fillId="0" borderId="0"/>
    <xf numFmtId="165" fontId="21" fillId="0" borderId="0" applyFont="0" applyFill="0" applyBorder="0" applyAlignment="0" applyProtection="0"/>
    <xf numFmtId="0" fontId="4" fillId="0" borderId="0"/>
    <xf numFmtId="166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1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1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15" fillId="0" borderId="0" applyFont="0" applyFill="0" applyBorder="0" applyAlignment="0" applyProtection="0"/>
    <xf numFmtId="166" fontId="21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68" fillId="0" borderId="0" applyFont="0" applyFill="0" applyBorder="0" applyAlignment="0" applyProtection="0"/>
    <xf numFmtId="166" fontId="15" fillId="0" borderId="0" applyFont="0" applyFill="0" applyBorder="0" applyAlignment="0" applyProtection="0"/>
    <xf numFmtId="42" fontId="15" fillId="0" borderId="0" applyFont="0" applyFill="0" applyBorder="0" applyAlignment="0" applyProtection="0"/>
    <xf numFmtId="42" fontId="111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1" fillId="0" borderId="0" applyFont="0" applyFill="0" applyBorder="0" applyAlignment="0" applyProtection="0"/>
    <xf numFmtId="0" fontId="87" fillId="0" borderId="100"/>
    <xf numFmtId="0" fontId="88" fillId="0" borderId="101"/>
    <xf numFmtId="166" fontId="21" fillId="0" borderId="0" applyFont="0" applyFill="0" applyBorder="0" applyAlignment="0" applyProtection="0"/>
  </cellStyleXfs>
  <cellXfs count="707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1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1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1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1" fillId="0" borderId="26" xfId="1614" applyBorder="1" applyAlignment="1">
      <alignment horizontal="center" vertical="center"/>
    </xf>
    <xf numFmtId="37" fontId="111" fillId="0" borderId="27" xfId="1614" applyNumberFormat="1" applyBorder="1" applyAlignment="1">
      <alignment horizontal="center"/>
    </xf>
    <xf numFmtId="0" fontId="111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1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1" fillId="0" borderId="19" xfId="1614" applyBorder="1"/>
    <xf numFmtId="0" fontId="111" fillId="0" borderId="19" xfId="1614" applyBorder="1" applyAlignment="1">
      <alignment horizontal="right"/>
    </xf>
    <xf numFmtId="0" fontId="111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1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8" fontId="44" fillId="0" borderId="0" xfId="714" applyFont="1" applyFill="1" applyAlignment="1">
      <alignment horizontal="center" wrapText="1"/>
    </xf>
    <xf numFmtId="168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8" fontId="44" fillId="0" borderId="21" xfId="715" applyNumberFormat="1" applyFont="1" applyFill="1" applyBorder="1" applyAlignment="1">
      <alignment horizontal="center" vertical="center" wrapText="1"/>
    </xf>
    <xf numFmtId="168" fontId="44" fillId="0" borderId="21" xfId="714" applyFont="1" applyFill="1" applyBorder="1" applyAlignment="1">
      <alignment horizontal="center" vertical="center" wrapText="1"/>
    </xf>
    <xf numFmtId="168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1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1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1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1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100" fillId="0" borderId="0" xfId="1614" applyNumberFormat="1" applyFont="1" applyAlignment="1">
      <alignment horizontal="center" vertical="center"/>
    </xf>
    <xf numFmtId="0" fontId="100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6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2" fillId="0" borderId="0" xfId="1448" applyFont="1" applyAlignment="1">
      <alignment horizontal="center" wrapText="1"/>
    </xf>
    <xf numFmtId="0" fontId="101" fillId="0" borderId="0" xfId="1448" applyFont="1" applyAlignment="1">
      <alignment horizontal="center" wrapText="1"/>
    </xf>
    <xf numFmtId="0" fontId="101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41" fontId="95" fillId="0" borderId="0" xfId="1448" applyNumberFormat="1" applyFont="1" applyAlignment="1">
      <alignment wrapText="1"/>
    </xf>
    <xf numFmtId="41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8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8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8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8" fontId="44" fillId="0" borderId="21" xfId="728" applyFont="1" applyFill="1" applyBorder="1" applyAlignment="1">
      <alignment horizontal="center" vertical="center" wrapText="1"/>
    </xf>
    <xf numFmtId="0" fontId="121" fillId="0" borderId="26" xfId="1451" applyFont="1" applyBorder="1"/>
    <xf numFmtId="0" fontId="121" fillId="0" borderId="36" xfId="1451" applyFont="1" applyBorder="1"/>
    <xf numFmtId="0" fontId="121" fillId="0" borderId="48" xfId="1451" applyFont="1" applyBorder="1"/>
    <xf numFmtId="0" fontId="121" fillId="0" borderId="28" xfId="1451" applyFont="1" applyBorder="1"/>
    <xf numFmtId="0" fontId="121" fillId="0" borderId="37" xfId="1451" applyFont="1" applyBorder="1"/>
    <xf numFmtId="0" fontId="116" fillId="0" borderId="37" xfId="1451" applyFont="1" applyBorder="1" applyAlignment="1">
      <alignment vertical="center"/>
    </xf>
    <xf numFmtId="0" fontId="121" fillId="0" borderId="34" xfId="1451" applyFont="1" applyBorder="1"/>
    <xf numFmtId="0" fontId="121" fillId="0" borderId="19" xfId="1451" applyFont="1" applyBorder="1"/>
    <xf numFmtId="0" fontId="116" fillId="0" borderId="19" xfId="1451" applyFont="1" applyBorder="1" applyAlignment="1">
      <alignment vertical="center"/>
    </xf>
    <xf numFmtId="0" fontId="116" fillId="0" borderId="19" xfId="1451" applyFont="1" applyBorder="1" applyAlignment="1">
      <alignment horizontal="center" vertical="center"/>
    </xf>
    <xf numFmtId="0" fontId="116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8" fontId="43" fillId="0" borderId="3" xfId="715" applyNumberFormat="1" applyFont="1" applyFill="1" applyBorder="1" applyAlignment="1">
      <alignment horizontal="center" vertical="center" wrapText="1"/>
    </xf>
    <xf numFmtId="3" fontId="130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6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4" fillId="0" borderId="21" xfId="1615" applyFont="1" applyBorder="1" applyAlignment="1">
      <alignment vertical="top" wrapText="1"/>
    </xf>
    <xf numFmtId="43" fontId="129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4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5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4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1" fillId="33" borderId="0" xfId="1451" applyFont="1" applyFill="1"/>
    <xf numFmtId="0" fontId="121" fillId="33" borderId="26" xfId="1451" applyFont="1" applyFill="1" applyBorder="1"/>
    <xf numFmtId="0" fontId="121" fillId="33" borderId="36" xfId="1451" applyFont="1" applyFill="1" applyBorder="1"/>
    <xf numFmtId="0" fontId="121" fillId="33" borderId="48" xfId="1451" applyFont="1" applyFill="1" applyBorder="1"/>
    <xf numFmtId="0" fontId="121" fillId="33" borderId="28" xfId="1451" applyFont="1" applyFill="1" applyBorder="1"/>
    <xf numFmtId="0" fontId="121" fillId="33" borderId="37" xfId="1451" applyFont="1" applyFill="1" applyBorder="1"/>
    <xf numFmtId="0" fontId="122" fillId="33" borderId="0" xfId="1451" applyFont="1" applyFill="1" applyAlignment="1">
      <alignment vertical="center"/>
    </xf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horizontal="center" vertical="center"/>
    </xf>
    <xf numFmtId="0" fontId="125" fillId="33" borderId="0" xfId="1451" applyFont="1" applyFill="1"/>
    <xf numFmtId="0" fontId="126" fillId="33" borderId="0" xfId="1451" applyFont="1" applyFill="1"/>
    <xf numFmtId="0" fontId="116" fillId="33" borderId="0" xfId="1451" applyFont="1" applyFill="1" applyAlignment="1">
      <alignment vertical="center"/>
    </xf>
    <xf numFmtId="0" fontId="116" fillId="33" borderId="37" xfId="1451" applyFont="1" applyFill="1" applyBorder="1" applyAlignment="1">
      <alignment vertical="center"/>
    </xf>
    <xf numFmtId="0" fontId="126" fillId="33" borderId="0" xfId="1451" applyFont="1" applyFill="1" applyAlignment="1">
      <alignment horizontal="center"/>
    </xf>
    <xf numFmtId="0" fontId="116" fillId="33" borderId="0" xfId="1451" applyFont="1" applyFill="1" applyAlignment="1">
      <alignment horizontal="center" vertical="center"/>
    </xf>
    <xf numFmtId="0" fontId="116" fillId="33" borderId="37" xfId="1451" applyFont="1" applyFill="1" applyBorder="1" applyAlignment="1">
      <alignment horizontal="center" vertical="center"/>
    </xf>
    <xf numFmtId="0" fontId="127" fillId="33" borderId="0" xfId="1451" applyFont="1" applyFill="1" applyAlignment="1">
      <alignment vertical="center"/>
    </xf>
    <xf numFmtId="0" fontId="127" fillId="33" borderId="37" xfId="1451" applyFont="1" applyFill="1" applyBorder="1" applyAlignment="1">
      <alignment vertical="center"/>
    </xf>
    <xf numFmtId="0" fontId="121" fillId="33" borderId="34" xfId="1451" applyFont="1" applyFill="1" applyBorder="1"/>
    <xf numFmtId="0" fontId="121" fillId="33" borderId="19" xfId="1451" applyFont="1" applyFill="1" applyBorder="1"/>
    <xf numFmtId="0" fontId="116" fillId="33" borderId="19" xfId="1451" applyFont="1" applyFill="1" applyBorder="1" applyAlignment="1">
      <alignment vertical="center"/>
    </xf>
    <xf numFmtId="0" fontId="116" fillId="33" borderId="19" xfId="1451" applyFont="1" applyFill="1" applyBorder="1" applyAlignment="1">
      <alignment horizontal="center" vertical="center"/>
    </xf>
    <xf numFmtId="0" fontId="116" fillId="33" borderId="31" xfId="1451" applyFont="1" applyFill="1" applyBorder="1" applyAlignment="1">
      <alignment vertical="center"/>
    </xf>
    <xf numFmtId="0" fontId="121" fillId="33" borderId="31" xfId="1451" applyFont="1" applyFill="1" applyBorder="1"/>
    <xf numFmtId="0" fontId="115" fillId="33" borderId="0" xfId="0" applyFont="1" applyFill="1" applyAlignment="1">
      <alignment horizontal="center"/>
    </xf>
    <xf numFmtId="0" fontId="115" fillId="33" borderId="26" xfId="0" applyFont="1" applyFill="1" applyBorder="1" applyAlignment="1">
      <alignment horizontal="center"/>
    </xf>
    <xf numFmtId="0" fontId="115" fillId="33" borderId="36" xfId="0" applyFont="1" applyFill="1" applyBorder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6" fillId="33" borderId="18" xfId="0" applyFont="1" applyFill="1" applyBorder="1" applyAlignment="1">
      <alignment horizontal="left"/>
    </xf>
    <xf numFmtId="0" fontId="115" fillId="33" borderId="37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3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5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horizontal="center" vertical="center"/>
    </xf>
    <xf numFmtId="0" fontId="115" fillId="33" borderId="39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5" fillId="33" borderId="3" xfId="0" applyFont="1" applyFill="1" applyBorder="1" applyAlignment="1">
      <alignment vertical="top" wrapText="1"/>
    </xf>
    <xf numFmtId="0" fontId="115" fillId="33" borderId="39" xfId="0" applyFont="1" applyFill="1" applyBorder="1" applyAlignment="1">
      <alignment vertical="top" wrapText="1"/>
    </xf>
    <xf numFmtId="0" fontId="119" fillId="33" borderId="69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0" fontId="119" fillId="33" borderId="7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20" fillId="33" borderId="71" xfId="0" applyFont="1" applyFill="1" applyBorder="1" applyAlignment="1">
      <alignment horizontal="center" vertical="top" wrapText="1"/>
    </xf>
    <xf numFmtId="0" fontId="120" fillId="33" borderId="72" xfId="0" applyFont="1" applyFill="1" applyBorder="1" applyAlignment="1">
      <alignment horizontal="center" vertical="top" wrapText="1"/>
    </xf>
    <xf numFmtId="0" fontId="115" fillId="33" borderId="0" xfId="0" applyFont="1" applyFill="1" applyAlignment="1">
      <alignment vertical="top" wrapText="1"/>
    </xf>
    <xf numFmtId="0" fontId="115" fillId="33" borderId="37" xfId="0" applyFont="1" applyFill="1" applyBorder="1" applyAlignment="1">
      <alignment vertical="top" wrapText="1"/>
    </xf>
    <xf numFmtId="0" fontId="115" fillId="33" borderId="42" xfId="0" applyFont="1" applyFill="1" applyBorder="1" applyAlignment="1">
      <alignment horizontal="center"/>
    </xf>
    <xf numFmtId="0" fontId="115" fillId="33" borderId="43" xfId="0" applyFont="1" applyFill="1" applyBorder="1" applyAlignment="1">
      <alignment vertical="top" wrapText="1"/>
    </xf>
    <xf numFmtId="0" fontId="115" fillId="33" borderId="44" xfId="0" applyFont="1" applyFill="1" applyBorder="1" applyAlignment="1">
      <alignment vertical="top" wrapText="1"/>
    </xf>
    <xf numFmtId="0" fontId="115" fillId="33" borderId="45" xfId="0" applyFont="1" applyFill="1" applyBorder="1" applyAlignment="1">
      <alignment vertical="top" wrapText="1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5" fillId="33" borderId="39" xfId="0" applyFont="1" applyFill="1" applyBorder="1" applyAlignment="1">
      <alignment horizontal="center"/>
    </xf>
    <xf numFmtId="20" fontId="115" fillId="33" borderId="39" xfId="0" applyNumberFormat="1" applyFont="1" applyFill="1" applyBorder="1" applyAlignment="1">
      <alignment horizontal="center"/>
    </xf>
    <xf numFmtId="0" fontId="115" fillId="33" borderId="42" xfId="0" applyFont="1" applyFill="1" applyBorder="1" applyAlignment="1">
      <alignment horizontal="center" vertical="center" wrapText="1"/>
    </xf>
    <xf numFmtId="0" fontId="120" fillId="33" borderId="34" xfId="0" applyFont="1" applyFill="1" applyBorder="1" applyAlignment="1">
      <alignment horizontal="center"/>
    </xf>
    <xf numFmtId="0" fontId="120" fillId="33" borderId="19" xfId="0" applyFont="1" applyFill="1" applyBorder="1" applyAlignment="1">
      <alignment horizontal="center"/>
    </xf>
    <xf numFmtId="0" fontId="115" fillId="33" borderId="19" xfId="0" applyFont="1" applyFill="1" applyBorder="1" applyAlignment="1">
      <alignment horizontal="center"/>
    </xf>
    <xf numFmtId="0" fontId="115" fillId="33" borderId="46" xfId="0" applyFont="1" applyFill="1" applyBorder="1" applyAlignment="1">
      <alignment horizontal="center"/>
    </xf>
    <xf numFmtId="0" fontId="147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6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left" vertical="center"/>
    </xf>
    <xf numFmtId="0" fontId="145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right" vertical="center"/>
    </xf>
    <xf numFmtId="9" fontId="146" fillId="36" borderId="0" xfId="2671" applyFont="1" applyFill="1" applyBorder="1" applyAlignment="1" applyProtection="1">
      <alignment horizontal="right" vertical="center"/>
    </xf>
    <xf numFmtId="43" fontId="145" fillId="36" borderId="0" xfId="2672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10" fontId="146" fillId="36" borderId="0" xfId="2671" applyNumberFormat="1" applyFont="1" applyFill="1" applyBorder="1" applyAlignment="1" applyProtection="1">
      <alignment horizontal="right" vertical="center"/>
    </xf>
    <xf numFmtId="168" fontId="145" fillId="36" borderId="0" xfId="2672" applyNumberFormat="1" applyFont="1" applyFill="1" applyBorder="1" applyAlignment="1" applyProtection="1">
      <alignment horizontal="right" vertical="center"/>
    </xf>
    <xf numFmtId="0" fontId="139" fillId="0" borderId="0" xfId="2670" applyFont="1" applyAlignment="1">
      <alignment horizontal="left" vertical="center"/>
    </xf>
    <xf numFmtId="0" fontId="142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2" fillId="0" borderId="0" xfId="1538"/>
    <xf numFmtId="43" fontId="112" fillId="0" borderId="0" xfId="1538" applyNumberFormat="1"/>
    <xf numFmtId="0" fontId="61" fillId="0" borderId="0" xfId="1538" applyFont="1"/>
    <xf numFmtId="0" fontId="128" fillId="0" borderId="0" xfId="1538" applyFont="1"/>
    <xf numFmtId="0" fontId="52" fillId="0" borderId="44" xfId="1538" applyFont="1" applyBorder="1" applyAlignment="1">
      <alignment horizontal="left"/>
    </xf>
    <xf numFmtId="0" fontId="112" fillId="38" borderId="3" xfId="1538" applyFill="1" applyBorder="1" applyAlignment="1">
      <alignment vertical="center"/>
    </xf>
    <xf numFmtId="0" fontId="112" fillId="38" borderId="0" xfId="1538" applyFill="1"/>
    <xf numFmtId="0" fontId="61" fillId="38" borderId="0" xfId="1538" applyFont="1" applyFill="1"/>
    <xf numFmtId="0" fontId="103" fillId="0" borderId="0" xfId="1538" applyFont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/>
    </xf>
    <xf numFmtId="0" fontId="112" fillId="0" borderId="0" xfId="1538" applyAlignment="1">
      <alignment horizontal="center" vertical="center"/>
    </xf>
    <xf numFmtId="1" fontId="112" fillId="0" borderId="0" xfId="1538" applyNumberFormat="1"/>
    <xf numFmtId="0" fontId="112" fillId="0" borderId="3" xfId="1538" applyBorder="1"/>
    <xf numFmtId="43" fontId="0" fillId="0" borderId="3" xfId="1026" applyFont="1" applyFill="1" applyBorder="1" applyProtection="1"/>
    <xf numFmtId="43" fontId="112" fillId="0" borderId="3" xfId="1538" applyNumberFormat="1" applyBorder="1"/>
    <xf numFmtId="43" fontId="140" fillId="0" borderId="3" xfId="1026" applyFont="1" applyBorder="1" applyProtection="1"/>
    <xf numFmtId="43" fontId="0" fillId="0" borderId="3" xfId="1026" applyFont="1" applyBorder="1" applyProtection="1"/>
    <xf numFmtId="43" fontId="128" fillId="0" borderId="3" xfId="1538" applyNumberFormat="1" applyFont="1" applyBorder="1"/>
    <xf numFmtId="0" fontId="61" fillId="0" borderId="3" xfId="1538" applyFont="1" applyBorder="1"/>
    <xf numFmtId="41" fontId="112" fillId="0" borderId="3" xfId="1538" applyNumberFormat="1" applyBorder="1"/>
    <xf numFmtId="43" fontId="104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2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2" fillId="29" borderId="3" xfId="1538" applyFill="1" applyBorder="1"/>
    <xf numFmtId="168" fontId="112" fillId="29" borderId="3" xfId="1538" applyNumberFormat="1" applyFill="1" applyBorder="1" applyAlignment="1">
      <alignment horizontal="right"/>
    </xf>
    <xf numFmtId="166" fontId="112" fillId="0" borderId="0" xfId="1538" applyNumberFormat="1"/>
    <xf numFmtId="43" fontId="112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2" fillId="29" borderId="3" xfId="1538" applyNumberFormat="1" applyFill="1" applyBorder="1"/>
    <xf numFmtId="10" fontId="112" fillId="29" borderId="3" xfId="1538" applyNumberFormat="1" applyFill="1" applyBorder="1"/>
    <xf numFmtId="0" fontId="149" fillId="0" borderId="0" xfId="1614" applyFont="1" applyAlignment="1">
      <alignment horizontal="center"/>
    </xf>
    <xf numFmtId="0" fontId="150" fillId="0" borderId="0" xfId="1614" applyFont="1" applyAlignment="1">
      <alignment horizontal="center" vertical="center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50" fillId="0" borderId="0" xfId="1614" applyFont="1" applyAlignment="1">
      <alignment horizontal="center"/>
    </xf>
    <xf numFmtId="3" fontId="149" fillId="0" borderId="0" xfId="1614" applyNumberFormat="1" applyFont="1" applyAlignment="1">
      <alignment horizontal="center"/>
    </xf>
    <xf numFmtId="0" fontId="154" fillId="0" borderId="0" xfId="1614" applyFont="1"/>
    <xf numFmtId="43" fontId="154" fillId="0" borderId="0" xfId="1652" applyNumberFormat="1" applyFont="1"/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left" vertical="center"/>
    </xf>
    <xf numFmtId="0" fontId="154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0" fontId="154" fillId="0" borderId="0" xfId="1614" applyFont="1" applyAlignment="1">
      <alignment horizontal="center" vertical="center" wrapText="1"/>
    </xf>
    <xf numFmtId="0" fontId="151" fillId="0" borderId="0" xfId="1614" applyFont="1" applyAlignment="1">
      <alignment horizontal="center" vertical="center" wrapText="1"/>
    </xf>
    <xf numFmtId="3" fontId="150" fillId="0" borderId="0" xfId="1614" applyNumberFormat="1" applyFont="1" applyAlignment="1">
      <alignment vertical="center"/>
    </xf>
    <xf numFmtId="0" fontId="151" fillId="0" borderId="20" xfId="1615" applyFont="1" applyBorder="1" applyAlignment="1">
      <alignment horizontal="center" vertical="center"/>
    </xf>
    <xf numFmtId="0" fontId="151" fillId="0" borderId="21" xfId="1615" applyFont="1" applyBorder="1" applyAlignment="1">
      <alignment horizontal="left" vertical="center" wrapText="1"/>
    </xf>
    <xf numFmtId="0" fontId="150" fillId="0" borderId="21" xfId="1614" applyFont="1" applyBorder="1" applyAlignment="1">
      <alignment horizontal="center" vertical="center" wrapText="1"/>
    </xf>
    <xf numFmtId="0" fontId="157" fillId="0" borderId="21" xfId="1614" applyFont="1" applyBorder="1" applyAlignment="1">
      <alignment horizontal="center" vertical="center"/>
    </xf>
    <xf numFmtId="3" fontId="157" fillId="0" borderId="21" xfId="1614" applyNumberFormat="1" applyFont="1" applyBorder="1" applyAlignment="1">
      <alignment horizontal="center" vertical="center"/>
    </xf>
    <xf numFmtId="3" fontId="150" fillId="0" borderId="21" xfId="1614" applyNumberFormat="1" applyFont="1" applyBorder="1" applyAlignment="1">
      <alignment horizontal="center" vertical="center"/>
    </xf>
    <xf numFmtId="3" fontId="150" fillId="0" borderId="22" xfId="1614" applyNumberFormat="1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/>
    </xf>
    <xf numFmtId="3" fontId="149" fillId="0" borderId="0" xfId="1614" applyNumberFormat="1" applyFont="1" applyAlignment="1">
      <alignment horizontal="center" vertical="center"/>
    </xf>
    <xf numFmtId="0" fontId="157" fillId="0" borderId="0" xfId="1614" applyFont="1" applyAlignment="1">
      <alignment horizontal="center"/>
    </xf>
    <xf numFmtId="0" fontId="151" fillId="0" borderId="20" xfId="1653" applyFont="1" applyBorder="1" applyAlignment="1">
      <alignment horizontal="center" vertical="center"/>
    </xf>
    <xf numFmtId="0" fontId="151" fillId="0" borderId="21" xfId="1451" applyFont="1" applyBorder="1" applyAlignment="1">
      <alignment horizontal="left" vertical="center" wrapText="1"/>
    </xf>
    <xf numFmtId="0" fontId="152" fillId="0" borderId="21" xfId="1653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0" fontId="152" fillId="0" borderId="21" xfId="1652" applyFont="1" applyBorder="1" applyAlignment="1">
      <alignment vertical="center" wrapText="1"/>
    </xf>
    <xf numFmtId="0" fontId="150" fillId="0" borderId="20" xfId="1652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57" fillId="0" borderId="21" xfId="1652" applyFont="1" applyBorder="1" applyAlignment="1">
      <alignment horizontal="center" vertical="center"/>
    </xf>
    <xf numFmtId="0" fontId="157" fillId="0" borderId="49" xfId="1652" applyFont="1" applyBorder="1" applyAlignment="1">
      <alignment horizontal="center" vertical="center"/>
    </xf>
    <xf numFmtId="0" fontId="157" fillId="0" borderId="3" xfId="1652" applyFont="1" applyBorder="1" applyAlignment="1">
      <alignment vertical="center" wrapText="1"/>
    </xf>
    <xf numFmtId="0" fontId="150" fillId="0" borderId="3" xfId="1614" applyFont="1" applyBorder="1" applyAlignment="1">
      <alignment horizontal="center" vertical="center" wrapText="1"/>
    </xf>
    <xf numFmtId="0" fontId="157" fillId="0" borderId="3" xfId="1614" applyFont="1" applyBorder="1" applyAlignment="1">
      <alignment horizontal="center" vertical="center"/>
    </xf>
    <xf numFmtId="0" fontId="157" fillId="0" borderId="3" xfId="1652" applyFont="1" applyBorder="1" applyAlignment="1">
      <alignment horizontal="center" vertical="center"/>
    </xf>
    <xf numFmtId="206" fontId="157" fillId="0" borderId="3" xfId="1614" applyNumberFormat="1" applyFont="1" applyBorder="1" applyAlignment="1">
      <alignment horizontal="center" vertical="center"/>
    </xf>
    <xf numFmtId="3" fontId="150" fillId="0" borderId="3" xfId="1614" applyNumberFormat="1" applyFont="1" applyBorder="1" applyAlignment="1">
      <alignment horizontal="center" vertical="center"/>
    </xf>
    <xf numFmtId="3" fontId="150" fillId="0" borderId="39" xfId="1614" applyNumberFormat="1" applyFont="1" applyBorder="1" applyAlignment="1">
      <alignment horizontal="center" vertical="center"/>
    </xf>
    <xf numFmtId="0" fontId="157" fillId="0" borderId="20" xfId="1652" applyFont="1" applyBorder="1" applyAlignment="1">
      <alignment horizontal="center" vertical="center"/>
    </xf>
    <xf numFmtId="0" fontId="157" fillId="0" borderId="21" xfId="1652" applyFont="1" applyBorder="1" applyAlignment="1">
      <alignment vertical="center" wrapText="1"/>
    </xf>
    <xf numFmtId="0" fontId="150" fillId="0" borderId="23" xfId="1614" applyFont="1" applyBorder="1" applyAlignment="1">
      <alignment horizontal="center" vertical="center"/>
    </xf>
    <xf numFmtId="0" fontId="150" fillId="0" borderId="24" xfId="1614" applyFont="1" applyBorder="1" applyAlignment="1">
      <alignment horizontal="left" vertical="center"/>
    </xf>
    <xf numFmtId="0" fontId="150" fillId="0" borderId="24" xfId="1614" applyFont="1" applyBorder="1" applyAlignment="1">
      <alignment vertical="center"/>
    </xf>
    <xf numFmtId="0" fontId="157" fillId="0" borderId="24" xfId="1614" applyFont="1" applyBorder="1" applyAlignment="1">
      <alignment horizontal="center" vertical="center"/>
    </xf>
    <xf numFmtId="3" fontId="150" fillId="0" borderId="24" xfId="1614" applyNumberFormat="1" applyFont="1" applyBorder="1" applyAlignment="1">
      <alignment horizontal="center" vertical="center"/>
    </xf>
    <xf numFmtId="3" fontId="150" fillId="0" borderId="25" xfId="1614" applyNumberFormat="1" applyFont="1" applyBorder="1" applyAlignment="1">
      <alignment horizontal="center" vertical="center"/>
    </xf>
    <xf numFmtId="0" fontId="152" fillId="0" borderId="26" xfId="1614" applyFont="1" applyBorder="1" applyAlignment="1">
      <alignment horizontal="center" vertical="center"/>
    </xf>
    <xf numFmtId="37" fontId="154" fillId="0" borderId="27" xfId="1614" applyNumberFormat="1" applyFont="1" applyBorder="1" applyAlignment="1">
      <alignment horizontal="center"/>
    </xf>
    <xf numFmtId="37" fontId="152" fillId="0" borderId="27" xfId="1614" applyNumberFormat="1" applyFont="1" applyBorder="1" applyAlignment="1">
      <alignment horizontal="center"/>
    </xf>
    <xf numFmtId="37" fontId="150" fillId="0" borderId="0" xfId="1614" applyNumberFormat="1" applyFont="1" applyAlignment="1">
      <alignment horizontal="center"/>
    </xf>
    <xf numFmtId="0" fontId="152" fillId="0" borderId="28" xfId="1614" applyFont="1" applyBorder="1" applyAlignment="1">
      <alignment horizontal="center" vertical="center"/>
    </xf>
    <xf numFmtId="37" fontId="154" fillId="0" borderId="29" xfId="1614" applyNumberFormat="1" applyFont="1" applyBorder="1" applyAlignment="1">
      <alignment horizontal="center"/>
    </xf>
    <xf numFmtId="37" fontId="152" fillId="0" borderId="29" xfId="1614" applyNumberFormat="1" applyFont="1" applyBorder="1" applyAlignment="1">
      <alignment horizontal="center"/>
    </xf>
    <xf numFmtId="37" fontId="158" fillId="0" borderId="30" xfId="1614" applyNumberFormat="1" applyFont="1" applyBorder="1" applyAlignment="1">
      <alignment horizontal="center"/>
    </xf>
    <xf numFmtId="37" fontId="158" fillId="0" borderId="32" xfId="1614" applyNumberFormat="1" applyFont="1" applyBorder="1" applyAlignment="1">
      <alignment horizontal="center"/>
    </xf>
    <xf numFmtId="0" fontId="158" fillId="0" borderId="34" xfId="1614" applyFont="1" applyBorder="1" applyAlignment="1">
      <alignment vertical="center"/>
    </xf>
    <xf numFmtId="0" fontId="152" fillId="0" borderId="19" xfId="1614" applyFont="1" applyBorder="1"/>
    <xf numFmtId="0" fontId="152" fillId="0" borderId="19" xfId="1614" applyFont="1" applyBorder="1" applyAlignment="1">
      <alignment horizontal="center"/>
    </xf>
    <xf numFmtId="0" fontId="152" fillId="0" borderId="19" xfId="1614" applyFont="1" applyBorder="1" applyAlignment="1">
      <alignment horizontal="right"/>
    </xf>
    <xf numFmtId="0" fontId="152" fillId="0" borderId="31" xfId="1614" applyFont="1" applyBorder="1" applyAlignment="1">
      <alignment horizontal="right"/>
    </xf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vertical="center"/>
    </xf>
    <xf numFmtId="0" fontId="157" fillId="0" borderId="0" xfId="1614" applyFont="1" applyAlignment="1">
      <alignment horizontal="center" vertical="center"/>
    </xf>
    <xf numFmtId="41" fontId="157" fillId="0" borderId="0" xfId="1652" applyNumberFormat="1" applyFont="1" applyAlignment="1">
      <alignment vertical="center"/>
    </xf>
    <xf numFmtId="0" fontId="152" fillId="0" borderId="0" xfId="1652" applyFont="1" applyAlignment="1">
      <alignment horizontal="right"/>
    </xf>
    <xf numFmtId="0" fontId="159" fillId="0" borderId="0" xfId="1644" applyFont="1" applyAlignment="1">
      <alignment horizontal="center" vertical="center"/>
    </xf>
    <xf numFmtId="0" fontId="157" fillId="0" borderId="0" xfId="1652" applyFont="1" applyAlignment="1">
      <alignment vertical="center"/>
    </xf>
    <xf numFmtId="0" fontId="160" fillId="39" borderId="83" xfId="2670" applyFont="1" applyFill="1" applyBorder="1" applyAlignment="1">
      <alignment horizontal="left" vertical="center"/>
    </xf>
    <xf numFmtId="0" fontId="160" fillId="39" borderId="84" xfId="2670" applyFont="1" applyFill="1" applyBorder="1" applyAlignment="1">
      <alignment horizontal="center" vertical="center"/>
    </xf>
    <xf numFmtId="0" fontId="160" fillId="39" borderId="86" xfId="2670" applyFont="1" applyFill="1" applyBorder="1" applyAlignment="1">
      <alignment horizontal="left" vertical="center"/>
    </xf>
    <xf numFmtId="0" fontId="160" fillId="39" borderId="82" xfId="2670" applyFont="1" applyFill="1" applyBorder="1" applyAlignment="1">
      <alignment horizontal="center" vertical="center"/>
    </xf>
    <xf numFmtId="0" fontId="160" fillId="39" borderId="88" xfId="2670" applyFont="1" applyFill="1" applyBorder="1" applyAlignment="1">
      <alignment horizontal="left" vertical="center"/>
    </xf>
    <xf numFmtId="0" fontId="160" fillId="39" borderId="89" xfId="2670" applyFont="1" applyFill="1" applyBorder="1" applyAlignment="1">
      <alignment horizontal="center" vertical="center"/>
    </xf>
    <xf numFmtId="43" fontId="141" fillId="40" borderId="85" xfId="2672" applyFont="1" applyFill="1" applyBorder="1" applyAlignment="1" applyProtection="1">
      <alignment horizontal="right" vertical="center" wrapText="1"/>
      <protection locked="0"/>
    </xf>
    <xf numFmtId="43" fontId="141" fillId="40" borderId="87" xfId="2672" applyFont="1" applyFill="1" applyBorder="1" applyAlignment="1" applyProtection="1">
      <alignment horizontal="right" vertical="center"/>
      <protection locked="0"/>
    </xf>
    <xf numFmtId="168" fontId="141" fillId="40" borderId="87" xfId="2672" applyNumberFormat="1" applyFont="1" applyFill="1" applyBorder="1" applyAlignment="1" applyProtection="1">
      <alignment horizontal="right" vertical="center"/>
      <protection locked="0"/>
    </xf>
    <xf numFmtId="168" fontId="141" fillId="40" borderId="90" xfId="2672" applyNumberFormat="1" applyFont="1" applyFill="1" applyBorder="1" applyAlignment="1" applyProtection="1">
      <alignment horizontal="right" vertical="center"/>
      <protection locked="0"/>
    </xf>
    <xf numFmtId="0" fontId="121" fillId="0" borderId="0" xfId="1451" applyFont="1"/>
    <xf numFmtId="0" fontId="122" fillId="0" borderId="0" xfId="1451" applyFont="1" applyAlignment="1">
      <alignment vertical="center"/>
    </xf>
    <xf numFmtId="0" fontId="148" fillId="0" borderId="0" xfId="1451" applyFont="1"/>
    <xf numFmtId="0" fontId="123" fillId="0" borderId="0" xfId="1451" applyFont="1" applyAlignment="1">
      <alignment vertical="center"/>
    </xf>
    <xf numFmtId="0" fontId="124" fillId="0" borderId="0" xfId="1451" applyFont="1" applyAlignment="1">
      <alignment horizontal="center" vertical="center"/>
    </xf>
    <xf numFmtId="0" fontId="125" fillId="0" borderId="0" xfId="1451" applyFont="1"/>
    <xf numFmtId="0" fontId="126" fillId="0" borderId="0" xfId="1451" applyFont="1"/>
    <xf numFmtId="0" fontId="116" fillId="0" borderId="0" xfId="1451" applyFont="1" applyAlignment="1">
      <alignment vertical="center"/>
    </xf>
    <xf numFmtId="0" fontId="116" fillId="0" borderId="0" xfId="1451" applyFont="1" applyAlignment="1">
      <alignment horizontal="center" vertical="center"/>
    </xf>
    <xf numFmtId="0" fontId="121" fillId="0" borderId="0" xfId="1451" applyFont="1" applyAlignment="1">
      <alignment horizontal="center" vertical="center"/>
    </xf>
    <xf numFmtId="0" fontId="121" fillId="0" borderId="0" xfId="1451" applyFont="1" applyAlignment="1">
      <alignment horizontal="center"/>
    </xf>
    <xf numFmtId="0" fontId="123" fillId="35" borderId="0" xfId="1451" applyFont="1" applyFill="1" applyAlignment="1">
      <alignment vertical="center"/>
    </xf>
    <xf numFmtId="0" fontId="126" fillId="0" borderId="19" xfId="1451" applyFont="1" applyBorder="1" applyAlignment="1">
      <alignment horizontal="center"/>
    </xf>
    <xf numFmtId="0" fontId="126" fillId="0" borderId="19" xfId="1451" applyFont="1" applyBorder="1"/>
    <xf numFmtId="1" fontId="107" fillId="0" borderId="0" xfId="2673" applyNumberFormat="1" applyFont="1" applyAlignment="1">
      <alignment horizontal="center" vertical="center" wrapText="1"/>
    </xf>
    <xf numFmtId="1" fontId="105" fillId="0" borderId="0" xfId="2673" applyNumberFormat="1" applyFont="1" applyAlignment="1">
      <alignment horizontal="center" vertical="center" wrapText="1"/>
    </xf>
    <xf numFmtId="0" fontId="106" fillId="0" borderId="62" xfId="2673" applyFont="1" applyBorder="1" applyAlignment="1">
      <alignment horizontal="center" vertical="center" wrapText="1"/>
    </xf>
    <xf numFmtId="0" fontId="164" fillId="0" borderId="0" xfId="2673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66" fillId="0" borderId="0" xfId="2673" applyFont="1" applyAlignment="1">
      <alignment vertical="center" wrapText="1"/>
    </xf>
    <xf numFmtId="0" fontId="147" fillId="35" borderId="94" xfId="2673" applyFont="1" applyFill="1" applyBorder="1" applyAlignment="1">
      <alignment vertical="center" wrapText="1"/>
    </xf>
    <xf numFmtId="0" fontId="147" fillId="43" borderId="94" xfId="2673" applyFont="1" applyFill="1" applyBorder="1" applyAlignment="1">
      <alignment vertical="center" wrapText="1"/>
    </xf>
    <xf numFmtId="0" fontId="163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1" fontId="170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5" fillId="35" borderId="32" xfId="2673" applyFont="1" applyFill="1" applyBorder="1" applyAlignment="1">
      <alignment vertical="center" wrapText="1"/>
    </xf>
    <xf numFmtId="0" fontId="135" fillId="43" borderId="32" xfId="2673" applyFont="1" applyFill="1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2" fontId="135" fillId="0" borderId="0" xfId="2673" applyNumberFormat="1" applyFont="1" applyAlignment="1">
      <alignment horizontal="center" vertical="center" wrapText="1"/>
    </xf>
    <xf numFmtId="0" fontId="106" fillId="0" borderId="3" xfId="2673" applyFont="1" applyBorder="1" applyAlignment="1">
      <alignment horizontal="center" vertical="center" wrapText="1"/>
    </xf>
    <xf numFmtId="0" fontId="147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5" fillId="0" borderId="0" xfId="2675" applyFont="1" applyFill="1" applyBorder="1" applyAlignment="1">
      <alignment horizontal="center" vertical="center" wrapText="1"/>
    </xf>
    <xf numFmtId="1" fontId="135" fillId="0" borderId="50" xfId="2673" applyNumberFormat="1" applyFont="1" applyBorder="1" applyAlignment="1">
      <alignment vertical="center" wrapText="1"/>
    </xf>
    <xf numFmtId="0" fontId="171" fillId="0" borderId="0" xfId="2673" applyFont="1" applyAlignment="1">
      <alignment vertical="center" wrapText="1"/>
    </xf>
    <xf numFmtId="0" fontId="171" fillId="0" borderId="0" xfId="2673" applyFont="1" applyAlignment="1">
      <alignment horizontal="center" vertical="center" wrapText="1"/>
    </xf>
    <xf numFmtId="2" fontId="171" fillId="0" borderId="0" xfId="2673" applyNumberFormat="1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72" fillId="0" borderId="0" xfId="2673" applyFont="1" applyAlignment="1">
      <alignment vertical="center" wrapText="1"/>
    </xf>
    <xf numFmtId="0" fontId="147" fillId="35" borderId="51" xfId="2673" applyFont="1" applyFill="1" applyBorder="1" applyAlignment="1">
      <alignment vertical="center" wrapText="1"/>
    </xf>
    <xf numFmtId="0" fontId="147" fillId="0" borderId="53" xfId="2673" applyFont="1" applyBorder="1" applyAlignment="1">
      <alignment horizontal="center" vertical="center" wrapText="1"/>
    </xf>
    <xf numFmtId="0" fontId="147" fillId="35" borderId="49" xfId="2673" applyFont="1" applyFill="1" applyBorder="1" applyAlignment="1">
      <alignment vertical="center" wrapText="1"/>
    </xf>
    <xf numFmtId="1" fontId="135" fillId="0" borderId="58" xfId="2673" applyNumberFormat="1" applyFont="1" applyBorder="1" applyAlignment="1">
      <alignment vertical="center" wrapText="1"/>
    </xf>
    <xf numFmtId="0" fontId="135" fillId="35" borderId="49" xfId="2673" applyFont="1" applyFill="1" applyBorder="1" applyAlignment="1">
      <alignment vertical="center" wrapText="1"/>
    </xf>
    <xf numFmtId="0" fontId="135" fillId="35" borderId="98" xfId="2673" applyFont="1" applyFill="1" applyBorder="1" applyAlignment="1">
      <alignment vertical="center" wrapText="1"/>
    </xf>
    <xf numFmtId="0" fontId="106" fillId="0" borderId="64" xfId="2673" applyFont="1" applyBorder="1" applyAlignment="1">
      <alignment horizontal="center" vertical="center" wrapText="1"/>
    </xf>
    <xf numFmtId="0" fontId="147" fillId="0" borderId="51" xfId="2673" applyFont="1" applyBorder="1" applyAlignment="1">
      <alignment vertical="center" wrapText="1"/>
    </xf>
    <xf numFmtId="0" fontId="147" fillId="0" borderId="49" xfId="2673" applyFont="1" applyBorder="1" applyAlignment="1">
      <alignment vertical="center" wrapText="1"/>
    </xf>
    <xf numFmtId="0" fontId="135" fillId="0" borderId="49" xfId="2673" applyFont="1" applyBorder="1" applyAlignment="1">
      <alignment vertical="center" wrapText="1"/>
    </xf>
    <xf numFmtId="0" fontId="135" fillId="0" borderId="98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165" fontId="153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8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6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6" fillId="33" borderId="0" xfId="0" applyFont="1" applyFill="1" applyAlignment="1">
      <alignment horizontal="left"/>
    </xf>
    <xf numFmtId="168" fontId="145" fillId="47" borderId="0" xfId="2672" applyNumberFormat="1" applyFont="1" applyFill="1" applyBorder="1" applyAlignment="1" applyProtection="1">
      <alignment horizontal="right" vertical="center"/>
    </xf>
    <xf numFmtId="0" fontId="175" fillId="0" borderId="69" xfId="1450" applyFont="1" applyBorder="1" applyAlignment="1">
      <alignment horizontal="center" vertical="center"/>
    </xf>
    <xf numFmtId="0" fontId="175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8" fillId="0" borderId="20" xfId="1652" applyFont="1" applyBorder="1" applyAlignment="1">
      <alignment horizontal="center" vertical="center"/>
    </xf>
    <xf numFmtId="0" fontId="128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8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76" fillId="33" borderId="0" xfId="0" applyFont="1" applyFill="1" applyAlignment="1">
      <alignment horizontal="left"/>
    </xf>
    <xf numFmtId="0" fontId="115" fillId="33" borderId="0" xfId="0" applyFont="1" applyFill="1" applyAlignment="1">
      <alignment horizontal="left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1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1" fillId="0" borderId="36" xfId="1614" applyNumberFormat="1" applyBorder="1" applyAlignment="1">
      <alignment horizontal="center"/>
    </xf>
    <xf numFmtId="37" fontId="111" fillId="0" borderId="0" xfId="1614" applyNumberFormat="1" applyAlignment="1">
      <alignment horizontal="center"/>
    </xf>
    <xf numFmtId="168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4" fillId="42" borderId="91" xfId="2673" applyFont="1" applyFill="1" applyBorder="1" applyAlignment="1">
      <alignment horizontal="center" vertical="center" wrapText="1"/>
    </xf>
    <xf numFmtId="0" fontId="164" fillId="42" borderId="92" xfId="2673" applyFont="1" applyFill="1" applyBorder="1" applyAlignment="1">
      <alignment horizontal="center" vertical="center" wrapText="1"/>
    </xf>
    <xf numFmtId="0" fontId="164" fillId="42" borderId="93" xfId="2673" applyFont="1" applyFill="1" applyBorder="1" applyAlignment="1">
      <alignment horizontal="center" vertical="center" wrapText="1"/>
    </xf>
    <xf numFmtId="166" fontId="147" fillId="43" borderId="7" xfId="2673" applyNumberFormat="1" applyFont="1" applyFill="1" applyBorder="1" applyAlignment="1">
      <alignment horizontal="center" vertical="center" wrapText="1"/>
    </xf>
    <xf numFmtId="0" fontId="147" fillId="43" borderId="58" xfId="2673" applyFont="1" applyFill="1" applyBorder="1" applyAlignment="1">
      <alignment horizontal="center" vertical="center" wrapText="1"/>
    </xf>
    <xf numFmtId="1" fontId="135" fillId="43" borderId="7" xfId="2673" applyNumberFormat="1" applyFont="1" applyFill="1" applyBorder="1" applyAlignment="1">
      <alignment horizontal="center" vertical="center" wrapText="1"/>
    </xf>
    <xf numFmtId="1" fontId="135" fillId="43" borderId="58" xfId="2673" applyNumberFormat="1" applyFont="1" applyFill="1" applyBorder="1" applyAlignment="1">
      <alignment horizontal="center" vertical="center" wrapText="1"/>
    </xf>
    <xf numFmtId="0" fontId="135" fillId="43" borderId="7" xfId="2673" applyFont="1" applyFill="1" applyBorder="1" applyAlignment="1">
      <alignment horizontal="center" vertical="center" wrapText="1"/>
    </xf>
    <xf numFmtId="0" fontId="135" fillId="43" borderId="58" xfId="2673" applyFont="1" applyFill="1" applyBorder="1" applyAlignment="1">
      <alignment horizontal="center" vertical="center" wrapText="1"/>
    </xf>
    <xf numFmtId="1" fontId="147" fillId="0" borderId="3" xfId="2673" applyNumberFormat="1" applyFont="1" applyBorder="1" applyAlignment="1">
      <alignment horizontal="center" vertical="center" wrapText="1"/>
    </xf>
    <xf numFmtId="1" fontId="147" fillId="0" borderId="39" xfId="2673" applyNumberFormat="1" applyFont="1" applyBorder="1" applyAlignment="1">
      <alignment horizontal="center" vertical="center" wrapText="1"/>
    </xf>
    <xf numFmtId="2" fontId="135" fillId="43" borderId="62" xfId="2673" applyNumberFormat="1" applyFont="1" applyFill="1" applyBorder="1" applyAlignment="1">
      <alignment horizontal="center" vertical="center" wrapText="1"/>
    </xf>
    <xf numFmtId="2" fontId="135" fillId="43" borderId="95" xfId="2673" applyNumberFormat="1" applyFont="1" applyFill="1" applyBorder="1" applyAlignment="1">
      <alignment horizontal="center" vertical="center" wrapText="1"/>
    </xf>
    <xf numFmtId="0" fontId="167" fillId="0" borderId="50" xfId="2673" applyFont="1" applyBorder="1" applyAlignment="1">
      <alignment horizontal="center" vertical="center" wrapText="1"/>
    </xf>
    <xf numFmtId="0" fontId="167" fillId="0" borderId="58" xfId="2673" applyFont="1" applyBorder="1" applyAlignment="1">
      <alignment horizontal="center" vertical="center" wrapText="1"/>
    </xf>
    <xf numFmtId="0" fontId="167" fillId="44" borderId="3" xfId="2673" applyFont="1" applyFill="1" applyBorder="1" applyAlignment="1">
      <alignment horizontal="center" vertical="center" wrapText="1"/>
    </xf>
    <xf numFmtId="0" fontId="167" fillId="44" borderId="39" xfId="2673" applyFont="1" applyFill="1" applyBorder="1" applyAlignment="1">
      <alignment horizontal="center" vertical="center" wrapText="1"/>
    </xf>
    <xf numFmtId="1" fontId="135" fillId="0" borderId="3" xfId="2673" applyNumberFormat="1" applyFont="1" applyBorder="1" applyAlignment="1">
      <alignment horizontal="center" vertical="center" wrapText="1"/>
    </xf>
    <xf numFmtId="1" fontId="135" fillId="0" borderId="39" xfId="2673" applyNumberFormat="1" applyFont="1" applyBorder="1" applyAlignment="1">
      <alignment horizontal="center" vertical="center" wrapText="1"/>
    </xf>
    <xf numFmtId="2" fontId="135" fillId="0" borderId="3" xfId="2673" applyNumberFormat="1" applyFont="1" applyBorder="1" applyAlignment="1">
      <alignment horizontal="center" vertical="center" wrapText="1"/>
    </xf>
    <xf numFmtId="2" fontId="135" fillId="0" borderId="39" xfId="2673" applyNumberFormat="1" applyFont="1" applyBorder="1" applyAlignment="1">
      <alignment horizontal="center" vertical="center" wrapText="1"/>
    </xf>
    <xf numFmtId="2" fontId="135" fillId="45" borderId="3" xfId="2673" applyNumberFormat="1" applyFont="1" applyFill="1" applyBorder="1" applyAlignment="1">
      <alignment horizontal="center" vertical="center" wrapText="1"/>
    </xf>
    <xf numFmtId="2" fontId="135" fillId="45" borderId="39" xfId="2673" applyNumberFormat="1" applyFont="1" applyFill="1" applyBorder="1" applyAlignment="1">
      <alignment horizontal="center" vertical="center" wrapText="1"/>
    </xf>
    <xf numFmtId="9" fontId="135" fillId="35" borderId="64" xfId="2675" applyFont="1" applyFill="1" applyBorder="1" applyAlignment="1">
      <alignment horizontal="center" vertical="center" wrapText="1"/>
    </xf>
    <xf numFmtId="9" fontId="135" fillId="35" borderId="65" xfId="2675" applyFont="1" applyFill="1" applyBorder="1" applyAlignment="1">
      <alignment horizontal="center" vertical="center" wrapText="1"/>
    </xf>
    <xf numFmtId="2" fontId="135" fillId="35" borderId="3" xfId="2673" applyNumberFormat="1" applyFont="1" applyFill="1" applyBorder="1" applyAlignment="1">
      <alignment horizontal="center" vertical="center" wrapText="1"/>
    </xf>
    <xf numFmtId="2" fontId="135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71" fillId="0" borderId="0" xfId="2675" applyFont="1" applyFill="1" applyBorder="1" applyAlignment="1">
      <alignment horizontal="center" vertical="center" wrapText="1"/>
    </xf>
    <xf numFmtId="0" fontId="168" fillId="37" borderId="0" xfId="2673" applyFont="1" applyFill="1" applyAlignment="1">
      <alignment horizontal="left" vertical="center" wrapText="1"/>
    </xf>
    <xf numFmtId="166" fontId="147" fillId="35" borderId="7" xfId="2673" applyNumberFormat="1" applyFont="1" applyFill="1" applyBorder="1" applyAlignment="1">
      <alignment horizontal="center" vertical="center" wrapText="1"/>
    </xf>
    <xf numFmtId="0" fontId="147" fillId="35" borderId="58" xfId="2673" applyFont="1" applyFill="1" applyBorder="1" applyAlignment="1">
      <alignment horizontal="center" vertical="center" wrapText="1"/>
    </xf>
    <xf numFmtId="2" fontId="135" fillId="35" borderId="62" xfId="2673" applyNumberFormat="1" applyFont="1" applyFill="1" applyBorder="1" applyAlignment="1">
      <alignment horizontal="center" vertical="center" wrapText="1"/>
    </xf>
    <xf numFmtId="2" fontId="135" fillId="35" borderId="95" xfId="2673" applyNumberFormat="1" applyFont="1" applyFill="1" applyBorder="1" applyAlignment="1">
      <alignment horizontal="center" vertical="center" wrapText="1"/>
    </xf>
    <xf numFmtId="0" fontId="164" fillId="41" borderId="91" xfId="2673" applyFont="1" applyFill="1" applyBorder="1" applyAlignment="1">
      <alignment horizontal="center" vertical="center" wrapText="1"/>
    </xf>
    <xf numFmtId="0" fontId="164" fillId="41" borderId="92" xfId="2673" applyFont="1" applyFill="1" applyBorder="1" applyAlignment="1">
      <alignment horizontal="center" vertical="center" wrapText="1"/>
    </xf>
    <xf numFmtId="0" fontId="164" fillId="41" borderId="93" xfId="2673" applyFont="1" applyFill="1" applyBorder="1" applyAlignment="1">
      <alignment horizontal="center" vertical="center" wrapText="1"/>
    </xf>
    <xf numFmtId="0" fontId="135" fillId="35" borderId="7" xfId="2673" applyFont="1" applyFill="1" applyBorder="1" applyAlignment="1">
      <alignment horizontal="center" vertical="center" wrapText="1"/>
    </xf>
    <xf numFmtId="0" fontId="135" fillId="35" borderId="58" xfId="2673" applyFont="1" applyFill="1" applyBorder="1" applyAlignment="1">
      <alignment horizontal="center" vertical="center" wrapText="1"/>
    </xf>
    <xf numFmtId="1" fontId="147" fillId="35" borderId="7" xfId="2673" applyNumberFormat="1" applyFont="1" applyFill="1" applyBorder="1" applyAlignment="1">
      <alignment horizontal="center" vertical="center" wrapText="1"/>
    </xf>
    <xf numFmtId="1" fontId="147" fillId="35" borderId="58" xfId="2673" applyNumberFormat="1" applyFont="1" applyFill="1" applyBorder="1" applyAlignment="1">
      <alignment horizontal="center" vertical="center" wrapText="1"/>
    </xf>
    <xf numFmtId="166" fontId="147" fillId="0" borderId="53" xfId="2673" applyNumberFormat="1" applyFont="1" applyBorder="1" applyAlignment="1">
      <alignment horizontal="center" vertical="center" wrapText="1"/>
    </xf>
    <xf numFmtId="0" fontId="147" fillId="0" borderId="54" xfId="2673" applyFont="1" applyBorder="1" applyAlignment="1">
      <alignment horizontal="center" vertical="center" wrapText="1"/>
    </xf>
    <xf numFmtId="9" fontId="135" fillId="0" borderId="64" xfId="2675" applyFont="1" applyFill="1" applyBorder="1" applyAlignment="1">
      <alignment horizontal="center" vertical="center" wrapText="1"/>
    </xf>
    <xf numFmtId="9" fontId="135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9" fillId="0" borderId="78" xfId="2670" applyFont="1" applyBorder="1" applyAlignment="1">
      <alignment horizontal="left" vertical="center"/>
    </xf>
    <xf numFmtId="0" fontId="112" fillId="38" borderId="3" xfId="1538" applyFill="1" applyBorder="1" applyAlignment="1">
      <alignment horizontal="center" vertical="center"/>
    </xf>
    <xf numFmtId="0" fontId="103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2" fillId="38" borderId="35" xfId="1538" applyFill="1" applyBorder="1" applyAlignment="1">
      <alignment horizontal="center" vertical="center" wrapText="1"/>
    </xf>
    <xf numFmtId="0" fontId="112" fillId="38" borderId="33" xfId="1538" applyFill="1" applyBorder="1" applyAlignment="1">
      <alignment horizontal="center" vertical="center" wrapText="1"/>
    </xf>
    <xf numFmtId="0" fontId="112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51" fillId="0" borderId="0" xfId="1644" applyFont="1" applyAlignment="1">
      <alignment horizontal="center" vertical="center"/>
    </xf>
    <xf numFmtId="37" fontId="158" fillId="0" borderId="19" xfId="1614" applyNumberFormat="1" applyFont="1" applyBorder="1" applyAlignment="1">
      <alignment horizontal="center"/>
    </xf>
    <xf numFmtId="0" fontId="154" fillId="0" borderId="0" xfId="1614" applyFont="1" applyAlignment="1">
      <alignment horizontal="left" vertical="top" wrapText="1"/>
    </xf>
    <xf numFmtId="37" fontId="152" fillId="0" borderId="0" xfId="1614" applyNumberFormat="1" applyFont="1" applyAlignment="1">
      <alignment horizontal="center"/>
    </xf>
    <xf numFmtId="0" fontId="173" fillId="0" borderId="26" xfId="1614" applyFont="1" applyBorder="1" applyAlignment="1">
      <alignment horizontal="left" vertical="center" wrapText="1"/>
    </xf>
    <xf numFmtId="0" fontId="173" fillId="0" borderId="36" xfId="1614" applyFont="1" applyBorder="1" applyAlignment="1">
      <alignment horizontal="left" vertical="center" wrapText="1"/>
    </xf>
    <xf numFmtId="0" fontId="173" fillId="0" borderId="48" xfId="1614" applyFont="1" applyBorder="1" applyAlignment="1">
      <alignment horizontal="left" vertical="center" wrapText="1"/>
    </xf>
    <xf numFmtId="0" fontId="173" fillId="0" borderId="28" xfId="1614" applyFont="1" applyBorder="1" applyAlignment="1">
      <alignment horizontal="left" vertical="center" wrapText="1"/>
    </xf>
    <xf numFmtId="0" fontId="173" fillId="0" borderId="0" xfId="1614" applyFont="1" applyAlignment="1">
      <alignment horizontal="left" vertical="center" wrapText="1"/>
    </xf>
    <xf numFmtId="0" fontId="173" fillId="0" borderId="37" xfId="1614" applyFont="1" applyBorder="1" applyAlignment="1">
      <alignment horizontal="left" vertical="center" wrapText="1"/>
    </xf>
    <xf numFmtId="0" fontId="157" fillId="0" borderId="0" xfId="1652" applyFont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0" fontId="156" fillId="35" borderId="53" xfId="1614" applyFont="1" applyFill="1" applyBorder="1" applyAlignment="1">
      <alignment horizontal="center" vertical="center"/>
    </xf>
    <xf numFmtId="0" fontId="156" fillId="35" borderId="54" xfId="1614" applyFont="1" applyFill="1" applyBorder="1" applyAlignment="1">
      <alignment horizontal="center" vertical="center"/>
    </xf>
    <xf numFmtId="0" fontId="156" fillId="35" borderId="35" xfId="1652" applyFont="1" applyFill="1" applyBorder="1" applyAlignment="1">
      <alignment horizontal="center" vertical="center" wrapText="1"/>
    </xf>
    <xf numFmtId="0" fontId="156" fillId="35" borderId="33" xfId="1652" applyFont="1" applyFill="1" applyBorder="1" applyAlignment="1">
      <alignment horizontal="center" vertical="center" wrapText="1"/>
    </xf>
    <xf numFmtId="0" fontId="156" fillId="35" borderId="3" xfId="1614" applyFont="1" applyFill="1" applyBorder="1" applyAlignment="1">
      <alignment horizontal="center" vertical="center"/>
    </xf>
    <xf numFmtId="0" fontId="156" fillId="35" borderId="39" xfId="1614" applyFont="1" applyFill="1" applyBorder="1" applyAlignment="1">
      <alignment horizontal="center" vertical="center"/>
    </xf>
    <xf numFmtId="0" fontId="154" fillId="30" borderId="3" xfId="1614" applyFont="1" applyFill="1" applyBorder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37" fontId="152" fillId="0" borderId="36" xfId="1614" applyNumberFormat="1" applyFont="1" applyBorder="1" applyAlignment="1">
      <alignment horizontal="center"/>
    </xf>
    <xf numFmtId="0" fontId="156" fillId="35" borderId="51" xfId="1614" applyFont="1" applyFill="1" applyBorder="1" applyAlignment="1">
      <alignment horizontal="center" vertical="center"/>
    </xf>
    <xf numFmtId="0" fontId="156" fillId="35" borderId="49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/>
    </xf>
    <xf numFmtId="0" fontId="156" fillId="35" borderId="21" xfId="1614" applyFont="1" applyFill="1" applyBorder="1" applyAlignment="1">
      <alignment horizontal="center" vertical="center"/>
    </xf>
    <xf numFmtId="0" fontId="156" fillId="35" borderId="33" xfId="1614" applyFont="1" applyFill="1" applyBorder="1" applyAlignment="1">
      <alignment horizontal="center" vertical="center"/>
    </xf>
    <xf numFmtId="0" fontId="156" fillId="35" borderId="52" xfId="1614" applyFont="1" applyFill="1" applyBorder="1" applyAlignment="1">
      <alignment horizontal="center" vertical="center" wrapText="1"/>
    </xf>
    <xf numFmtId="0" fontId="156" fillId="35" borderId="21" xfId="1614" applyFont="1" applyFill="1" applyBorder="1" applyAlignment="1">
      <alignment horizontal="center" vertical="center" wrapText="1"/>
    </xf>
    <xf numFmtId="0" fontId="156" fillId="35" borderId="33" xfId="1614" applyFont="1" applyFill="1" applyBorder="1" applyAlignment="1">
      <alignment horizontal="center" vertical="center" wrapText="1"/>
    </xf>
    <xf numFmtId="0" fontId="123" fillId="35" borderId="26" xfId="1451" applyFont="1" applyFill="1" applyBorder="1" applyAlignment="1">
      <alignment horizontal="center" vertical="center"/>
    </xf>
    <xf numFmtId="0" fontId="123" fillId="35" borderId="36" xfId="1451" applyFont="1" applyFill="1" applyBorder="1" applyAlignment="1">
      <alignment horizontal="center" vertical="center"/>
    </xf>
    <xf numFmtId="0" fontId="123" fillId="35" borderId="48" xfId="1451" applyFont="1" applyFill="1" applyBorder="1" applyAlignment="1">
      <alignment horizontal="center" vertical="center"/>
    </xf>
    <xf numFmtId="0" fontId="123" fillId="35" borderId="28" xfId="1451" applyFont="1" applyFill="1" applyBorder="1" applyAlignment="1">
      <alignment horizontal="center" vertical="center"/>
    </xf>
    <xf numFmtId="0" fontId="123" fillId="35" borderId="0" xfId="1451" applyFont="1" applyFill="1" applyAlignment="1">
      <alignment horizontal="center" vertical="center"/>
    </xf>
    <xf numFmtId="0" fontId="123" fillId="35" borderId="37" xfId="1451" applyFont="1" applyFill="1" applyBorder="1" applyAlignment="1">
      <alignment horizontal="center" vertical="center"/>
    </xf>
    <xf numFmtId="0" fontId="123" fillId="35" borderId="34" xfId="1451" applyFont="1" applyFill="1" applyBorder="1" applyAlignment="1">
      <alignment horizontal="center" vertical="center"/>
    </xf>
    <xf numFmtId="0" fontId="123" fillId="35" borderId="19" xfId="1451" applyFont="1" applyFill="1" applyBorder="1" applyAlignment="1">
      <alignment horizontal="center" vertical="center"/>
    </xf>
    <xf numFmtId="0" fontId="123" fillId="35" borderId="31" xfId="1451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/>
    </xf>
    <xf numFmtId="0" fontId="115" fillId="33" borderId="41" xfId="0" applyFont="1" applyFill="1" applyBorder="1" applyAlignment="1">
      <alignment horizontal="center"/>
    </xf>
    <xf numFmtId="0" fontId="115" fillId="33" borderId="64" xfId="0" applyFont="1" applyFill="1" applyBorder="1" applyAlignment="1">
      <alignment horizontal="center"/>
    </xf>
    <xf numFmtId="0" fontId="115" fillId="33" borderId="3" xfId="0" applyFont="1" applyFill="1" applyBorder="1" applyAlignment="1">
      <alignment horizontal="center"/>
    </xf>
    <xf numFmtId="0" fontId="115" fillId="33" borderId="39" xfId="0" applyFont="1" applyFill="1" applyBorder="1" applyAlignment="1">
      <alignment horizontal="center"/>
    </xf>
    <xf numFmtId="0" fontId="115" fillId="33" borderId="62" xfId="0" applyFont="1" applyFill="1" applyBorder="1" applyAlignment="1">
      <alignment horizontal="center"/>
    </xf>
    <xf numFmtId="0" fontId="115" fillId="33" borderId="63" xfId="0" applyFont="1" applyFill="1" applyBorder="1" applyAlignment="1">
      <alignment horizontal="center"/>
    </xf>
    <xf numFmtId="0" fontId="115" fillId="33" borderId="65" xfId="0" applyFont="1" applyFill="1" applyBorder="1" applyAlignment="1">
      <alignment horizontal="center"/>
    </xf>
    <xf numFmtId="0" fontId="115" fillId="33" borderId="56" xfId="0" applyFont="1" applyFill="1" applyBorder="1" applyAlignment="1">
      <alignment horizontal="center" vertical="center"/>
    </xf>
    <xf numFmtId="0" fontId="115" fillId="33" borderId="57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 vertical="center" wrapText="1"/>
    </xf>
    <xf numFmtId="0" fontId="115" fillId="33" borderId="37" xfId="0" applyFont="1" applyFill="1" applyBorder="1" applyAlignment="1">
      <alignment horizontal="center" vertical="center" wrapText="1"/>
    </xf>
    <xf numFmtId="0" fontId="115" fillId="33" borderId="44" xfId="0" applyFont="1" applyFill="1" applyBorder="1" applyAlignment="1">
      <alignment horizontal="center" vertical="center" wrapText="1"/>
    </xf>
    <xf numFmtId="0" fontId="115" fillId="33" borderId="45" xfId="0" applyFont="1" applyFill="1" applyBorder="1" applyAlignment="1">
      <alignment horizontal="center" vertical="center" wrapText="1"/>
    </xf>
    <xf numFmtId="15" fontId="115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20" fillId="33" borderId="75" xfId="0" applyFont="1" applyFill="1" applyBorder="1" applyAlignment="1">
      <alignment horizontal="center" vertical="center" wrapText="1"/>
    </xf>
    <xf numFmtId="0" fontId="120" fillId="33" borderId="76" xfId="0" applyFont="1" applyFill="1" applyBorder="1" applyAlignment="1">
      <alignment horizontal="center" vertical="center" wrapText="1"/>
    </xf>
    <xf numFmtId="0" fontId="115" fillId="33" borderId="7" xfId="0" applyFont="1" applyFill="1" applyBorder="1" applyAlignment="1">
      <alignment horizontal="center" vertical="top" wrapText="1"/>
    </xf>
    <xf numFmtId="0" fontId="115" fillId="33" borderId="41" xfId="0" applyFont="1" applyFill="1" applyBorder="1" applyAlignment="1">
      <alignment horizontal="center" vertical="top" wrapText="1"/>
    </xf>
    <xf numFmtId="0" fontId="116" fillId="33" borderId="18" xfId="0" applyFont="1" applyFill="1" applyBorder="1" applyAlignment="1">
      <alignment horizontal="left" vertical="top" wrapText="1"/>
    </xf>
    <xf numFmtId="0" fontId="116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center"/>
    </xf>
    <xf numFmtId="49" fontId="115" fillId="33" borderId="41" xfId="0" applyNumberFormat="1" applyFont="1" applyFill="1" applyBorder="1" applyAlignment="1">
      <alignment horizontal="center" vertical="center"/>
    </xf>
    <xf numFmtId="0" fontId="119" fillId="33" borderId="73" xfId="0" applyFont="1" applyFill="1" applyBorder="1" applyAlignment="1">
      <alignment horizontal="center" vertical="center"/>
    </xf>
    <xf numFmtId="0" fontId="119" fillId="33" borderId="74" xfId="0" applyFont="1" applyFill="1" applyBorder="1" applyAlignment="1">
      <alignment horizontal="center" vertical="center"/>
    </xf>
    <xf numFmtId="49" fontId="115" fillId="33" borderId="7" xfId="0" applyNumberFormat="1" applyFont="1" applyFill="1" applyBorder="1" applyAlignment="1">
      <alignment horizontal="center" vertical="top" wrapText="1"/>
    </xf>
    <xf numFmtId="49" fontId="115" fillId="33" borderId="41" xfId="0" applyNumberFormat="1" applyFont="1" applyFill="1" applyBorder="1" applyAlignment="1">
      <alignment horizontal="center" vertical="top" wrapText="1"/>
    </xf>
    <xf numFmtId="49" fontId="115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3" fillId="33" borderId="60" xfId="0" applyFont="1" applyFill="1" applyBorder="1" applyAlignment="1">
      <alignment horizontal="left" vertical="center"/>
    </xf>
    <xf numFmtId="0" fontId="133" fillId="33" borderId="61" xfId="0" applyFont="1" applyFill="1" applyBorder="1" applyAlignment="1">
      <alignment horizontal="left" vertical="center"/>
    </xf>
    <xf numFmtId="49" fontId="115" fillId="33" borderId="50" xfId="0" applyNumberFormat="1" applyFont="1" applyFill="1" applyBorder="1" applyAlignment="1">
      <alignment horizontal="left" vertical="center"/>
    </xf>
    <xf numFmtId="49" fontId="115" fillId="33" borderId="41" xfId="0" applyNumberFormat="1" applyFont="1" applyFill="1" applyBorder="1" applyAlignment="1">
      <alignment horizontal="left" vertical="center"/>
    </xf>
    <xf numFmtId="0" fontId="116" fillId="33" borderId="18" xfId="0" applyFont="1" applyFill="1" applyBorder="1" applyAlignment="1">
      <alignment horizontal="left"/>
    </xf>
    <xf numFmtId="0" fontId="116" fillId="33" borderId="0" xfId="0" applyFont="1" applyFill="1" applyAlignment="1">
      <alignment horizontal="left"/>
    </xf>
    <xf numFmtId="0" fontId="116" fillId="33" borderId="37" xfId="0" applyFont="1" applyFill="1" applyBorder="1" applyAlignment="1">
      <alignment horizontal="left"/>
    </xf>
    <xf numFmtId="0" fontId="132" fillId="33" borderId="50" xfId="0" applyFont="1" applyFill="1" applyBorder="1" applyAlignment="1">
      <alignment horizontal="center" vertical="center"/>
    </xf>
    <xf numFmtId="0" fontId="132" fillId="33" borderId="7" xfId="0" applyFont="1" applyFill="1" applyBorder="1" applyAlignment="1">
      <alignment horizontal="center" vertical="center"/>
    </xf>
    <xf numFmtId="0" fontId="132" fillId="33" borderId="41" xfId="0" applyFont="1" applyFill="1" applyBorder="1" applyAlignment="1">
      <alignment horizontal="center" vertical="center"/>
    </xf>
    <xf numFmtId="0" fontId="116" fillId="33" borderId="5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center"/>
    </xf>
    <xf numFmtId="0" fontId="116" fillId="33" borderId="58" xfId="0" applyFont="1" applyFill="1" applyBorder="1" applyAlignment="1">
      <alignment horizontal="center" vertical="center"/>
    </xf>
    <xf numFmtId="207" fontId="120" fillId="0" borderId="73" xfId="1450" applyNumberFormat="1" applyFont="1" applyBorder="1" applyAlignment="1">
      <alignment horizontal="left" vertical="center"/>
    </xf>
    <xf numFmtId="207" fontId="175" fillId="0" borderId="74" xfId="1450" applyNumberFormat="1" applyFont="1" applyBorder="1" applyAlignment="1">
      <alignment horizontal="left" vertical="center"/>
    </xf>
    <xf numFmtId="49" fontId="133" fillId="33" borderId="59" xfId="0" applyNumberFormat="1" applyFont="1" applyFill="1" applyBorder="1" applyAlignment="1">
      <alignment horizontal="left" vertical="center"/>
    </xf>
    <xf numFmtId="49" fontId="133" fillId="33" borderId="40" xfId="0" applyNumberFormat="1" applyFont="1" applyFill="1" applyBorder="1" applyAlignment="1">
      <alignment horizontal="left" vertical="center"/>
    </xf>
    <xf numFmtId="0" fontId="115" fillId="33" borderId="56" xfId="0" applyFont="1" applyFill="1" applyBorder="1" applyAlignment="1">
      <alignment horizontal="center"/>
    </xf>
    <xf numFmtId="0" fontId="115" fillId="33" borderId="57" xfId="0" applyFont="1" applyFill="1" applyBorder="1" applyAlignment="1">
      <alignment horizontal="center"/>
    </xf>
    <xf numFmtId="0" fontId="131" fillId="35" borderId="55" xfId="0" applyFont="1" applyFill="1" applyBorder="1" applyAlignment="1">
      <alignment horizontal="center" vertical="center"/>
    </xf>
    <xf numFmtId="0" fontId="131" fillId="35" borderId="36" xfId="0" applyFont="1" applyFill="1" applyBorder="1" applyAlignment="1">
      <alignment horizontal="center" vertical="center"/>
    </xf>
    <xf numFmtId="0" fontId="131" fillId="35" borderId="48" xfId="0" applyFont="1" applyFill="1" applyBorder="1" applyAlignment="1">
      <alignment horizontal="center" vertical="center"/>
    </xf>
    <xf numFmtId="0" fontId="131" fillId="35" borderId="43" xfId="0" applyFont="1" applyFill="1" applyBorder="1" applyAlignment="1">
      <alignment horizontal="center" vertical="center"/>
    </xf>
    <xf numFmtId="0" fontId="131" fillId="35" borderId="44" xfId="0" applyFont="1" applyFill="1" applyBorder="1" applyAlignment="1">
      <alignment horizontal="center" vertical="center"/>
    </xf>
    <xf numFmtId="0" fontId="131" fillId="35" borderId="45" xfId="0" applyFont="1" applyFill="1" applyBorder="1" applyAlignment="1">
      <alignment horizontal="center" vertical="center"/>
    </xf>
    <xf numFmtId="0" fontId="161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5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5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49</xdr:row>
      <xdr:rowOff>81642</xdr:rowOff>
    </xdr:from>
    <xdr:to>
      <xdr:col>12</xdr:col>
      <xdr:colOff>41108</xdr:colOff>
      <xdr:row>52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118241</xdr:colOff>
      <xdr:row>24</xdr:row>
      <xdr:rowOff>146078</xdr:rowOff>
    </xdr:from>
    <xdr:to>
      <xdr:col>10</xdr:col>
      <xdr:colOff>131182</xdr:colOff>
      <xdr:row>40</xdr:row>
      <xdr:rowOff>151085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22479BC-E35A-4485-9434-39EF8618780C}"/>
            </a:ext>
          </a:extLst>
        </xdr:cNvPr>
        <xdr:cNvCxnSpPr>
          <a:cxnSpLocks/>
        </xdr:cNvCxnSpPr>
      </xdr:nvCxnSpPr>
      <xdr:spPr>
        <a:xfrm flipH="1">
          <a:off x="3474982" y="3811561"/>
          <a:ext cx="12941" cy="2442093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6124" y="819779"/>
          <a:ext cx="1489344" cy="1779135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11</xdr:col>
      <xdr:colOff>110108</xdr:colOff>
      <xdr:row>30</xdr:row>
      <xdr:rowOff>91966</xdr:rowOff>
    </xdr:from>
    <xdr:to>
      <xdr:col>13</xdr:col>
      <xdr:colOff>210208</xdr:colOff>
      <xdr:row>36</xdr:row>
      <xdr:rowOff>21420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55D83670-65CC-1E07-8204-BFBB3FD64F6E}"/>
            </a:ext>
          </a:extLst>
        </xdr:cNvPr>
        <xdr:cNvSpPr/>
      </xdr:nvSpPr>
      <xdr:spPr>
        <a:xfrm>
          <a:off x="3847849" y="4657397"/>
          <a:ext cx="862100" cy="835971"/>
        </a:xfrm>
        <a:prstGeom prst="rect">
          <a:avLst/>
        </a:prstGeom>
        <a:noFill/>
        <a:ln w="952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>
              <a:solidFill>
                <a:schemeClr val="tx1"/>
              </a:solidFill>
            </a:rPr>
            <a:t>RAJAWALI</a:t>
          </a:r>
          <a:r>
            <a:rPr lang="en-ID" sz="800" baseline="0">
              <a:solidFill>
                <a:schemeClr val="tx1"/>
              </a:solidFill>
            </a:rPr>
            <a:t> LAS</a:t>
          </a:r>
          <a:endParaRPr lang="en-ID" sz="8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307177</xdr:colOff>
      <xdr:row>28</xdr:row>
      <xdr:rowOff>59121</xdr:rowOff>
    </xdr:from>
    <xdr:to>
      <xdr:col>11</xdr:col>
      <xdr:colOff>77732</xdr:colOff>
      <xdr:row>29</xdr:row>
      <xdr:rowOff>40477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9842168C-83BD-4584-8808-9AF2E9C66C95}"/>
            </a:ext>
          </a:extLst>
        </xdr:cNvPr>
        <xdr:cNvGrpSpPr/>
      </xdr:nvGrpSpPr>
      <xdr:grpSpPr>
        <a:xfrm rot="21333083">
          <a:off x="3663918" y="4328949"/>
          <a:ext cx="151555" cy="13244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6A7C9203-5B4D-9FF0-163E-58E6C5110B0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C688BDB7-C916-7FAB-C0A9-DE7C3AD168ED}"/>
              </a:ext>
            </a:extLst>
          </xdr:cNvPr>
          <xdr:cNvCxnSpPr>
            <a:stCxn id="25" idx="1"/>
            <a:endCxn id="2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Connector 29">
            <a:extLst>
              <a:ext uri="{FF2B5EF4-FFF2-40B4-BE49-F238E27FC236}">
                <a16:creationId xmlns:a16="http://schemas.microsoft.com/office/drawing/2014/main" id="{E32A29D2-EF33-D50B-F908-17F2D986B755}"/>
              </a:ext>
            </a:extLst>
          </xdr:cNvPr>
          <xdr:cNvCxnSpPr>
            <a:stCxn id="25" idx="3"/>
            <a:endCxn id="2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326883</xdr:colOff>
      <xdr:row>24</xdr:row>
      <xdr:rowOff>19708</xdr:rowOff>
    </xdr:from>
    <xdr:to>
      <xdr:col>10</xdr:col>
      <xdr:colOff>341537</xdr:colOff>
      <xdr:row>42</xdr:row>
      <xdr:rowOff>77742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30CF1C61-9901-473F-9B26-E268DDA67521}"/>
            </a:ext>
          </a:extLst>
        </xdr:cNvPr>
        <xdr:cNvCxnSpPr/>
      </xdr:nvCxnSpPr>
      <xdr:spPr>
        <a:xfrm flipH="1">
          <a:off x="3683624" y="3685191"/>
          <a:ext cx="14654" cy="279729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7091</xdr:colOff>
      <xdr:row>29</xdr:row>
      <xdr:rowOff>40277</xdr:rowOff>
    </xdr:from>
    <xdr:to>
      <xdr:col>11</xdr:col>
      <xdr:colOff>229914</xdr:colOff>
      <xdr:row>36</xdr:row>
      <xdr:rowOff>13138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34809772-E66E-46AE-AA22-FDF627A4F487}"/>
            </a:ext>
          </a:extLst>
        </xdr:cNvPr>
        <xdr:cNvCxnSpPr>
          <a:stCxn id="25" idx="4"/>
        </xdr:cNvCxnSpPr>
      </xdr:nvCxnSpPr>
      <xdr:spPr>
        <a:xfrm>
          <a:off x="3744832" y="4461191"/>
          <a:ext cx="222823" cy="10238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170793</xdr:colOff>
      <xdr:row>35</xdr:row>
      <xdr:rowOff>45983</xdr:rowOff>
    </xdr:from>
    <xdr:to>
      <xdr:col>11</xdr:col>
      <xdr:colOff>325922</xdr:colOff>
      <xdr:row>36</xdr:row>
      <xdr:rowOff>14677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B2295452-AB9C-4EBC-AC87-D21B7854A09A}"/>
            </a:ext>
          </a:extLst>
        </xdr:cNvPr>
        <xdr:cNvSpPr/>
      </xdr:nvSpPr>
      <xdr:spPr>
        <a:xfrm>
          <a:off x="3908534" y="5366845"/>
          <a:ext cx="155129" cy="119780"/>
        </a:xfrm>
        <a:prstGeom prst="rect">
          <a:avLst/>
        </a:prstGeom>
        <a:solidFill>
          <a:srgbClr val="FF0000"/>
        </a:solidFill>
        <a:ln w="952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ID" sz="600" b="1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10</xdr:col>
      <xdr:colOff>339975</xdr:colOff>
      <xdr:row>30</xdr:row>
      <xdr:rowOff>145548</xdr:rowOff>
    </xdr:from>
    <xdr:to>
      <xdr:col>11</xdr:col>
      <xdr:colOff>268663</xdr:colOff>
      <xdr:row>33</xdr:row>
      <xdr:rowOff>81089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C55BF27F-570E-44E6-98DB-BCE69C989B1B}"/>
            </a:ext>
          </a:extLst>
        </xdr:cNvPr>
        <xdr:cNvSpPr/>
      </xdr:nvSpPr>
      <xdr:spPr>
        <a:xfrm rot="3939737">
          <a:off x="3657160" y="4750535"/>
          <a:ext cx="388800" cy="309688"/>
        </a:xfrm>
        <a:prstGeom prst="rect">
          <a:avLst/>
        </a:prstGeom>
        <a:noFill/>
        <a:ln w="952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chemeClr val="tx1"/>
              </a:solidFill>
            </a:rPr>
            <a:t>////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136071</xdr:colOff>
      <xdr:row>10</xdr:row>
      <xdr:rowOff>81641</xdr:rowOff>
    </xdr:from>
    <xdr:to>
      <xdr:col>19</xdr:col>
      <xdr:colOff>476250</xdr:colOff>
      <xdr:row>50</xdr:row>
      <xdr:rowOff>101004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5C1308-356E-08DA-7169-8E0790B8C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5321" y="1864177"/>
          <a:ext cx="9525000" cy="655079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5" t="s">
        <v>1134</v>
      </c>
      <c r="C4" s="515"/>
      <c r="D4" s="515"/>
      <c r="E4" s="515"/>
      <c r="F4" s="515"/>
      <c r="G4" s="515"/>
      <c r="H4" s="51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6" t="s">
        <v>0</v>
      </c>
      <c r="C7" s="516" t="s">
        <v>1</v>
      </c>
      <c r="D7" s="517" t="s">
        <v>42</v>
      </c>
      <c r="E7" s="517" t="s">
        <v>43</v>
      </c>
      <c r="F7" s="517" t="s">
        <v>1135</v>
      </c>
      <c r="G7" s="518" t="s">
        <v>41</v>
      </c>
      <c r="H7" s="514" t="s">
        <v>1042</v>
      </c>
      <c r="I7" s="514" t="s">
        <v>1137</v>
      </c>
      <c r="J7" s="514" t="s">
        <v>1026</v>
      </c>
      <c r="K7" s="508" t="s">
        <v>1024</v>
      </c>
      <c r="L7" s="509"/>
    </row>
    <row r="8" spans="1:12" ht="15" customHeight="1">
      <c r="B8" s="516"/>
      <c r="C8" s="516"/>
      <c r="D8" s="517"/>
      <c r="E8" s="517"/>
      <c r="F8" s="517"/>
      <c r="G8" s="518"/>
      <c r="H8" s="514"/>
      <c r="I8" s="514"/>
      <c r="J8" s="514"/>
      <c r="K8" s="510"/>
      <c r="L8" s="511"/>
    </row>
    <row r="9" spans="1:12" ht="15" customHeight="1">
      <c r="B9" s="516"/>
      <c r="C9" s="516"/>
      <c r="D9" s="517"/>
      <c r="E9" s="517"/>
      <c r="F9" s="517"/>
      <c r="G9" s="518"/>
      <c r="H9" s="514"/>
      <c r="I9" s="514"/>
      <c r="J9" s="514"/>
      <c r="K9" s="512"/>
      <c r="L9" s="51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3 Fasa 16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172800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Smart Box Langsung Daya 10.6 kVA MCCB 16 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Unit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3564900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4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35</v>
      </c>
      <c r="G15" s="41">
        <f ca="1">IF(ISERROR(OFFSET('HARGA SATUAN'!$I$6,MATCH(C15,'HARGA SATUAN'!$C$7:$C$1492,0),0)),"",OFFSET('HARGA SATUAN'!$I$6,MATCH(C15,'HARGA SATUAN'!$C$7:$C$1492,0),0))</f>
        <v>13500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SUMIFS(RAB!$F$14:$F$33,RAB!$C$14:$C$33,C714)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SUMIFS(RAB!$F$14:$F$33,RAB!$C$14:$C$33,C715)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SUMIFS(RAB!$F$14:$F$33,RAB!$C$14:$C$33,C716)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SUMIFS(RAB!$F$14:$F$33,RAB!$C$14:$C$33,C717)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SUMIFS(RAB!$F$14:$F$33,RAB!$C$14:$C$33,C718)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SUMIFS(RAB!$F$14:$F$33,RAB!$C$14:$C$33,C719)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SUMIFS(RAB!$F$14:$F$33,RAB!$C$14:$C$33,C720)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SUMIFS(RAB!$F$14:$F$33,RAB!$C$14:$C$33,C721)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SUMIFS(RAB!$F$14:$F$33,RAB!$C$14:$C$33,C722)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SUMIFS(RAB!$F$14:$F$33,RAB!$C$14:$C$33,C723)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SUMIFS(RAB!$F$14:$F$33,RAB!$C$14:$C$33,C724)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SUMIFS(RAB!$F$14:$F$33,RAB!$C$14:$C$33,C725)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SUMIFS(RAB!$F$14:$F$33,RAB!$C$14:$C$33,C726)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SUMIFS(RAB!$F$14:$F$33,RAB!$C$14:$C$33,C727)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SUMIFS(RAB!$F$14:$F$33,RAB!$C$14:$C$33,C728)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SUMIFS(RAB!$F$14:$F$33,RAB!$C$14:$C$33,C729)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SUMIFS(RAB!$F$14:$F$33,RAB!$C$14:$C$33,C730)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SUMIFS(RAB!$F$14:$F$33,RAB!$C$14:$C$33,C731)</f>
        <v>1</v>
      </c>
      <c r="E731" s="26">
        <f t="shared" ca="1" si="33"/>
        <v>1</v>
      </c>
      <c r="F731" s="26">
        <f ca="1">IF(D731=0,0,SUM($E$713:E731))</f>
        <v>2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SUMIFS(RAB!$F$14:$F$33,RAB!$C$14:$C$33,C732)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SUMIFS(RAB!$F$14:$F$33,RAB!$C$14:$C$33,C733)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SUMIFS(RAB!$F$14:$F$33,RAB!$C$14:$C$33,C734)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SUMIFS(RAB!$F$14:$F$33,RAB!$C$14:$C$33,C735)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SUMIFS(RAB!$F$14:$F$33,RAB!$C$14:$C$33,C736)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SUMIFS(RAB!$F$14:$F$33,RAB!$C$14:$C$33,C737)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SUMIFS(RAB!$F$14:$F$33,RAB!$C$14:$C$33,C738)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SUMIFS(RAB!$F$14:$F$33,RAB!$C$14:$C$33,C739)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SUMIFS(RAB!$F$14:$F$33,RAB!$C$14:$C$33,C740)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SUMIFS(RAB!$F$14:$F$33,RAB!$C$14:$C$33,C741)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SUMIFS(RAB!$F$14:$F$33,RAB!$C$14:$C$33,C742)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SUMIFS(RAB!$F$14:$F$33,RAB!$C$14:$C$33,C743)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SUMIFS(RAB!$F$14:$F$33,RAB!$C$14:$C$33,C744)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SUMIFS(RAB!$F$14:$F$33,RAB!$C$14:$C$33,C745)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SUMIFS(RAB!$F$14:$F$33,RAB!$C$14:$C$33,C746)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SUMIFS(RAB!$F$14:$F$33,RAB!$C$14:$C$33,C747)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SUMIFS(RAB!$F$14:$F$33,RAB!$C$14:$C$33,C748)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SUMIFS(RAB!$F$14:$F$33,RAB!$C$14:$C$33,C749)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SUMIFS(RAB!$F$14:$F$33,RAB!$C$14:$C$33,C750)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SUMIFS(RAB!$F$14:$F$33,RAB!$C$14:$C$33,C751)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SUMIFS(RAB!$F$14:$F$33,RAB!$C$14:$C$33,C752)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SUMIFS(RAB!$F$14:$F$33,RAB!$C$14:$C$33,C753)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SUMIFS(RAB!$F$14:$F$33,RAB!$C$14:$C$33,C754)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SUMIFS(RAB!$F$14:$F$33,RAB!$C$14:$C$33,C755)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SUMIFS(RAB!$F$14:$F$33,RAB!$C$14:$C$33,C756)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SUMIFS(RAB!$F$14:$F$33,RAB!$C$14:$C$33,C757)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SUMIFS(RAB!$F$14:$F$33,RAB!$C$14:$C$33,C758)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SUMIFS(RAB!$F$14:$F$33,RAB!$C$14:$C$33,C759)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SUMIFS(RAB!$F$14:$F$33,RAB!$C$14:$C$33,C760)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SUMIFS(RAB!$F$14:$F$33,RAB!$C$14:$C$33,C761)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SUMIFS(RAB!$F$14:$F$33,RAB!$C$14:$C$33,C762)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SUMIFS(RAB!$F$14:$F$33,RAB!$C$14:$C$33,C763)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SUMIFS(RAB!$F$14:$F$33,RAB!$C$14:$C$33,C764)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SUMIFS(RAB!$F$14:$F$33,RAB!$C$14:$C$33,C765)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SUMIFS(RAB!$F$14:$F$33,RAB!$C$14:$C$33,C766)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SUMIFS(RAB!$F$14:$F$33,RAB!$C$14:$C$33,C767)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SUMIFS(RAB!$F$14:$F$33,RAB!$C$14:$C$33,C768)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SUMIFS(RAB!$F$14:$F$33,RAB!$C$14:$C$33,C769)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SUMIFS(RAB!$F$14:$F$33,RAB!$C$14:$C$33,C770)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SUMIFS(RAB!$F$14:$F$33,RAB!$C$14:$C$33,C771)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SUMIFS(RAB!$F$14:$F$33,RAB!$C$14:$C$33,C772)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SUMIFS(RAB!$F$14:$F$33,RAB!$C$14:$C$33,C773)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SUMIFS(RAB!$F$14:$F$33,RAB!$C$14:$C$33,C774)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SUMIFS(RAB!$F$14:$F$33,RAB!$C$14:$C$33,C775)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SUMIFS(RAB!$F$14:$F$33,RAB!$C$14:$C$33,C776)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SUMIFS(RAB!$F$14:$F$33,RAB!$C$14:$C$33,C777)</f>
        <v>1</v>
      </c>
      <c r="E777" s="26">
        <f t="shared" ca="1" si="33"/>
        <v>1</v>
      </c>
      <c r="F777" s="26">
        <f ca="1">IF(D777=0,0,SUM($E$713:E777))</f>
        <v>3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SUMIFS(RAB!$F$14:$F$33,RAB!$C$14:$C$33,C778)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SUMIFS(RAB!$F$14:$F$33,RAB!$C$14:$C$33,C779)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SUMIFS(RAB!$F$14:$F$33,RAB!$C$14:$C$33,C780)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SUMIFS(RAB!$F$14:$F$33,RAB!$C$14:$C$33,C781)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SUMIFS(RAB!$F$14:$F$33,RAB!$C$14:$C$33,C782)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SUMIFS(RAB!$F$14:$F$33,RAB!$C$14:$C$33,C783)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SUMIFS(RAB!$F$14:$F$33,RAB!$C$14:$C$33,C784)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SUMIFS(RAB!$F$14:$F$33,RAB!$C$14:$C$33,C785)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SUMIFS(RAB!$F$14:$F$33,RAB!$C$14:$C$33,C786)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SUMIFS(RAB!$F$14:$F$33,RAB!$C$14:$C$33,C787)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SUMIFS(RAB!$F$14:$F$33,RAB!$C$14:$C$33,C788)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SUMIFS(RAB!$F$14:$F$33,RAB!$C$14:$C$33,C789)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SUMIFS(RAB!$F$14:$F$33,RAB!$C$14:$C$33,C790)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SUMIFS(RAB!$F$14:$F$33,RAB!$C$14:$C$33,C791)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SUMIFS(RAB!$F$14:$F$33,RAB!$C$14:$C$33,C792)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SUMIFS(RAB!$F$14:$F$33,RAB!$C$14:$C$33,C793)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SUMIFS(RAB!$F$14:$F$33,RAB!$C$14:$C$33,C794)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SUMIFS(RAB!$F$14:$F$33,RAB!$C$14:$C$33,C795)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SUMIFS(RAB!$F$14:$F$33,RAB!$C$14:$C$33,C796)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SUMIFS(RAB!$F$14:$F$33,RAB!$C$14:$C$33,C797)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SUMIFS(RAB!$F$14:$F$33,RAB!$C$14:$C$33,C798)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SUMIFS(RAB!$F$14:$F$33,RAB!$C$14:$C$33,C799)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SUMIFS(RAB!$F$14:$F$33,RAB!$C$14:$C$33,C800)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SUMIFS(RAB!$F$14:$F$33,RAB!$C$14:$C$33,C801)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SUMIFS(RAB!$F$14:$F$33,RAB!$C$14:$C$33,C802)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SUMIFS(RAB!$F$14:$F$33,RAB!$C$14:$C$33,C803)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SUMIFS(RAB!$F$14:$F$33,RAB!$C$14:$C$33,C804)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SUMIFS(RAB!$F$14:$F$33,RAB!$C$14:$C$33,C805)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SUMIFS(RAB!$F$14:$F$33,RAB!$C$14:$C$33,C806)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SUMIFS(RAB!$F$14:$F$33,RAB!$C$14:$C$33,C807)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SUMIFS(RAB!$F$14:$F$33,RAB!$C$14:$C$33,C808)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SUMIFS(RAB!$F$14:$F$33,RAB!$C$14:$C$33,C809)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SUMIFS(RAB!$F$14:$F$33,RAB!$C$14:$C$33,C810)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SUMIFS(RAB!$F$14:$F$33,RAB!$C$14:$C$33,C811)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SUMIFS(RAB!$F$14:$F$33,RAB!$C$14:$C$33,C812)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SUMIFS(RAB!$F$14:$F$33,RAB!$C$14:$C$33,C813)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SUMIFS(RAB!$F$14:$F$33,RAB!$C$14:$C$33,C814)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SUMIFS(RAB!$F$14:$F$33,RAB!$C$14:$C$33,C815)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SUMIFS(RAB!$F$14:$F$33,RAB!$C$14:$C$33,C816)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SUMIFS(RAB!$F$14:$F$33,RAB!$C$14:$C$33,C817)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SUMIFS(RAB!$F$14:$F$33,RAB!$C$14:$C$33,C818)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SUMIFS(RAB!$F$14:$F$33,RAB!$C$14:$C$33,C819)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SUMIFS(RAB!$F$14:$F$33,RAB!$C$14:$C$33,C820)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SUMIFS(RAB!$F$14:$F$33,RAB!$C$14:$C$33,C821)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SUMIFS(RAB!$F$14:$F$33,RAB!$C$14:$C$33,C822)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SUMIFS(RAB!$F$14:$F$33,RAB!$C$14:$C$33,C823)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SUMIFS(RAB!$F$14:$F$33,RAB!$C$14:$C$33,C824)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SUMIFS(RAB!$F$14:$F$33,RAB!$C$14:$C$33,C825)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SUMIFS(RAB!$F$14:$F$33,RAB!$C$14:$C$33,C826)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SUMIFS(RAB!$F$14:$F$33,RAB!$C$14:$C$33,C827)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SUMIFS(RAB!$F$14:$F$33,RAB!$C$14:$C$33,C828)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SUMIFS(RAB!$F$14:$F$33,RAB!$C$14:$C$33,C829)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SUMIFS(RAB!$F$14:$F$33,RAB!$C$14:$C$33,C830)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SUMIFS(RAB!$F$14:$F$33,RAB!$C$14:$C$33,C831)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SUMIFS(RAB!$F$14:$F$33,RAB!$C$14:$C$33,C832)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SUMIFS(RAB!$F$14:$F$33,RAB!$C$14:$C$33,C833)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SUMIFS(RAB!$F$14:$F$33,RAB!$C$14:$C$33,C834)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SUMIFS(RAB!$F$14:$F$33,RAB!$C$14:$C$33,C835)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SUMIFS(RAB!$F$14:$F$33,RAB!$C$14:$C$33,C836)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SUMIFS(RAB!$F$14:$F$33,RAB!$C$14:$C$33,C837)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SUMIFS(RAB!$F$14:$F$33,RAB!$C$14:$C$33,C838)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SUMIFS(RAB!$F$14:$F$33,RAB!$C$14:$C$33,C839)</f>
        <v>35</v>
      </c>
      <c r="E839" s="26">
        <f t="shared" ca="1" si="34"/>
        <v>1</v>
      </c>
      <c r="F839" s="26">
        <f ca="1">IF(D839=0,0,SUM($E$713:E839))</f>
        <v>4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SUMIFS(RAB!$F$14:$F$33,RAB!$C$14:$C$33,C840)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SUMIFS(RAB!$F$14:$F$33,RAB!$C$14:$C$33,C841)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SUMIFS(RAB!$F$14:$F$33,RAB!$C$14:$C$33,C842)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SUMIFS(RAB!$F$14:$F$33,RAB!$C$14:$C$33,C843)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SUMIFS(RAB!$F$14:$F$33,RAB!$C$14:$C$33,C844)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SUMIFS(RAB!$F$14:$F$33,RAB!$C$14:$C$33,C845)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SUMIFS(RAB!$F$14:$F$33,RAB!$C$14:$C$33,C846)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SUMIFS(RAB!$F$14:$F$33,RAB!$C$14:$C$33,C847)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SUMIFS(RAB!$F$14:$F$33,RAB!$C$14:$C$33,C848)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SUMIFS(RAB!$F$14:$F$33,RAB!$C$14:$C$33,C849)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SUMIFS(RAB!$F$14:$F$33,RAB!$C$14:$C$33,C850)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SUMIFS(RAB!$F$14:$F$33,RAB!$C$14:$C$33,C851)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SUMIFS(RAB!$F$14:$F$33,RAB!$C$14:$C$33,C852)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SUMIFS(RAB!$F$14:$F$33,RAB!$C$14:$C$33,C853)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SUMIFS(RAB!$F$14:$F$33,RAB!$C$14:$C$33,C854)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SUMIFS(RAB!$F$14:$F$33,RAB!$C$14:$C$33,C855)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SUMIFS(RAB!$F$14:$F$33,RAB!$C$14:$C$33,C856)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SUMIFS(RAB!$F$14:$F$33,RAB!$C$14:$C$33,C857)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SUMIFS(RAB!$F$14:$F$33,RAB!$C$14:$C$33,C858)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SUMIFS(RAB!$F$14:$F$33,RAB!$C$14:$C$33,C859)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SUMIFS(RAB!$F$14:$F$33,RAB!$C$14:$C$33,C860)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SUMIFS(RAB!$F$14:$F$33,RAB!$C$14:$C$33,C861)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SUMIFS(RAB!$F$14:$F$33,RAB!$C$14:$C$33,C862)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SUMIFS(RAB!$F$14:$F$33,RAB!$C$14:$C$33,C863)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SUMIFS(RAB!$F$14:$F$33,RAB!$C$14:$C$33,C864)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SUMIFS(RAB!$F$14:$F$33,RAB!$C$14:$C$33,C865)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SUMIFS(RAB!$F$14:$F$33,RAB!$C$14:$C$33,C866)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SUMIFS(RAB!$F$14:$F$33,RAB!$C$14:$C$33,C867)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SUMIFS(RAB!$F$14:$F$33,RAB!$C$14:$C$33,C868)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SUMIFS(RAB!$F$14:$F$33,RAB!$C$14:$C$33,C869)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SUMIFS(RAB!$F$14:$F$33,RAB!$C$14:$C$33,C870)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SUMIFS(RAB!$F$14:$F$33,RAB!$C$14:$C$33,C871)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SUMIFS(RAB!$F$14:$F$33,RAB!$C$14:$C$33,C872)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SUMIFS(RAB!$F$14:$F$33,RAB!$C$14:$C$33,C873)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SUMIFS(RAB!$F$14:$F$33,RAB!$C$14:$C$33,C874)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SUMIFS(RAB!$F$14:$F$33,RAB!$C$14:$C$33,C875)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SUMIFS(RAB!$F$14:$F$33,RAB!$C$14:$C$33,C876)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SUMIFS(RAB!$F$14:$F$33,RAB!$C$14:$C$33,C877)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SUMIFS(RAB!$F$14:$F$33,RAB!$C$14:$C$33,C878)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SUMIFS(RAB!$F$14:$F$33,RAB!$C$14:$C$33,C879)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SUMIFS(RAB!$F$14:$F$33,RAB!$C$14:$C$33,C880)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SUMIFS(RAB!$F$14:$F$33,RAB!$C$14:$C$33,C881)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SUMIFS(RAB!$F$14:$F$33,RAB!$C$14:$C$33,C882)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SUMIFS(RAB!$F$14:$F$33,RAB!$C$14:$C$33,C883)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SUMIFS(RAB!$F$14:$F$33,RAB!$C$14:$C$33,C884)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SUMIFS(RAB!$F$14:$F$33,RAB!$C$14:$C$33,C885)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SUMIFS(RAB!$F$14:$F$33,RAB!$C$14:$C$33,C886)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SUMIFS(RAB!$F$14:$F$33,RAB!$C$14:$C$33,C887)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SUMIFS(RAB!$F$14:$F$33,RAB!$C$14:$C$33,C888)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SUMIFS(RAB!$F$14:$F$33,RAB!$C$14:$C$33,C889)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SUMIFS(RAB!$F$14:$F$33,RAB!$C$14:$C$33,C890)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SUMIFS(RAB!$F$14:$F$33,RAB!$C$14:$C$33,C891)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SUMIFS(RAB!$F$14:$F$33,RAB!$C$14:$C$33,C892)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SUMIFS(RAB!$F$14:$F$33,RAB!$C$14:$C$33,C893)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SUMIFS(RAB!$F$14:$F$33,RAB!$C$14:$C$33,C894)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SUMIFS(RAB!$F$14:$F$33,RAB!$C$14:$C$33,C895)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SUMIFS(RAB!$F$14:$F$33,RAB!$C$14:$C$33,C896)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SUMIFS(RAB!$F$14:$F$33,RAB!$C$14:$C$33,C897)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SUMIFS(RAB!$F$14:$F$33,RAB!$C$14:$C$33,C898)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SUMIFS(RAB!$F$14:$F$33,RAB!$C$14:$C$33,C899)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SUMIFS(RAB!$F$14:$F$33,RAB!$C$14:$C$33,C900)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SUMIFS(RAB!$F$14:$F$33,RAB!$C$14:$C$33,C901)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SUMIFS(RAB!$F$14:$F$33,RAB!$C$14:$C$33,C902)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SUMIFS(RAB!$F$14:$F$33,RAB!$C$14:$C$33,C903)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SUMIFS(RAB!$F$14:$F$33,RAB!$C$14:$C$33,C904)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SUMIFS(RAB!$F$14:$F$33,RAB!$C$14:$C$33,C905)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SUMIFS(RAB!$F$14:$F$33,RAB!$C$14:$C$33,C906)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SUMIFS(RAB!$F$14:$F$33,RAB!$C$14:$C$33,C907)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SUMIFS(RAB!$F$14:$F$33,RAB!$C$14:$C$33,C908)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SUMIFS(RAB!$F$14:$F$33,RAB!$C$14:$C$33,C909)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SUMIFS(RAB!$F$14:$F$33,RAB!$C$14:$C$33,C910)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SUMIFS(RAB!$F$14:$F$33,RAB!$C$14:$C$33,C911)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SUMIFS(RAB!$F$14:$F$33,RAB!$C$14:$C$33,C912)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SUMIFS(RAB!$F$14:$F$33,RAB!$C$14:$C$33,C913)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SUMIFS(RAB!$F$14:$F$33,RAB!$C$14:$C$33,C914)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SUMIFS(RAB!$F$14:$F$33,RAB!$C$14:$C$33,C915)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SUMIFS(RAB!$F$14:$F$33,RAB!$C$14:$C$33,C916)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SUMIFS(RAB!$F$14:$F$33,RAB!$C$14:$C$33,C917)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SUMIFS(RAB!$F$14:$F$33,RAB!$C$14:$C$33,C918)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SUMIFS(RAB!$F$14:$F$33,RAB!$C$14:$C$33,C919)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SUMIFS(RAB!$F$14:$F$33,RAB!$C$14:$C$33,C920)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SUMIFS(RAB!$F$14:$F$33,RAB!$C$14:$C$33,C921)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SUMIFS(RAB!$F$14:$F$33,RAB!$C$14:$C$33,C922)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SUMIFS(RAB!$F$14:$F$33,RAB!$C$14:$C$33,C923)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SUMIFS(RAB!$F$14:$F$33,RAB!$C$14:$C$33,C924)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SUMIFS(RAB!$F$14:$F$33,RAB!$C$14:$C$33,C925)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SUMIFS(RAB!$F$14:$F$33,RAB!$C$14:$C$33,C926)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SUMIFS(RAB!$F$14:$F$33,RAB!$C$14:$C$33,C927)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SUMIFS(RAB!$F$14:$F$33,RAB!$C$14:$C$33,C928)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SUMIFS(RAB!$F$14:$F$33,RAB!$C$14:$C$33,C929)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SUMIFS(RAB!$F$14:$F$33,RAB!$C$14:$C$33,C930)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SUMIFS(RAB!$F$14:$F$33,RAB!$C$14:$C$33,C931)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SUMIFS(RAB!$F$14:$F$33,RAB!$C$14:$C$33,C932)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SUMIFS(RAB!$F$14:$F$33,RAB!$C$14:$C$33,C933)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SUMIFS(RAB!$F$14:$F$33,RAB!$C$14:$C$33,C934)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SUMIFS(RAB!$F$14:$F$33,RAB!$C$14:$C$33,C935)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SUMIFS(RAB!$F$14:$F$33,RAB!$C$14:$C$33,C936)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SUMIFS(RAB!$F$14:$F$33,RAB!$C$14:$C$33,C937)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SUMIFS(RAB!$F$14:$F$33,RAB!$C$14:$C$33,C938)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SUMIFS(RAB!$F$14:$F$33,RAB!$C$14:$C$33,C939)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SUMIFS(RAB!$F$14:$F$33,RAB!$C$14:$C$33,C940)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SUMIFS(RAB!$F$14:$F$33,RAB!$C$14:$C$33,C941)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SUMIFS(RAB!$F$14:$F$33,RAB!$C$14:$C$33,C942)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SUMIFS(RAB!$F$14:$F$33,RAB!$C$14:$C$33,C943)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SUMIFS(RAB!$F$14:$F$33,RAB!$C$14:$C$33,C944)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SUMIFS(RAB!$F$14:$F$33,RAB!$C$14:$C$33,C945)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SUMIFS(RAB!$F$14:$F$33,RAB!$C$14:$C$33,C946)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SUMIFS(RAB!$F$14:$F$33,RAB!$C$14:$C$33,C947)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SUMIFS(RAB!$F$14:$F$33,RAB!$C$14:$C$33,C948)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SUMIFS(RAB!$F$14:$F$33,RAB!$C$14:$C$33,C949)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SUMIFS(RAB!$F$14:$F$33,RAB!$C$14:$C$33,C950)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SUMIFS(RAB!$F$14:$F$33,RAB!$C$14:$C$33,C951)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SUMIFS(RAB!$F$14:$F$33,RAB!$C$14:$C$33,C952)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SUMIFS(RAB!$F$14:$F$33,RAB!$C$14:$C$33,C953)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SUMIFS(RAB!$F$14:$F$33,RAB!$C$14:$C$33,C954)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SUMIFS(RAB!$F$14:$F$33,RAB!$C$14:$C$33,C955)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SUMIFS(RAB!$F$14:$F$33,RAB!$C$14:$C$33,C956)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SUMIFS(RAB!$F$14:$F$33,RAB!$C$14:$C$33,C957)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SUMIFS(RAB!$F$14:$F$33,RAB!$C$14:$C$33,C958)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SUMIFS(RAB!$F$14:$F$33,RAB!$C$14:$C$33,C959)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SUMIFS(RAB!$F$14:$F$33,RAB!$C$14:$C$33,C960)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SUMIFS(RAB!$F$14:$F$33,RAB!$C$14:$C$33,C961)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SUMIFS(RAB!$F$14:$F$33,RAB!$C$14:$C$33,C962)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SUMIFS(RAB!$F$14:$F$33,RAB!$C$14:$C$33,C963)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SUMIFS(RAB!$F$14:$F$33,RAB!$C$14:$C$33,C964)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SUMIFS(RAB!$F$14:$F$33,RAB!$C$14:$C$33,C965)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SUMIFS(RAB!$F$14:$F$33,RAB!$C$14:$C$33,C966)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SUMIFS(RAB!$F$14:$F$33,RAB!$C$14:$C$33,C967)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SUMIFS(RAB!$F$14:$F$33,RAB!$C$14:$C$33,C968)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SUMIFS(RAB!$F$14:$F$33,RAB!$C$14:$C$33,C969)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SUMIFS(RAB!$F$14:$F$33,RAB!$C$14:$C$33,C970)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SUMIFS(RAB!$F$14:$F$33,RAB!$C$14:$C$33,C971)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SUMIFS(RAB!$F$14:$F$33,RAB!$C$14:$C$33,C972)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SUMIFS(RAB!$F$14:$F$33,RAB!$C$14:$C$33,C973)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SUMIFS(RAB!$F$14:$F$33,RAB!$C$14:$C$33,C974)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SUMIFS(RAB!$F$14:$F$33,RAB!$C$14:$C$33,C975)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SUMIFS(RAB!$F$14:$F$33,RAB!$C$14:$C$33,C976)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SUMIFS(RAB!$F$14:$F$33,RAB!$C$14:$C$33,C977)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SUMIFS(RAB!$F$14:$F$33,RAB!$C$14:$C$33,C978)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SUMIFS(RAB!$F$14:$F$33,RAB!$C$14:$C$33,C979)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SUMIFS(RAB!$F$14:$F$33,RAB!$C$14:$C$33,C980)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SUMIFS(RAB!$F$14:$F$33,RAB!$C$14:$C$33,C981)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SUMIFS(RAB!$F$14:$F$33,RAB!$C$14:$C$33,C982)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SUMIFS(RAB!$F$14:$F$33,RAB!$C$14:$C$33,C983)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SUMIFS(RAB!$F$14:$F$33,RAB!$C$14:$C$33,C984)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SUMIFS(RAB!$F$14:$F$33,RAB!$C$14:$C$33,C985)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SUMIFS(RAB!$F$14:$F$33,RAB!$C$14:$C$33,C986)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SUMIFS(RAB!$F$14:$F$33,RAB!$C$14:$C$33,C987)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SUMIFS(RAB!$F$14:$F$33,RAB!$C$14:$C$33,C988)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SUMIFS(RAB!$F$14:$F$33,RAB!$C$14:$C$33,C989)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SUMIFS(RAB!$F$14:$F$33,RAB!$C$14:$C$33,C990)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SUMIFS(RAB!$F$14:$F$33,RAB!$C$14:$C$33,C991)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SUMIFS(RAB!$F$14:$F$33,RAB!$C$14:$C$33,C992)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SUMIFS(RAB!$F$14:$F$33,RAB!$C$14:$C$33,C993)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SUMIFS(RAB!$F$14:$F$33,RAB!$C$14:$C$33,C994)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SUMIFS(RAB!$F$14:$F$33,RAB!$C$14:$C$33,C995)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SUMIFS(RAB!$F$14:$F$33,RAB!$C$14:$C$33,C996)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SUMIFS(RAB!$F$14:$F$33,RAB!$C$14:$C$33,C997)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SUMIFS(RAB!$F$14:$F$33,RAB!$C$14:$C$33,C998)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SUMIFS(RAB!$F$14:$F$33,RAB!$C$14:$C$33,C999)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SUMIFS(RAB!$F$14:$F$33,RAB!$C$14:$C$33,C1000)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SUMIFS(RAB!$F$14:$F$33,RAB!$C$14:$C$33,C1001)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SUMIFS(RAB!$F$14:$F$33,RAB!$C$14:$C$33,C1002)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SUMIFS(RAB!$F$14:$F$33,RAB!$C$14:$C$33,C1003)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SUMIFS(RAB!$F$14:$F$33,RAB!$C$14:$C$33,C1004)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SUMIFS(RAB!$F$14:$F$33,RAB!$C$14:$C$33,C1005)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SUMIFS(RAB!$F$14:$F$33,RAB!$C$14:$C$33,C1006)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SUMIFS(RAB!$F$14:$F$33,RAB!$C$14:$C$33,C1007)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SUMIFS(RAB!$F$14:$F$33,RAB!$C$14:$C$33,C1008)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SUMIFS(RAB!$F$14:$F$33,RAB!$C$14:$C$33,C1009)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SUMIFS(RAB!$F$14:$F$33,RAB!$C$14:$C$33,C1010)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SUMIFS(RAB!$F$14:$F$33,RAB!$C$14:$C$33,C1011)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SUMIFS(RAB!$F$14:$F$33,RAB!$C$14:$C$33,C1012)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SUMIFS(RAB!$F$14:$F$33,RAB!$C$14:$C$33,C1013)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SUMIFS(RAB!$F$14:$F$33,RAB!$C$14:$C$33,C1014)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SUMIFS(RAB!$F$14:$F$33,RAB!$C$14:$C$33,C1015)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SUMIFS(RAB!$F$14:$F$33,RAB!$C$14:$C$33,C1016)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SUMIFS(RAB!$F$14:$F$33,RAB!$C$14:$C$33,C1017)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SUMIFS(RAB!$F$14:$F$33,RAB!$C$14:$C$33,C1018)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SUMIFS(RAB!$F$14:$F$33,RAB!$C$14:$C$33,C1019)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SUMIFS(RAB!$F$14:$F$33,RAB!$C$14:$C$33,C1020)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SUMIFS(RAB!$F$14:$F$33,RAB!$C$14:$C$33,C1021)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SUMIFS(RAB!$F$14:$F$33,RAB!$C$14:$C$33,C1022)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SUMIFS(RAB!$F$14:$F$33,RAB!$C$14:$C$33,C1023)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SUMIFS(RAB!$F$14:$F$33,RAB!$C$14:$C$33,C1024)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SUMIFS(RAB!$F$14:$F$33,RAB!$C$14:$C$33,C1025)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SUMIFS(RAB!$F$14:$F$33,RAB!$C$14:$C$33,C1026)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SUMIFS(RAB!$F$14:$F$33,RAB!$C$14:$C$33,C1027)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SUMIFS(RAB!$F$14:$F$33,RAB!$C$14:$C$33,C1028)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SUMIFS(RAB!$F$14:$F$33,RAB!$C$14:$C$33,C1029)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SUMIFS(RAB!$F$14:$F$33,RAB!$C$14:$C$33,C1030)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SUMIFS(RAB!$F$14:$F$33,RAB!$C$14:$C$33,C1031)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SUMIFS(RAB!$F$14:$F$33,RAB!$C$14:$C$33,C1032)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SUMIFS(RAB!$F$14:$F$33,RAB!$C$14:$C$33,C1033)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SUMIFS(RAB!$F$14:$F$33,RAB!$C$14:$C$33,C1034)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SUMIFS(RAB!$F$14:$F$33,RAB!$C$14:$C$33,C1035)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SUMIFS(RAB!$F$14:$F$33,RAB!$C$14:$C$33,C1036)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SUMIFS(RAB!$F$14:$F$33,RAB!$C$14:$C$33,C1037)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SUMIFS(RAB!$F$14:$F$33,RAB!$C$14:$C$33,C1038)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SUMIFS(RAB!$F$14:$F$33,RAB!$C$14:$C$33,C1039)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SUMIFS(RAB!$F$14:$F$33,RAB!$C$14:$C$33,C1040)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SUMIFS(RAB!$F$14:$F$33,RAB!$C$14:$C$33,C1041)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SUMIFS(RAB!$F$14:$F$33,RAB!$C$14:$C$33,C1042)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SUMIFS(RAB!$F$14:$F$33,RAB!$C$14:$C$33,C1043)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SUMIFS(RAB!$F$14:$F$33,RAB!$C$14:$C$33,C1044)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SUMIFS(RAB!$F$14:$F$33,RAB!$C$14:$C$33,C1045)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SUMIFS(RAB!$F$14:$F$33,RAB!$C$14:$C$33,C1046)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SUMIFS(RAB!$F$14:$F$33,RAB!$C$14:$C$33,C1047)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SUMIFS(RAB!$F$14:$F$33,RAB!$C$14:$C$33,C1048)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SUMIFS(RAB!$F$14:$F$33,RAB!$C$14:$C$33,C1049)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SUMIFS(RAB!$F$14:$F$33,RAB!$C$14:$C$33,C1050)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SUMIFS(RAB!$F$14:$F$33,RAB!$C$14:$C$33,C1051)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SUMIFS(RAB!$F$14:$F$33,RAB!$C$14:$C$33,C1052)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SUMIFS(RAB!$F$14:$F$33,RAB!$C$14:$C$33,C1053)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SUMIFS(RAB!$F$14:$F$33,RAB!$C$14:$C$33,C1054)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SUMIFS(RAB!$F$14:$F$33,RAB!$C$14:$C$33,C1055)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SUMIFS(RAB!$F$14:$F$33,RAB!$C$14:$C$33,C1056)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SUMIFS(RAB!$F$14:$F$33,RAB!$C$14:$C$33,C1057)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SUMIFS(RAB!$F$14:$F$33,RAB!$C$14:$C$33,C1058)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SUMIFS(RAB!$F$14:$F$33,RAB!$C$14:$C$33,C1059)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SUMIFS(RAB!$F$14:$F$33,RAB!$C$14:$C$33,C1060)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SUMIFS(RAB!$F$14:$F$33,RAB!$C$14:$C$33,C1061)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SUMIFS(RAB!$F$14:$F$33,RAB!$C$14:$C$33,C1062)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SUMIFS(RAB!$F$14:$F$33,RAB!$C$14:$C$33,C1063)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SUMIFS(RAB!$F$14:$F$33,RAB!$C$14:$C$33,C1064)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SUMIFS(RAB!$F$14:$F$33,RAB!$C$14:$C$33,C1065)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SUMIFS(RAB!$F$14:$F$33,RAB!$C$14:$C$33,C1066)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SUMIFS(RAB!$F$14:$F$33,RAB!$C$14:$C$33,C1067)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SUMIFS(RAB!$F$14:$F$33,RAB!$C$14:$C$33,C1068)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SUMIFS(RAB!$F$14:$F$33,RAB!$C$14:$C$33,C1069)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SUMIFS(RAB!$F$14:$F$33,RAB!$C$14:$C$33,C1070)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SUMIFS(RAB!$F$14:$F$33,RAB!$C$14:$C$33,C1071)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SUMIFS(RAB!$F$14:$F$33,RAB!$C$14:$C$33,C1072)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SUMIFS(RAB!$F$14:$F$33,RAB!$C$14:$C$33,C1073)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SUMIFS(RAB!$F$14:$F$33,RAB!$C$14:$C$33,C1074)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SUMIFS(RAB!$F$14:$F$33,RAB!$C$14:$C$33,C1075)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SUMIFS(RAB!$F$14:$F$33,RAB!$C$14:$C$33,C1076)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SUMIFS(RAB!$F$14:$F$33,RAB!$C$14:$C$33,C1077)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SUMIFS(RAB!$F$14:$F$33,RAB!$C$14:$C$33,C1078)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SUMIFS(RAB!$F$14:$F$33,RAB!$C$14:$C$33,C1079)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SUMIFS(RAB!$F$14:$F$33,RAB!$C$14:$C$33,C1080)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SUMIFS(RAB!$F$14:$F$33,RAB!$C$14:$C$33,C1081)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SUMIFS(RAB!$F$14:$F$33,RAB!$C$14:$C$33,C1082)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SUMIFS(RAB!$F$14:$F$33,RAB!$C$14:$C$33,C1083)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SUMIFS(RAB!$F$14:$F$33,RAB!$C$14:$C$33,C1084)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SUMIFS(RAB!$F$14:$F$33,RAB!$C$14:$C$33,C1085)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SUMIFS(RAB!$F$14:$F$33,RAB!$C$14:$C$33,C1086)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SUMIFS(RAB!$F$14:$F$33,RAB!$C$14:$C$33,C1087)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SUMIFS(RAB!$F$14:$F$33,RAB!$C$14:$C$33,C1088)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SUMIFS(RAB!$F$14:$F$33,RAB!$C$14:$C$33,C1089)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SUMIFS(RAB!$F$14:$F$33,RAB!$C$14:$C$33,C1090)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SUMIFS(RAB!$F$14:$F$33,RAB!$C$14:$C$33,C1091)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SUMIFS(RAB!$F$14:$F$33,RAB!$C$14:$C$33,C1092)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SUMIFS(RAB!$F$14:$F$33,RAB!$C$14:$C$33,C1093)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SUMIFS(RAB!$F$14:$F$33,RAB!$C$14:$C$33,C1094)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SUMIFS(RAB!$F$14:$F$33,RAB!$C$14:$C$33,C1095)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SUMIFS(RAB!$F$14:$F$33,RAB!$C$14:$C$33,C1096)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SUMIFS(RAB!$F$14:$F$33,RAB!$C$14:$C$33,C1097)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SUMIFS(RAB!$F$14:$F$33,RAB!$C$14:$C$33,C1098)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SUMIFS(RAB!$F$14:$F$33,RAB!$C$14:$C$33,C1099)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SUMIFS(RAB!$F$14:$F$33,RAB!$C$14:$C$33,C1100)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SUMIFS(RAB!$F$14:$F$33,RAB!$C$14:$C$33,C1101)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SUMIFS(RAB!$F$14:$F$33,RAB!$C$14:$C$33,C1102)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SUMIFS(RAB!$F$14:$F$33,RAB!$C$14:$C$33,C1103)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SUMIFS(RAB!$F$14:$F$33,RAB!$C$14:$C$33,C1104)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SUMIFS(RAB!$F$14:$F$33,RAB!$C$14:$C$33,C1105)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SUMIFS(RAB!$F$14:$F$33,RAB!$C$14:$C$33,C1106)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SUMIFS(RAB!$F$14:$F$33,RAB!$C$14:$C$33,C1107)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SUMIFS(RAB!$F$14:$F$33,RAB!$C$14:$C$33,C1108)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SUMIFS(RAB!$F$14:$F$33,RAB!$C$14:$C$33,C1109)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SUMIFS(RAB!$F$14:$F$33,RAB!$C$14:$C$33,C1110)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SUMIFS(RAB!$F$14:$F$33,RAB!$C$14:$C$33,C1111)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SUMIFS(RAB!$F$14:$F$33,RAB!$C$14:$C$33,C1112)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SUMIFS(RAB!$F$14:$F$33,RAB!$C$14:$C$33,C1113)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SUMIFS(RAB!$F$14:$F$33,RAB!$C$14:$C$33,C1114)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SUMIFS(RAB!$F$14:$F$33,RAB!$C$14:$C$33,C1115)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SUMIFS(RAB!$F$14:$F$33,RAB!$C$14:$C$33,C1116)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SUMIFS(RAB!$F$14:$F$33,RAB!$C$14:$C$33,C1117)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SUMIFS(RAB!$F$14:$F$33,RAB!$C$14:$C$33,C1118)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SUMIFS(RAB!$F$14:$F$33,RAB!$C$14:$C$33,C1119)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SUMIFS(RAB!$F$14:$F$33,RAB!$C$14:$C$33,C1120)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SUMIFS(RAB!$F$14:$F$33,RAB!$C$14:$C$33,C1121)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SUMIFS(RAB!$F$14:$F$33,RAB!$C$14:$C$33,C1122)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SUMIFS(RAB!$F$14:$F$33,RAB!$C$14:$C$33,C1123)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SUMIFS(RAB!$F$14:$F$33,RAB!$C$14:$C$33,C1124)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SUMIFS(RAB!$F$14:$F$33,RAB!$C$14:$C$33,C1125)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SUMIFS(RAB!$F$14:$F$33,RAB!$C$14:$C$33,C1126)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SUMIFS(RAB!$F$14:$F$33,RAB!$C$14:$C$33,C1127)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SUMIFS(RAB!$F$14:$F$33,RAB!$C$14:$C$33,C1128)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SUMIFS(RAB!$F$14:$F$33,RAB!$C$14:$C$33,C1129)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SUMIFS(RAB!$F$14:$F$33,RAB!$C$14:$C$33,C1130)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SUMIFS(RAB!$F$14:$F$33,RAB!$C$14:$C$33,C1131)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SUMIFS(RAB!$F$14:$F$33,RAB!$C$14:$C$33,C1132)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SUMIFS(RAB!$F$14:$F$33,RAB!$C$14:$C$33,C1133)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SUMIFS(RAB!$F$14:$F$33,RAB!$C$14:$C$33,C1134)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SUMIFS(RAB!$F$14:$F$33,RAB!$C$14:$C$33,C1135)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SUMIFS(RAB!$F$14:$F$33,RAB!$C$14:$C$33,C1136)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SUMIFS(RAB!$F$14:$F$33,RAB!$C$14:$C$33,C1137)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SUMIFS(RAB!$F$14:$F$33,RAB!$C$14:$C$33,C1138)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SUMIFS(RAB!$F$14:$F$33,RAB!$C$14:$C$33,C1139)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SUMIFS(RAB!$F$14:$F$33,RAB!$C$14:$C$33,C1140)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SUMIFS(RAB!$F$14:$F$33,RAB!$C$14:$C$33,C1141)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SUMIFS(RAB!$F$14:$F$33,RAB!$C$14:$C$33,C1142)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SUMIFS(RAB!$F$14:$F$33,RAB!$C$14:$C$33,C1143)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SUMIFS(RAB!$F$14:$F$33,RAB!$C$14:$C$33,C1144)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SUMIFS(RAB!$F$14:$F$33,RAB!$C$14:$C$33,C1145)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SUMIFS(RAB!$F$14:$F$33,RAB!$C$14:$C$33,C1146)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SUMIFS(RAB!$F$14:$F$33,RAB!$C$14:$C$33,C1147)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SUMIFS(RAB!$F$14:$F$33,RAB!$C$14:$C$33,C1148)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SUMIFS(RAB!$F$14:$F$33,RAB!$C$14:$C$33,C1149)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SUMIFS(RAB!$F$14:$F$33,RAB!$C$14:$C$33,C1150)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SUMIFS(RAB!$F$14:$F$33,RAB!$C$14:$C$33,C1151)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SUMIFS(RAB!$F$14:$F$33,RAB!$C$14:$C$33,C1152)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SUMIFS(RAB!$F$14:$F$33,RAB!$C$14:$C$33,C1153)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SUMIFS(RAB!$F$14:$F$33,RAB!$C$14:$C$33,C1154)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SUMIFS(RAB!$F$14:$F$33,RAB!$C$14:$C$33,C1155)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SUMIFS(RAB!$F$14:$F$33,RAB!$C$14:$C$33,C1156)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SUMIFS(RAB!$F$14:$F$33,RAB!$C$14:$C$33,C1157)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SUMIFS(RAB!$F$14:$F$33,RAB!$C$14:$C$33,C1158)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SUMIFS(RAB!$F$14:$F$33,RAB!$C$14:$C$33,C1159)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SUMIFS(RAB!$F$14:$F$33,RAB!$C$14:$C$33,C1160)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SUMIFS(RAB!$F$14:$F$33,RAB!$C$14:$C$33,C1161)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SUMIFS(RAB!$F$14:$F$33,RAB!$C$14:$C$33,C1162)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SUMIFS(RAB!$F$14:$F$33,RAB!$C$14:$C$33,C1163)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SUMIFS(RAB!$F$14:$F$33,RAB!$C$14:$C$33,C1164)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SUMIFS(RAB!$F$14:$F$33,RAB!$C$14:$C$33,C1165)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SUMIFS(RAB!$F$14:$F$33,RAB!$C$14:$C$33,C1166)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SUMIFS(RAB!$F$14:$F$33,RAB!$C$14:$C$33,C1167)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SUMIFS(RAB!$F$14:$F$33,RAB!$C$14:$C$33,C1168)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SUMIFS(RAB!$F$14:$F$33,RAB!$C$14:$C$33,C1169)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SUMIFS(RAB!$F$14:$F$33,RAB!$C$14:$C$33,C1170)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SUMIFS(RAB!$F$14:$F$33,RAB!$C$14:$C$33,C1171)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SUMIFS(RAB!$F$14:$F$33,RAB!$C$14:$C$33,C1172)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SUMIFS(RAB!$F$14:$F$33,RAB!$C$14:$C$33,C1173)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SUMIFS(RAB!$F$14:$F$33,RAB!$C$14:$C$33,C1174)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SUMIFS(RAB!$F$14:$F$33,RAB!$C$14:$C$33,C1175)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SUMIFS(RAB!$F$14:$F$33,RAB!$C$14:$C$33,C1176)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SUMIFS(RAB!$F$14:$F$33,RAB!$C$14:$C$33,C1177)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SUMIFS(RAB!$F$14:$F$33,RAB!$C$14:$C$33,C1178)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SUMIFS(RAB!$F$14:$F$33,RAB!$C$14:$C$33,C1179)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SUMIFS(RAB!$F$14:$F$33,RAB!$C$14:$C$33,C1180)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SUMIFS(RAB!$F$14:$F$33,RAB!$C$14:$C$33,C1181)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SUMIFS(RAB!$F$14:$F$33,RAB!$C$14:$C$33,C1182)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SUMIFS(RAB!$F$14:$F$33,RAB!$C$14:$C$33,C1183)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SUMIFS(RAB!$F$14:$F$33,RAB!$C$14:$C$33,C1184)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SUMIFS(RAB!$F$14:$F$33,RAB!$C$14:$C$33,C1185)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SUMIFS(RAB!$F$14:$F$33,RAB!$C$14:$C$33,C1186)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SUMIFS(RAB!$F$14:$F$33,RAB!$C$14:$C$33,C1187)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SUMIFS(RAB!$F$14:$F$33,RAB!$C$14:$C$33,C1188)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SUMIFS(RAB!$F$14:$F$33,RAB!$C$14:$C$33,C1189)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SUMIFS(RAB!$F$14:$F$33,RAB!$C$14:$C$33,C1190)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SUMIFS(RAB!$F$14:$F$33,RAB!$C$14:$C$33,C1191)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SUMIFS(RAB!$F$14:$F$33,RAB!$C$14:$C$33,C1192)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SUMIFS(RAB!$F$14:$F$33,RAB!$C$14:$C$33,C1193)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SUMIFS(RAB!$F$14:$F$33,RAB!$C$14:$C$33,C1194)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SUMIFS(RAB!$F$14:$F$33,RAB!$C$14:$C$33,C1195)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SUMIFS(RAB!$F$14:$F$33,RAB!$C$14:$C$33,C1196)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SUMIFS(RAB!$F$14:$F$33,RAB!$C$14:$C$33,C1197)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SUMIFS(RAB!$F$14:$F$33,RAB!$C$14:$C$33,C1198)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SUMIFS(RAB!$F$14:$F$33,RAB!$C$14:$C$33,C1199)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SUMIFS(RAB!$F$14:$F$33,RAB!$C$14:$C$33,C1200)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SUMIFS(RAB!$F$14:$F$33,RAB!$C$14:$C$33,C1201)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SUMIFS(RAB!$F$14:$F$33,RAB!$C$14:$C$33,C1202)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SUMIFS(RAB!$F$14:$F$33,RAB!$C$14:$C$33,C1203)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SUMIFS(RAB!$F$14:$F$33,RAB!$C$14:$C$33,C1204)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SUMIFS(RAB!$F$14:$F$33,RAB!$C$14:$C$33,C1205)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SUMIFS(RAB!$F$14:$F$33,RAB!$C$14:$C$33,C1206)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SUMIFS(RAB!$F$14:$F$33,RAB!$C$14:$C$33,C1207)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SUMIFS(RAB!$F$14:$F$33,RAB!$C$14:$C$33,C1208)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SUMIFS(RAB!$F$14:$F$33,RAB!$C$14:$C$33,C1209)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SUMIFS(RAB!$F$14:$F$33,RAB!$C$14:$C$33,C1210)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SUMIFS(RAB!$F$14:$F$33,RAB!$C$14:$C$33,C1211)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SUMIFS(RAB!$F$14:$F$33,RAB!$C$14:$C$33,C1212)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SUMIFS(RAB!$F$14:$F$33,RAB!$C$14:$C$33,C1213)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SUMIFS(RAB!$F$14:$F$33,RAB!$C$14:$C$33,C1214)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SUMIFS(RAB!$F$14:$F$33,RAB!$C$14:$C$33,C1215)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SUMIFS(RAB!$F$14:$F$33,RAB!$C$14:$C$33,C1216)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SUMIFS(RAB!$F$14:$F$33,RAB!$C$14:$C$33,C1217)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SUMIFS(RAB!$F$14:$F$33,RAB!$C$14:$C$33,C1218)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SUMIFS(RAB!$F$14:$F$33,RAB!$C$14:$C$33,C1219)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SUMIFS(RAB!$F$14:$F$33,RAB!$C$14:$C$33,C1220)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SUMIFS(RAB!$F$14:$F$33,RAB!$C$14:$C$33,C1221)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SUMIFS(RAB!$F$14:$F$33,RAB!$C$14:$C$33,C1222)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SUMIFS(RAB!$F$14:$F$33,RAB!$C$14:$C$33,C1223)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SUMIFS(RAB!$F$14:$F$33,RAB!$C$14:$C$33,C1224)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SUMIFS(RAB!$F$14:$F$33,RAB!$C$14:$C$33,C1225)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SUMIFS(RAB!$F$14:$F$33,RAB!$C$14:$C$33,C1226)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SUMIFS(RAB!$F$14:$F$33,RAB!$C$14:$C$33,C1227)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SUMIFS(RAB!$F$14:$F$33,RAB!$C$14:$C$33,C1228)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SUMIFS(RAB!$F$14:$F$33,RAB!$C$14:$C$33,C1229)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SUMIFS(RAB!$F$14:$F$33,RAB!$C$14:$C$33,C1230)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SUMIFS(RAB!$F$14:$F$33,RAB!$C$14:$C$33,C1231)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SUMIFS(RAB!$F$14:$F$33,RAB!$C$14:$C$33,C1232)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SUMIFS(RAB!$F$14:$F$33,RAB!$C$14:$C$33,C1233)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SUMIFS(RAB!$F$14:$F$33,RAB!$C$14:$C$33,C1234)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SUMIFS(RAB!$F$14:$F$33,RAB!$C$14:$C$33,C1235)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SUMIFS(RAB!$F$14:$F$33,RAB!$C$14:$C$33,C1236)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SUMIFS(RAB!$F$14:$F$33,RAB!$C$14:$C$33,C1237)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SUMIFS(RAB!$F$14:$F$33,RAB!$C$14:$C$33,C1238)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SUMIFS(RAB!$F$14:$F$33,RAB!$C$14:$C$33,C1239)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SUMIFS(RAB!$F$14:$F$33,RAB!$C$14:$C$33,C1240)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SUMIFS(RAB!$F$14:$F$33,RAB!$C$14:$C$33,C1241)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SUMIFS(RAB!$F$14:$F$33,RAB!$C$14:$C$33,C1242)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SUMIFS(RAB!$F$14:$F$33,RAB!$C$14:$C$33,C1243)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SUMIFS(RAB!$F$14:$F$33,RAB!$C$14:$C$33,C1244)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SUMIFS(RAB!$F$14:$F$33,RAB!$C$14:$C$33,C1245)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SUMIFS(RAB!$F$14:$F$33,RAB!$C$14:$C$33,C1246)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SUMIFS(RAB!$F$14:$F$33,RAB!$C$14:$C$33,C1247)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SUMIFS(RAB!$F$14:$F$33,RAB!$C$14:$C$33,C1248)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SUMIFS(RAB!$F$14:$F$33,RAB!$C$14:$C$33,C1249)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SUMIFS(RAB!$F$14:$F$33,RAB!$C$14:$C$33,C1250)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SUMIFS(RAB!$F$14:$F$33,RAB!$C$14:$C$33,C1251)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SUMIFS(RAB!$F$14:$F$33,RAB!$C$14:$C$33,C1252)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SUMIFS(RAB!$F$14:$F$33,RAB!$C$14:$C$33,C1253)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SUMIFS(RAB!$F$14:$F$33,RAB!$C$14:$C$33,C1254)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SUMIFS(RAB!$F$14:$F$33,RAB!$C$14:$C$33,C1255)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SUMIFS(RAB!$F$14:$F$33,RAB!$C$14:$C$33,C1256)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SUMIFS(RAB!$F$14:$F$33,RAB!$C$14:$C$33,C1257)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SUMIFS(RAB!$F$14:$F$33,RAB!$C$14:$C$33,C1258)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SUMIFS(RAB!$F$14:$F$33,RAB!$C$14:$C$33,C1259)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SUMIFS(RAB!$F$14:$F$33,RAB!$C$14:$C$33,C1260)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SUMIFS(RAB!$F$14:$F$33,RAB!$C$14:$C$33,C1261)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SUMIFS(RAB!$F$14:$F$33,RAB!$C$14:$C$33,C1262)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SUMIFS(RAB!$F$14:$F$33,RAB!$C$14:$C$33,C1263)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SUMIFS(RAB!$F$14:$F$33,RAB!$C$14:$C$33,C1264)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SUMIFS(RAB!$F$14:$F$33,RAB!$C$14:$C$33,C1265)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SUMIFS(RAB!$F$14:$F$33,RAB!$C$14:$C$33,C1266)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SUMIFS(RAB!$F$14:$F$33,RAB!$C$14:$C$33,C1267)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SUMIFS(RAB!$F$14:$F$33,RAB!$C$14:$C$33,C1268)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SUMIFS(RAB!$F$14:$F$33,RAB!$C$14:$C$33,C1269)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SUMIFS(RAB!$F$14:$F$33,RAB!$C$14:$C$33,C1270)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SUMIFS(RAB!$F$14:$F$33,RAB!$C$14:$C$33,C1271)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SUMIFS(RAB!$F$14:$F$33,RAB!$C$14:$C$33,C1272)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SUMIFS(RAB!$F$14:$F$33,RAB!$C$14:$C$33,C1273)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SUMIFS(RAB!$F$14:$F$33,RAB!$C$14:$C$33,C1274)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SUMIFS(RAB!$F$14:$F$33,RAB!$C$14:$C$33,C1275)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SUMIFS(RAB!$F$14:$F$33,RAB!$C$14:$C$33,C1276)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SUMIFS(RAB!$F$14:$F$33,RAB!$C$14:$C$33,C1277)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SUMIFS(RAB!$F$14:$F$33,RAB!$C$14:$C$33,C1278)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SUMIFS(RAB!$F$14:$F$33,RAB!$C$14:$C$33,C1279)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SUMIFS(RAB!$F$14:$F$33,RAB!$C$14:$C$33,C1280)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SUMIFS(RAB!$F$14:$F$33,RAB!$C$14:$C$33,C1281)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SUMIFS(RAB!$F$14:$F$33,RAB!$C$14:$C$33,C1282)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SUMIFS(RAB!$F$14:$F$33,RAB!$C$14:$C$33,C1283)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SUMIFS(RAB!$F$14:$F$33,RAB!$C$14:$C$33,C1284)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SUMIFS(RAB!$F$14:$F$33,RAB!$C$14:$C$33,C1285)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SUMIFS(RAB!$F$14:$F$33,RAB!$C$14:$C$33,C1286)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SUMIFS(RAB!$F$14:$F$33,RAB!$C$14:$C$33,C1287)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SUMIFS(RAB!$F$14:$F$33,RAB!$C$14:$C$33,C1288)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SUMIFS(RAB!$F$14:$F$33,RAB!$C$14:$C$33,C1289)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SUMIFS(RAB!$F$14:$F$33,RAB!$C$14:$C$33,C1290)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SUMIFS(RAB!$F$14:$F$33,RAB!$C$14:$C$33,C1291)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SUMIFS(RAB!$F$14:$F$33,RAB!$C$14:$C$33,C1292)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SUMIFS(RAB!$F$14:$F$33,RAB!$C$14:$C$33,C1293)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SUMIFS(RAB!$F$14:$F$33,RAB!$C$14:$C$33,C1294)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SUMIFS(RAB!$F$14:$F$33,RAB!$C$14:$C$33,C1295)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SUMIFS(RAB!$F$14:$F$33,RAB!$C$14:$C$33,C1296)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SUMIFS(RAB!$F$14:$F$33,RAB!$C$14:$C$33,C1297)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SUMIFS(RAB!$F$14:$F$33,RAB!$C$14:$C$33,C1298)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SUMIFS(RAB!$F$14:$F$33,RAB!$C$14:$C$33,C1299)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SUMIFS(RAB!$F$14:$F$33,RAB!$C$14:$C$33,C1300)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SUMIFS(RAB!$F$14:$F$33,RAB!$C$14:$C$33,C1301)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SUMIFS(RAB!$F$14:$F$33,RAB!$C$14:$C$33,C1302)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SUMIFS(RAB!$F$14:$F$33,RAB!$C$14:$C$33,C1303)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SUMIFS(RAB!$F$14:$F$33,RAB!$C$14:$C$33,C1304)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SUMIFS(RAB!$F$14:$F$33,RAB!$C$14:$C$33,C1305)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SUMIFS(RAB!$F$14:$F$33,RAB!$C$14:$C$33,C1306)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SUMIFS(RAB!$F$14:$F$33,RAB!$C$14:$C$33,C1307)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SUMIFS(RAB!$F$14:$F$33,RAB!$C$14:$C$33,C1308)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SUMIFS(RAB!$F$14:$F$33,RAB!$C$14:$C$33,C1309)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SUMIFS(RAB!$F$14:$F$33,RAB!$C$14:$C$33,C1310)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SUMIFS(RAB!$F$14:$F$33,RAB!$C$14:$C$33,C1311)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SUMIFS(RAB!$F$14:$F$33,RAB!$C$14:$C$33,C1312)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SUMIFS(RAB!$F$14:$F$33,RAB!$C$14:$C$33,C1313)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SUMIFS(RAB!$F$14:$F$33,RAB!$C$14:$C$33,C1314)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SUMIFS(RAB!$F$14:$F$33,RAB!$C$14:$C$33,C1315)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SUMIFS(RAB!$F$14:$F$33,RAB!$C$14:$C$33,C1316)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SUMIFS(RAB!$F$14:$F$33,RAB!$C$14:$C$33,C1317)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SUMIFS(RAB!$F$14:$F$33,RAB!$C$14:$C$33,C1318)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SUMIFS(RAB!$F$14:$F$33,RAB!$C$14:$C$33,C1319)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SUMIFS(RAB!$F$14:$F$33,RAB!$C$14:$C$33,C1320)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7" sqref="D2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1127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TD RAJAWALI LAS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DEMAK-BONANG, DS KALICILIK,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4" t="s">
        <v>1008</v>
      </c>
      <c r="D38" s="544"/>
      <c r="E38" s="544"/>
      <c r="F38" s="54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5" t="s">
        <v>462</v>
      </c>
      <c r="D39" s="545"/>
      <c r="E39" s="545"/>
      <c r="F39" s="54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6" t="s">
        <v>463</v>
      </c>
      <c r="D40" s="536"/>
      <c r="E40" s="536"/>
      <c r="F40" s="536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7" t="e">
        <f ca="1">"Terbilang : ( "&amp;L42&amp;" Rupiah )"</f>
        <v>#NAME?</v>
      </c>
      <c r="C41" s="538"/>
      <c r="D41" s="538"/>
      <c r="E41" s="538"/>
      <c r="F41" s="538"/>
      <c r="G41" s="538"/>
      <c r="H41" s="538"/>
      <c r="I41" s="538"/>
      <c r="J41" s="538"/>
      <c r="K41" s="539"/>
      <c r="L41" s="44"/>
      <c r="R41" s="58"/>
      <c r="S41" s="58"/>
      <c r="T41" s="58"/>
    </row>
    <row r="42" spans="1:20" s="36" customFormat="1">
      <c r="A42" s="30"/>
      <c r="B42" s="540"/>
      <c r="C42" s="541"/>
      <c r="D42" s="541"/>
      <c r="E42" s="541"/>
      <c r="F42" s="541"/>
      <c r="G42" s="541"/>
      <c r="H42" s="541"/>
      <c r="I42" s="541"/>
      <c r="J42" s="541"/>
      <c r="K42" s="54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SUMIFS(RAB!$F$14:$F$33,RAB!$C$14:$C$33,'REKAP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SUMIFS(RAB!$F$14:$F$33,RAB!$C$14:$C$33,'REKAP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SUMIFS(RAB!$F$14:$F$33,RAB!$C$14:$C$33,'REKAP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SUMIFS(RAB!$F$14:$F$33,RAB!$C$14:$C$33,'REKAP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SUMIFS(RAB!$F$14:$F$33,RAB!$C$14:$C$33,'REKAP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SUMIFS(RAB!$F$14:$F$33,RAB!$C$14:$C$33,'REKAP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SUMIFS(RAB!$F$14:$F$33,RAB!$C$14:$C$33,'REKAP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SUMIFS(RAB!$F$14:$F$33,RAB!$C$14:$C$33,'REKAP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SUMIFS(RAB!$F$14:$F$33,RAB!$C$14:$C$33,'REKAP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SUMIFS(RAB!$F$14:$F$33,RAB!$C$14:$C$33,'REKAP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SUMIFS(RAB!$F$14:$F$33,RAB!$C$14:$C$33,'REKAP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SUMIFS(RAB!$F$14:$F$33,RAB!$C$14:$C$33,'REKAP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SUMIFS(RAB!$F$14:$F$33,RAB!$C$14:$C$33,'REKAP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SUMIFS(RAB!$F$14:$F$33,RAB!$C$14:$C$33,'REKAP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SUMIFS(RAB!$F$14:$F$33,RAB!$C$14:$C$33,'REKAP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SUMIFS(RAB!$F$14:$F$33,RAB!$C$14:$C$33,'REKAP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SUMIFS(RAB!$F$14:$F$33,RAB!$C$14:$C$33,'REKAP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SUMIFS(RAB!$F$14:$F$33,RAB!$C$14:$C$33,'REKAP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SUMIFS(RAB!$F$14:$F$33,RAB!$C$14:$C$33,'REKAP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SUMIFS(RAB!$F$14:$F$33,RAB!$C$14:$C$33,'REKAP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19" t="s">
        <v>1034</v>
      </c>
      <c r="C4" s="519"/>
      <c r="D4" s="519"/>
      <c r="E4" s="519"/>
      <c r="F4" s="519"/>
      <c r="G4" s="519"/>
      <c r="H4" s="519"/>
      <c r="I4" s="519"/>
      <c r="J4" s="519"/>
      <c r="K4" s="51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3" t="str">
        <f>RAB!G6</f>
        <v>TD RAJAWALI LAS</v>
      </c>
      <c r="H6" s="543"/>
      <c r="I6" s="543"/>
      <c r="J6" s="543"/>
      <c r="K6" s="54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DEMAK-BONANG, DS KALICILIK,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0" t="s">
        <v>0</v>
      </c>
      <c r="C11" s="522" t="s">
        <v>1</v>
      </c>
      <c r="D11" s="525" t="s">
        <v>42</v>
      </c>
      <c r="E11" s="525" t="s">
        <v>43</v>
      </c>
      <c r="F11" s="525" t="s">
        <v>2</v>
      </c>
      <c r="G11" s="527" t="s">
        <v>41</v>
      </c>
      <c r="H11" s="525" t="s">
        <v>3</v>
      </c>
      <c r="I11" s="525"/>
      <c r="J11" s="525"/>
      <c r="K11" s="530"/>
      <c r="M11" s="33"/>
      <c r="N11" s="33"/>
      <c r="O11" s="33"/>
      <c r="P11" s="33"/>
      <c r="R11" s="34"/>
      <c r="S11" s="74"/>
      <c r="T11" s="74"/>
    </row>
    <row r="12" spans="1:21" ht="15" customHeight="1">
      <c r="B12" s="521"/>
      <c r="C12" s="523"/>
      <c r="D12" s="526"/>
      <c r="E12" s="526"/>
      <c r="F12" s="526"/>
      <c r="G12" s="528"/>
      <c r="H12" s="534" t="s">
        <v>46</v>
      </c>
      <c r="I12" s="534" t="s">
        <v>5</v>
      </c>
      <c r="J12" s="526" t="s">
        <v>47</v>
      </c>
      <c r="K12" s="53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1"/>
      <c r="C13" s="524"/>
      <c r="D13" s="526"/>
      <c r="E13" s="526"/>
      <c r="F13" s="526"/>
      <c r="G13" s="529"/>
      <c r="H13" s="535"/>
      <c r="I13" s="535"/>
      <c r="J13" s="526"/>
      <c r="K13" s="53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3 Fasa 16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172800</v>
      </c>
      <c r="H17" s="42">
        <f t="shared" ca="1" si="1"/>
        <v>172800</v>
      </c>
      <c r="I17" s="42">
        <f t="shared" ca="1" si="2"/>
        <v>0</v>
      </c>
      <c r="J17" s="42">
        <f t="shared" ca="1" si="3"/>
        <v>0</v>
      </c>
      <c r="K17" s="43">
        <f t="shared" ca="1" si="0"/>
        <v>172800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Smart Box Langsung Daya 10.6 kVA MCCB 16 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Unit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3564900</v>
      </c>
      <c r="H18" s="42">
        <f t="shared" ca="1" si="1"/>
        <v>3564900</v>
      </c>
      <c r="I18" s="42">
        <f t="shared" ca="1" si="2"/>
        <v>0</v>
      </c>
      <c r="J18" s="42">
        <f t="shared" ca="1" si="3"/>
        <v>0</v>
      </c>
      <c r="K18" s="43">
        <f t="shared" ca="1" si="0"/>
        <v>3564900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42">
        <f t="shared" ca="1" si="1"/>
        <v>472500</v>
      </c>
      <c r="I19" s="42">
        <f t="shared" ca="1" si="2"/>
        <v>0</v>
      </c>
      <c r="J19" s="42">
        <f t="shared" ca="1" si="3"/>
        <v>0</v>
      </c>
      <c r="K19" s="43">
        <f t="shared" ca="1" si="0"/>
        <v>472500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4" t="s">
        <v>1008</v>
      </c>
      <c r="D168" s="544"/>
      <c r="E168" s="544"/>
      <c r="F168" s="544"/>
      <c r="G168" s="77" t="s">
        <v>9</v>
      </c>
      <c r="H168" s="55">
        <f ca="1">SUM(H14:H167)</f>
        <v>5637600</v>
      </c>
      <c r="I168" s="55">
        <f ca="1">SUM(I14:I167)</f>
        <v>0</v>
      </c>
      <c r="J168" s="55">
        <f ca="1">SUM(J14:J167)</f>
        <v>0</v>
      </c>
      <c r="K168" s="55">
        <f ca="1">SUM(K14:K167)</f>
        <v>5637600</v>
      </c>
      <c r="L168" s="44"/>
      <c r="R168" s="99"/>
      <c r="S168" s="99"/>
      <c r="T168" s="99"/>
    </row>
    <row r="169" spans="1:20" s="36" customFormat="1">
      <c r="A169" s="30"/>
      <c r="B169" s="56"/>
      <c r="C169" s="545" t="s">
        <v>462</v>
      </c>
      <c r="D169" s="545"/>
      <c r="E169" s="545"/>
      <c r="F169" s="545"/>
      <c r="G169" s="59" t="s">
        <v>9</v>
      </c>
      <c r="H169" s="60">
        <f ca="1">H168*0.1</f>
        <v>563760</v>
      </c>
      <c r="I169" s="60">
        <f ca="1">I168*0.1</f>
        <v>0</v>
      </c>
      <c r="J169" s="60">
        <f ca="1">J168*0.1</f>
        <v>0</v>
      </c>
      <c r="K169" s="60">
        <f ca="1">K168*0.1</f>
        <v>563760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6" t="s">
        <v>463</v>
      </c>
      <c r="D170" s="536"/>
      <c r="E170" s="536"/>
      <c r="F170" s="536"/>
      <c r="G170" s="61" t="s">
        <v>9</v>
      </c>
      <c r="H170" s="78">
        <f ca="1">SUM(H168:H169)</f>
        <v>6201360</v>
      </c>
      <c r="I170" s="78">
        <f ca="1">SUM(I168:I169)</f>
        <v>0</v>
      </c>
      <c r="J170" s="61">
        <f ca="1">SUM(J168:J169)</f>
        <v>0</v>
      </c>
      <c r="K170" s="61">
        <f ca="1">SUM(K168:K169)</f>
        <v>6201360</v>
      </c>
      <c r="L170" s="44"/>
      <c r="R170" s="99"/>
      <c r="S170" s="99"/>
      <c r="T170" s="99"/>
    </row>
    <row r="171" spans="1:20" s="36" customFormat="1">
      <c r="A171" s="30"/>
      <c r="B171" s="537" t="e">
        <f ca="1">"Terbilang : ( "&amp;L172&amp;" Rupiah )"</f>
        <v>#NAME?</v>
      </c>
      <c r="C171" s="538"/>
      <c r="D171" s="538"/>
      <c r="E171" s="538"/>
      <c r="F171" s="538"/>
      <c r="G171" s="538"/>
      <c r="H171" s="538"/>
      <c r="I171" s="538"/>
      <c r="J171" s="538"/>
      <c r="K171" s="539"/>
      <c r="L171" s="44"/>
      <c r="R171" s="58"/>
      <c r="S171" s="58"/>
      <c r="T171" s="58"/>
    </row>
    <row r="172" spans="1:20" s="36" customFormat="1">
      <c r="A172" s="30"/>
      <c r="B172" s="540"/>
      <c r="C172" s="541"/>
      <c r="D172" s="541"/>
      <c r="E172" s="541"/>
      <c r="F172" s="541"/>
      <c r="G172" s="541"/>
      <c r="H172" s="541"/>
      <c r="I172" s="541"/>
      <c r="J172" s="541"/>
      <c r="K172" s="54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SUMIFS(RAB!$F$14:$F$33,RAB!$C$14:$C$33,C224)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SUMIFS(RAB!$F$14:$F$33,RAB!$C$14:$C$33,C225)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SUMIFS(RAB!$F$14:$F$33,RAB!$C$14:$C$33,C226)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SUMIFS(RAB!$F$14:$F$33,RAB!$C$14:$C$33,C227)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SUMIFS(RAB!$F$14:$F$33,RAB!$C$14:$C$33,C228)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SUMIFS(RAB!$F$14:$F$33,RAB!$C$14:$C$33,C229)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SUMIFS(RAB!$F$14:$F$33,RAB!$C$14:$C$33,C230)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SUMIFS(RAB!$F$14:$F$33,RAB!$C$14:$C$33,C231)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SUMIFS(RAB!$F$14:$F$33,RAB!$C$14:$C$33,C232)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SUMIFS(RAB!$F$14:$F$33,RAB!$C$14:$C$33,C233)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SUMIFS(RAB!$F$14:$F$33,RAB!$C$14:$C$33,C234)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SUMIFS(RAB!$F$14:$F$33,RAB!$C$14:$C$33,C235)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SUMIFS(RAB!$F$14:$F$33,RAB!$C$14:$C$33,C236)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SUMIFS(RAB!$F$14:$F$33,RAB!$C$14:$C$33,C237)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SUMIFS(RAB!$F$14:$F$33,RAB!$C$14:$C$33,C238)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SUMIFS(RAB!$F$14:$F$33,RAB!$C$14:$C$33,C239)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SUMIFS(RAB!$F$14:$F$33,RAB!$C$14:$C$33,C240)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SUMIFS(RAB!$F$14:$F$33,RAB!$C$14:$C$33,C241)</f>
        <v>1</v>
      </c>
      <c r="E241" s="24">
        <f t="shared" ca="1" si="21"/>
        <v>1</v>
      </c>
      <c r="F241" s="24">
        <f ca="1">IF(D241=0,0,SUM($E$223:E241))</f>
        <v>2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SUMIFS(RAB!$F$14:$F$33,RAB!$C$14:$C$33,C242)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SUMIFS(RAB!$F$14:$F$33,RAB!$C$14:$C$33,C243)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SUMIFS(RAB!$F$14:$F$33,RAB!$C$14:$C$33,C244)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SUMIFS(RAB!$F$14:$F$33,RAB!$C$14:$C$33,C245)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SUMIFS(RAB!$F$14:$F$33,RAB!$C$14:$C$33,C246)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SUMIFS(RAB!$F$14:$F$33,RAB!$C$14:$C$33,C247)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SUMIFS(RAB!$F$14:$F$33,RAB!$C$14:$C$33,C248)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SUMIFS(RAB!$F$14:$F$33,RAB!$C$14:$C$33,C249)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SUMIFS(RAB!$F$14:$F$33,RAB!$C$14:$C$33,C250)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SUMIFS(RAB!$F$14:$F$33,RAB!$C$14:$C$33,C251)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SUMIFS(RAB!$F$14:$F$33,RAB!$C$14:$C$33,C252)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SUMIFS(RAB!$F$14:$F$33,RAB!$C$14:$C$33,C253)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SUMIFS(RAB!$F$14:$F$33,RAB!$C$14:$C$33,C254)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SUMIFS(RAB!$F$14:$F$33,RAB!$C$14:$C$33,C255)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SUMIFS(RAB!$F$14:$F$33,RAB!$C$14:$C$33,C256)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SUMIFS(RAB!$F$14:$F$33,RAB!$C$14:$C$33,C257)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SUMIFS(RAB!$F$14:$F$33,RAB!$C$14:$C$33,C258)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SUMIFS(RAB!$F$14:$F$33,RAB!$C$14:$C$33,C259)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SUMIFS(RAB!$F$14:$F$33,RAB!$C$14:$C$33,C260)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SUMIFS(RAB!$F$14:$F$33,RAB!$C$14:$C$33,C261)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SUMIFS(RAB!$F$14:$F$33,RAB!$C$14:$C$33,C262)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SUMIFS(RAB!$F$14:$F$33,RAB!$C$14:$C$33,C263)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SUMIFS(RAB!$F$14:$F$33,RAB!$C$14:$C$33,C264)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SUMIFS(RAB!$F$14:$F$33,RAB!$C$14:$C$33,C265)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SUMIFS(RAB!$F$14:$F$33,RAB!$C$14:$C$33,C266)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SUMIFS(RAB!$F$14:$F$33,RAB!$C$14:$C$33,C267)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SUMIFS(RAB!$F$14:$F$33,RAB!$C$14:$C$33,C268)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SUMIFS(RAB!$F$14:$F$33,RAB!$C$14:$C$33,C269)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SUMIFS(RAB!$F$14:$F$33,RAB!$C$14:$C$33,C270)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SUMIFS(RAB!$F$14:$F$33,RAB!$C$14:$C$33,C271)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SUMIFS(RAB!$F$14:$F$33,RAB!$C$14:$C$33,C272)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SUMIFS(RAB!$F$14:$F$33,RAB!$C$14:$C$33,C273)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SUMIFS(RAB!$F$14:$F$33,RAB!$C$14:$C$33,C274)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SUMIFS(RAB!$F$14:$F$33,RAB!$C$14:$C$33,C275)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SUMIFS(RAB!$F$14:$F$33,RAB!$C$14:$C$33,C276)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SUMIFS(RAB!$F$14:$F$33,RAB!$C$14:$C$33,C277)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SUMIFS(RAB!$F$14:$F$33,RAB!$C$14:$C$33,C278)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SUMIFS(RAB!$F$14:$F$33,RAB!$C$14:$C$33,C279)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SUMIFS(RAB!$F$14:$F$33,RAB!$C$14:$C$33,C280)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SUMIFS(RAB!$F$14:$F$33,RAB!$C$14:$C$33,C281)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SUMIFS(RAB!$F$14:$F$33,RAB!$C$14:$C$33,C282)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SUMIFS(RAB!$F$14:$F$33,RAB!$C$14:$C$33,C283)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SUMIFS(RAB!$F$14:$F$33,RAB!$C$14:$C$33,C284)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SUMIFS(RAB!$F$14:$F$33,RAB!$C$14:$C$33,C285)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SUMIFS(RAB!$F$14:$F$33,RAB!$C$14:$C$33,C286)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SUMIFS(RAB!$F$14:$F$33,RAB!$C$14:$C$33,C287)</f>
        <v>1</v>
      </c>
      <c r="E287" s="24">
        <f t="shared" ca="1" si="21"/>
        <v>1</v>
      </c>
      <c r="F287" s="24">
        <f ca="1">IF(D287=0,0,SUM($E$223:E287))</f>
        <v>3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SUMIFS(RAB!$F$14:$F$33,RAB!$C$14:$C$33,C288)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SUMIFS(RAB!$F$14:$F$33,RAB!$C$14:$C$33,C289)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SUMIFS(RAB!$F$14:$F$33,RAB!$C$14:$C$33,C290)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SUMIFS(RAB!$F$14:$F$33,RAB!$C$14:$C$33,C291)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SUMIFS(RAB!$F$14:$F$33,RAB!$C$14:$C$33,C292)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SUMIFS(RAB!$F$14:$F$33,RAB!$C$14:$C$33,C293)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SUMIFS(RAB!$F$14:$F$33,RAB!$C$14:$C$33,C294)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SUMIFS(RAB!$F$14:$F$33,RAB!$C$14:$C$33,C295)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SUMIFS(RAB!$F$14:$F$33,RAB!$C$14:$C$33,C296)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SUMIFS(RAB!$F$14:$F$33,RAB!$C$14:$C$33,C297)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SUMIFS(RAB!$F$14:$F$33,RAB!$C$14:$C$33,C298)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SUMIFS(RAB!$F$14:$F$33,RAB!$C$14:$C$33,C299)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SUMIFS(RAB!$F$14:$F$33,RAB!$C$14:$C$33,C300)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SUMIFS(RAB!$F$14:$F$33,RAB!$C$14:$C$33,C301)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SUMIFS(RAB!$F$14:$F$33,RAB!$C$14:$C$33,C302)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SUMIFS(RAB!$F$14:$F$33,RAB!$C$14:$C$33,C303)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SUMIFS(RAB!$F$14:$F$33,RAB!$C$14:$C$33,C304)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SUMIFS(RAB!$F$14:$F$33,RAB!$C$14:$C$33,C305)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SUMIFS(RAB!$F$14:$F$33,RAB!$C$14:$C$33,C306)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SUMIFS(RAB!$F$14:$F$33,RAB!$C$14:$C$33,C307)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SUMIFS(RAB!$F$14:$F$33,RAB!$C$14:$C$33,C308)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SUMIFS(RAB!$F$14:$F$33,RAB!$C$14:$C$33,C309)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SUMIFS(RAB!$F$14:$F$33,RAB!$C$14:$C$33,C310)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SUMIFS(RAB!$F$14:$F$33,RAB!$C$14:$C$33,C311)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SUMIFS(RAB!$F$14:$F$33,RAB!$C$14:$C$33,C312)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SUMIFS(RAB!$F$14:$F$33,RAB!$C$14:$C$33,C313)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SUMIFS(RAB!$F$14:$F$33,RAB!$C$14:$C$33,C314)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SUMIFS(RAB!$F$14:$F$33,RAB!$C$14:$C$33,C315)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SUMIFS(RAB!$F$14:$F$33,RAB!$C$14:$C$33,C316)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SUMIFS(RAB!$F$14:$F$33,RAB!$C$14:$C$33,C317)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SUMIFS(RAB!$F$14:$F$33,RAB!$C$14:$C$33,C318)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SUMIFS(RAB!$F$14:$F$33,RAB!$C$14:$C$33,C319)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SUMIFS(RAB!$F$14:$F$33,RAB!$C$14:$C$33,C320)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SUMIFS(RAB!$F$14:$F$33,RAB!$C$14:$C$33,C321)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SUMIFS(RAB!$F$14:$F$33,RAB!$C$14:$C$33,C322)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SUMIFS(RAB!$F$14:$F$33,RAB!$C$14:$C$33,C323)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SUMIFS(RAB!$F$14:$F$33,RAB!$C$14:$C$33,C324)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SUMIFS(RAB!$F$14:$F$33,RAB!$C$14:$C$33,C325)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SUMIFS(RAB!$F$14:$F$33,RAB!$C$14:$C$33,C326)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SUMIFS(RAB!$F$14:$F$33,RAB!$C$14:$C$33,C327)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SUMIFS(RAB!$F$14:$F$33,RAB!$C$14:$C$33,C328)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SUMIFS(RAB!$F$14:$F$33,RAB!$C$14:$C$33,C329)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SUMIFS(RAB!$F$14:$F$33,RAB!$C$14:$C$33,C330)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SUMIFS(RAB!$F$14:$F$33,RAB!$C$14:$C$33,C331)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SUMIFS(RAB!$F$14:$F$33,RAB!$C$14:$C$33,C332)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SUMIFS(RAB!$F$14:$F$33,RAB!$C$14:$C$33,C333)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SUMIFS(RAB!$F$14:$F$33,RAB!$C$14:$C$33,C334)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SUMIFS(RAB!$F$14:$F$33,RAB!$C$14:$C$33,C335)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SUMIFS(RAB!$F$14:$F$33,RAB!$C$14:$C$33,C336)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SUMIFS(RAB!$F$14:$F$33,RAB!$C$14:$C$33,C337)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SUMIFS(RAB!$F$14:$F$33,RAB!$C$14:$C$33,C338)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SUMIFS(RAB!$F$14:$F$33,RAB!$C$14:$C$33,C339)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SUMIFS(RAB!$F$14:$F$33,RAB!$C$14:$C$33,C340)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SUMIFS(RAB!$F$14:$F$33,RAB!$C$14:$C$33,C341)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SUMIFS(RAB!$F$14:$F$33,RAB!$C$14:$C$33,C342)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SUMIFS(RAB!$F$14:$F$33,RAB!$C$14:$C$33,C343)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SUMIFS(RAB!$F$14:$F$33,RAB!$C$14:$C$33,C344)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SUMIFS(RAB!$F$14:$F$33,RAB!$C$14:$C$33,C345)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SUMIFS(RAB!$F$14:$F$33,RAB!$C$14:$C$33,C346)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SUMIFS(RAB!$F$14:$F$33,RAB!$C$14:$C$33,C347)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SUMIFS(RAB!$F$14:$F$33,RAB!$C$14:$C$33,C348)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SUMIFS(RAB!$F$14:$F$33,RAB!$C$14:$C$33,C349)</f>
        <v>35</v>
      </c>
      <c r="E349" s="24">
        <f t="shared" ca="1" si="22"/>
        <v>1</v>
      </c>
      <c r="F349" s="24">
        <f ca="1">IF(D349=0,0,SUM($E$223:E349))</f>
        <v>4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SUMIFS(RAB!$F$14:$F$33,RAB!$C$14:$C$33,C350)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SUMIFS(RAB!$F$14:$F$33,RAB!$C$14:$C$33,C351)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SUMIFS(RAB!$F$14:$F$33,RAB!$C$14:$C$33,C352)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SUMIFS(RAB!$F$14:$F$33,RAB!$C$14:$C$33,C353)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SUMIFS(RAB!$F$14:$F$33,RAB!$C$14:$C$33,C354)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SUMIFS(RAB!$F$14:$F$33,RAB!$C$14:$C$33,C355)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SUMIFS(RAB!$F$14:$F$33,RAB!$C$14:$C$33,C356)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SUMIFS(RAB!$F$14:$F$33,RAB!$C$14:$C$33,C357)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SUMIFS(RAB!$F$14:$F$33,RAB!$C$14:$C$33,C358)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SUMIFS(RAB!$F$14:$F$33,RAB!$C$14:$C$33,C359)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SUMIFS(RAB!$F$14:$F$33,RAB!$C$14:$C$33,C360)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SUMIFS(RAB!$F$14:$F$33,RAB!$C$14:$C$33,C361)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SUMIFS(RAB!$F$14:$F$33,RAB!$C$14:$C$33,C362)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SUMIFS(RAB!$F$14:$F$33,RAB!$C$14:$C$33,C363)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SUMIFS(RAB!$F$14:$F$33,RAB!$C$14:$C$33,C364)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SUMIFS(RAB!$F$14:$F$33,RAB!$C$14:$C$33,C365)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SUMIFS(RAB!$F$14:$F$33,RAB!$C$14:$C$33,C366)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SUMIFS(RAB!$F$14:$F$33,RAB!$C$14:$C$33,C367)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SUMIFS(RAB!$F$14:$F$33,RAB!$C$14:$C$33,C368)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SUMIFS(RAB!$F$14:$F$33,RAB!$C$14:$C$33,C369)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SUMIFS(RAB!$F$14:$F$33,RAB!$C$14:$C$33,C370)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SUMIFS(RAB!$F$14:$F$33,RAB!$C$14:$C$33,C371)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SUMIFS(RAB!$F$14:$F$33,RAB!$C$14:$C$33,C372)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SUMIFS(RAB!$F$14:$F$33,RAB!$C$14:$C$33,C373)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8" activePane="bottomRight" state="frozen"/>
      <selection activeCell="D209" sqref="D209"/>
      <selection pane="topRight" activeCell="D209" sqref="D209"/>
      <selection pane="bottomLeft" activeCell="D209" sqref="D209"/>
      <selection pane="bottomRight" activeCell="C28" sqref="C28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7" t="s">
        <v>41</v>
      </c>
      <c r="C2" s="54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8" t="s">
        <v>23</v>
      </c>
      <c r="C4" s="549" t="s">
        <v>1012</v>
      </c>
      <c r="D4" s="549" t="s">
        <v>42</v>
      </c>
      <c r="E4" s="548" t="s">
        <v>43</v>
      </c>
      <c r="F4" s="108" t="s">
        <v>1609</v>
      </c>
      <c r="G4" s="108" t="s">
        <v>1608</v>
      </c>
      <c r="H4" s="546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8"/>
      <c r="C5" s="549"/>
      <c r="D5" s="549"/>
      <c r="E5" s="548"/>
      <c r="F5" s="93"/>
      <c r="G5" s="93"/>
      <c r="H5" s="546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1" t="s">
        <v>1454</v>
      </c>
      <c r="C2" s="581"/>
      <c r="D2" s="581"/>
      <c r="E2" s="581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86" t="s">
        <v>1532</v>
      </c>
      <c r="C4" s="587"/>
      <c r="D4" s="587"/>
      <c r="E4" s="588"/>
      <c r="F4" s="442"/>
      <c r="G4" s="442"/>
      <c r="H4" s="443"/>
      <c r="I4" s="550" t="s">
        <v>1533</v>
      </c>
      <c r="J4" s="551"/>
      <c r="K4" s="551"/>
      <c r="L4" s="552"/>
    </row>
    <row r="5" spans="1:12" ht="34.5" customHeight="1">
      <c r="A5" s="204"/>
      <c r="B5" s="445" t="s">
        <v>1379</v>
      </c>
      <c r="C5" s="277" t="s">
        <v>9</v>
      </c>
      <c r="D5" s="582" t="str">
        <f>DATA!D14</f>
        <v>TD RAJAWALI LAS</v>
      </c>
      <c r="E5" s="583"/>
      <c r="F5" s="208"/>
      <c r="G5" s="208"/>
      <c r="I5" s="446" t="s">
        <v>1379</v>
      </c>
      <c r="J5" s="277" t="s">
        <v>9</v>
      </c>
      <c r="K5" s="553" t="str">
        <f>D5</f>
        <v>TD RAJAWALI LAS</v>
      </c>
      <c r="L5" s="554"/>
    </row>
    <row r="6" spans="1:12" ht="31.5" customHeight="1">
      <c r="A6" s="204"/>
      <c r="B6" s="445" t="s">
        <v>1529</v>
      </c>
      <c r="C6" s="277" t="s">
        <v>9</v>
      </c>
      <c r="D6" s="591">
        <f>DATA!D17*1000</f>
        <v>16500</v>
      </c>
      <c r="E6" s="592"/>
      <c r="F6" s="208"/>
      <c r="G6" s="208"/>
      <c r="I6" s="446" t="s">
        <v>1530</v>
      </c>
      <c r="J6" s="277" t="s">
        <v>9</v>
      </c>
      <c r="K6" s="555">
        <f>DATA!D20*1000</f>
        <v>10600</v>
      </c>
      <c r="L6" s="556"/>
    </row>
    <row r="7" spans="1:12" ht="30.75" customHeight="1">
      <c r="A7" s="204"/>
      <c r="B7" s="445" t="s">
        <v>1441</v>
      </c>
      <c r="C7" s="277" t="s">
        <v>9</v>
      </c>
      <c r="D7" s="589">
        <f>DATA!D18</f>
        <v>3</v>
      </c>
      <c r="E7" s="590"/>
      <c r="F7" s="444" t="s">
        <v>1453</v>
      </c>
      <c r="I7" s="446" t="s">
        <v>1441</v>
      </c>
      <c r="J7" s="277" t="s">
        <v>9</v>
      </c>
      <c r="K7" s="557">
        <f>DATA!D21</f>
        <v>1</v>
      </c>
      <c r="L7" s="558"/>
    </row>
    <row r="8" spans="1:12" ht="51" customHeight="1">
      <c r="A8" s="204"/>
      <c r="B8" s="445" t="s">
        <v>1442</v>
      </c>
      <c r="C8" s="277" t="s">
        <v>9</v>
      </c>
      <c r="D8" s="589">
        <f>DATA!D19</f>
        <v>380</v>
      </c>
      <c r="E8" s="590"/>
      <c r="F8" s="444" t="s">
        <v>1453</v>
      </c>
      <c r="G8" s="439">
        <v>220</v>
      </c>
      <c r="I8" s="446" t="s">
        <v>1442</v>
      </c>
      <c r="J8" s="277" t="s">
        <v>9</v>
      </c>
      <c r="K8" s="557">
        <f>DATA!D22</f>
        <v>220</v>
      </c>
      <c r="L8" s="558"/>
    </row>
    <row r="9" spans="1:12" ht="30" customHeight="1" thickBot="1">
      <c r="A9" s="204"/>
      <c r="B9" s="451" t="s">
        <v>1541</v>
      </c>
      <c r="C9" s="441" t="s">
        <v>9</v>
      </c>
      <c r="D9" s="584">
        <f>IF(D7=1,D6/(380/3^0.5),(D6/(380*3^0.5)))</f>
        <v>25.069156425339017</v>
      </c>
      <c r="E9" s="585"/>
      <c r="F9" s="207"/>
      <c r="G9" s="440">
        <v>380</v>
      </c>
      <c r="I9" s="452" t="s">
        <v>1541</v>
      </c>
      <c r="J9" s="441" t="s">
        <v>9</v>
      </c>
      <c r="K9" s="561">
        <f>IF(K7=1,K6/(380/3^0.5),(K6/(380*3^0.5)))</f>
        <v>48.315101474289733</v>
      </c>
      <c r="L9" s="562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593"/>
      <c r="E12" s="594"/>
      <c r="F12" s="208"/>
      <c r="G12" s="208"/>
      <c r="I12" s="468" t="s">
        <v>1534</v>
      </c>
      <c r="J12" s="469" t="s">
        <v>9</v>
      </c>
      <c r="K12" s="593"/>
      <c r="L12" s="594"/>
    </row>
    <row r="13" spans="1:12" ht="31.5" customHeight="1">
      <c r="A13" s="204"/>
      <c r="B13" s="476" t="s">
        <v>1380</v>
      </c>
      <c r="C13" s="456" t="s">
        <v>9</v>
      </c>
      <c r="D13" s="559"/>
      <c r="E13" s="560"/>
      <c r="F13" s="208"/>
      <c r="G13" s="208"/>
      <c r="I13" s="470" t="s">
        <v>1380</v>
      </c>
      <c r="J13" s="456" t="s">
        <v>9</v>
      </c>
      <c r="K13" s="559"/>
      <c r="L13" s="560"/>
    </row>
    <row r="14" spans="1:12" ht="30.75" customHeight="1">
      <c r="A14" s="204"/>
      <c r="B14" s="476" t="s">
        <v>1535</v>
      </c>
      <c r="C14" s="456" t="s">
        <v>9</v>
      </c>
      <c r="D14" s="563"/>
      <c r="E14" s="564"/>
      <c r="F14" s="444" t="s">
        <v>1453</v>
      </c>
      <c r="G14" s="448">
        <v>50</v>
      </c>
      <c r="I14" s="470" t="s">
        <v>1535</v>
      </c>
      <c r="J14" s="456" t="s">
        <v>9</v>
      </c>
      <c r="K14" s="565"/>
      <c r="L14" s="566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67">
        <v>0</v>
      </c>
      <c r="E16" s="568"/>
      <c r="F16" s="444"/>
      <c r="G16" s="448">
        <v>160</v>
      </c>
      <c r="I16" s="470" t="s">
        <v>1537</v>
      </c>
      <c r="J16" s="456" t="s">
        <v>9</v>
      </c>
      <c r="K16" s="571">
        <f>K9</f>
        <v>48.315101474289733</v>
      </c>
      <c r="L16" s="572"/>
    </row>
    <row r="17" spans="1:12" ht="34.5" customHeight="1">
      <c r="A17" s="204"/>
      <c r="B17" s="476" t="s">
        <v>1538</v>
      </c>
      <c r="C17" s="456" t="s">
        <v>9</v>
      </c>
      <c r="D17" s="569">
        <f>IF(D15=1,D14/(20/3^0.5),(D14/(20*3^0.5)))</f>
        <v>0</v>
      </c>
      <c r="E17" s="570"/>
      <c r="F17" s="444" t="s">
        <v>1453</v>
      </c>
      <c r="G17" s="449">
        <v>200</v>
      </c>
      <c r="I17" s="470" t="s">
        <v>1538</v>
      </c>
      <c r="J17" s="456" t="s">
        <v>9</v>
      </c>
      <c r="K17" s="575">
        <f>IF(K15=1,K14/(20/3^0.5),(K14/(20*3^0.5)))</f>
        <v>0</v>
      </c>
      <c r="L17" s="576"/>
    </row>
    <row r="18" spans="1:12" ht="34.5" customHeight="1">
      <c r="A18" s="204"/>
      <c r="B18" s="476" t="s">
        <v>1539</v>
      </c>
      <c r="C18" s="456" t="s">
        <v>9</v>
      </c>
      <c r="D18" s="569">
        <f>IF(D15=1,D14/(380/3^0.5),(D14/(380*3^0.5)))*1000</f>
        <v>0</v>
      </c>
      <c r="E18" s="570"/>
      <c r="F18" s="444" t="s">
        <v>1453</v>
      </c>
      <c r="G18" s="449">
        <v>250</v>
      </c>
      <c r="I18" s="470" t="s">
        <v>1539</v>
      </c>
      <c r="J18" s="456" t="s">
        <v>9</v>
      </c>
      <c r="K18" s="575">
        <f>IF(K15=1,K14/(380/3^0.5),(K14/(380*3^0.5)))*1000</f>
        <v>0</v>
      </c>
      <c r="L18" s="576"/>
    </row>
    <row r="19" spans="1:12" ht="30" customHeight="1">
      <c r="A19" s="204"/>
      <c r="B19" s="477" t="s">
        <v>1531</v>
      </c>
      <c r="C19" s="455" t="s">
        <v>9</v>
      </c>
      <c r="D19" s="569">
        <f>IF(D15=1,D14/(380/3^0.5),(D14/(380*3^0.5)))</f>
        <v>0</v>
      </c>
      <c r="E19" s="570"/>
      <c r="F19" s="207"/>
      <c r="G19" s="440"/>
      <c r="I19" s="472" t="s">
        <v>1531</v>
      </c>
      <c r="J19" s="455" t="s">
        <v>9</v>
      </c>
      <c r="K19" s="575">
        <f>IF(K15=1,K14/(380/3^0.5),(K14/(380*3^0.5)))</f>
        <v>0</v>
      </c>
      <c r="L19" s="576"/>
    </row>
    <row r="20" spans="1:12" ht="30" customHeight="1" thickBot="1">
      <c r="A20" s="204"/>
      <c r="B20" s="478" t="s">
        <v>1540</v>
      </c>
      <c r="C20" s="474" t="s">
        <v>9</v>
      </c>
      <c r="D20" s="595" t="e">
        <f>D16/D18</f>
        <v>#DIV/0!</v>
      </c>
      <c r="E20" s="596"/>
      <c r="F20" s="207"/>
      <c r="G20" s="440"/>
      <c r="I20" s="473" t="s">
        <v>1531</v>
      </c>
      <c r="J20" s="474" t="s">
        <v>9</v>
      </c>
      <c r="K20" s="573" t="e">
        <f>K16/K18</f>
        <v>#DIV/0!</v>
      </c>
      <c r="L20" s="574"/>
    </row>
    <row r="21" spans="1:12" ht="9.75" customHeight="1">
      <c r="A21" s="204"/>
      <c r="B21" s="463" t="s">
        <v>1540</v>
      </c>
      <c r="C21" s="464" t="s">
        <v>9</v>
      </c>
      <c r="D21" s="580">
        <v>1</v>
      </c>
      <c r="E21" s="580"/>
      <c r="F21" s="465"/>
      <c r="G21" s="466"/>
      <c r="H21" s="467"/>
      <c r="I21" s="463" t="s">
        <v>1531</v>
      </c>
      <c r="J21" s="464" t="s">
        <v>9</v>
      </c>
      <c r="K21" s="580">
        <v>1</v>
      </c>
      <c r="L21" s="580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77"/>
      <c r="C24" s="578"/>
      <c r="D24" s="578"/>
      <c r="E24" s="579"/>
      <c r="I24" s="577"/>
      <c r="J24" s="578"/>
      <c r="K24" s="578"/>
      <c r="L24" s="579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1" zoomScaleNormal="100" workbookViewId="0">
      <selection activeCell="N24" sqref="N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597"/>
      <c r="C1" s="597"/>
      <c r="D1" s="597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1611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-5.9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-5717100</v>
      </c>
    </row>
    <row r="10" spans="2:11" ht="20.100000000000001" customHeight="1">
      <c r="B10" s="291" t="s">
        <v>1446</v>
      </c>
      <c r="C10" s="292" t="s">
        <v>9</v>
      </c>
      <c r="D10" s="298">
        <f ca="1">RAB!K39</f>
        <v>390293.76000000001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7805.8752000000004</v>
      </c>
    </row>
    <row r="12" spans="2:11" ht="9" customHeight="1">
      <c r="B12" s="598"/>
      <c r="C12" s="598"/>
      <c r="D12" s="598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1619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16.5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3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380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10.6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1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220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5" t="s">
        <v>1357</v>
      </c>
      <c r="C3" s="605"/>
      <c r="D3" s="605"/>
      <c r="E3" s="605"/>
      <c r="F3" s="305" t="str">
        <f>DATA!D14</f>
        <v>TD RAJAWALI LAS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599" t="s">
        <v>1349</v>
      </c>
      <c r="C5" s="599" t="s">
        <v>1358</v>
      </c>
      <c r="D5" s="604" t="s">
        <v>1359</v>
      </c>
      <c r="E5" s="604" t="s">
        <v>1360</v>
      </c>
      <c r="F5" s="599" t="s">
        <v>1361</v>
      </c>
      <c r="G5" s="599"/>
      <c r="H5" s="599"/>
      <c r="I5" s="599"/>
      <c r="J5" s="599"/>
      <c r="K5" s="599" t="s">
        <v>1362</v>
      </c>
      <c r="L5" s="599"/>
      <c r="M5" s="307"/>
      <c r="N5" s="602" t="s">
        <v>1363</v>
      </c>
      <c r="O5" s="604" t="s">
        <v>1364</v>
      </c>
      <c r="P5" s="604" t="s">
        <v>1365</v>
      </c>
      <c r="Q5" s="604" t="s">
        <v>1366</v>
      </c>
      <c r="R5" s="308"/>
      <c r="S5" s="309"/>
      <c r="T5" s="600" t="s">
        <v>1367</v>
      </c>
      <c r="U5" s="310"/>
    </row>
    <row r="6" spans="1:21" ht="20.100000000000001" customHeight="1">
      <c r="B6" s="599"/>
      <c r="C6" s="599"/>
      <c r="D6" s="599"/>
      <c r="E6" s="599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3"/>
      <c r="O6" s="599"/>
      <c r="P6" s="599"/>
      <c r="Q6" s="599"/>
      <c r="R6" s="308"/>
      <c r="S6" s="309"/>
      <c r="T6" s="599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-1888</v>
      </c>
      <c r="D7" s="316">
        <f>C7*4/24</f>
        <v>-314.66666666666669</v>
      </c>
      <c r="E7" s="316">
        <f>C7-D7</f>
        <v>-1573.3333333333333</v>
      </c>
      <c r="F7" s="317">
        <f ca="1">DATA!D10/1000000</f>
        <v>0.39029375999999999</v>
      </c>
      <c r="G7" s="318">
        <f ca="1">DATA!$D$11/1000000</f>
        <v>7.8058752000000004E-3</v>
      </c>
      <c r="H7" s="318">
        <f>C7*DATA!$D$5/1000000</f>
        <v>-2.0468280866338708</v>
      </c>
      <c r="I7" s="318">
        <f>(C7*DATA!$D$5*DATA!$D$7)/1000000</f>
        <v>-4.605363194926209E-2</v>
      </c>
      <c r="J7" s="316">
        <f ca="1">SUM(F7:I7)</f>
        <v>-1.6947820833831331</v>
      </c>
      <c r="K7" s="319">
        <f>DATA!D9/1000000</f>
        <v>-5.7171000000000003</v>
      </c>
      <c r="L7" s="316">
        <f>((D7*DATA!$D$23)/1000000)+((E7*DATA!$D$24)/1000000)</f>
        <v>-2.7275935999999996</v>
      </c>
      <c r="M7" s="316">
        <f>K7+L7</f>
        <v>-8.4446936000000008</v>
      </c>
      <c r="N7" s="316">
        <f ca="1">M7-J7</f>
        <v>-6.7499115166168675</v>
      </c>
      <c r="O7" s="314">
        <v>1</v>
      </c>
      <c r="P7" s="316">
        <f ca="1">O7*N7</f>
        <v>-6.7499115166168675</v>
      </c>
      <c r="Q7" s="316">
        <f ca="1">P7</f>
        <v>-6.7499115166168675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-2832</v>
      </c>
      <c r="D8" s="316">
        <f>C8*4/24</f>
        <v>-472</v>
      </c>
      <c r="E8" s="316">
        <f t="shared" ref="E8:E32" si="0">C8-D8</f>
        <v>-2360</v>
      </c>
      <c r="F8" s="314"/>
      <c r="G8" s="318">
        <f ca="1">DATA!$D$11/1000000</f>
        <v>7.8058752000000004E-3</v>
      </c>
      <c r="H8" s="318">
        <f>C8*DATA!$D$5/1000000</f>
        <v>-3.070242129950806</v>
      </c>
      <c r="I8" s="318">
        <f>(C8*DATA!$D$5*DATA!$D$7)/1000000</f>
        <v>-6.9080447923893132E-2</v>
      </c>
      <c r="J8" s="316">
        <f t="shared" ref="J8:J32" ca="1" si="1">SUM(F8:I8)</f>
        <v>-3.1315167026746993</v>
      </c>
      <c r="K8" s="321"/>
      <c r="L8" s="316">
        <f>((D8*DATA!$D$23)/1000000)+((E8*DATA!$D$24)/1000000)</f>
        <v>-4.0913903999999999</v>
      </c>
      <c r="M8" s="316">
        <f t="shared" ref="M8:M32" si="2">K8+L8</f>
        <v>-4.0913903999999999</v>
      </c>
      <c r="N8" s="316">
        <f ca="1">M8-J8</f>
        <v>-0.95987369732530059</v>
      </c>
      <c r="O8" s="315">
        <f>1/(1+'[93]Asumsi I'!$C$3)^(KKF!A8)</f>
        <v>0.89285714285714279</v>
      </c>
      <c r="P8" s="316">
        <f ca="1">O8*N8</f>
        <v>-0.85703008689758975</v>
      </c>
      <c r="Q8" s="316">
        <f ca="1">Q7+P8</f>
        <v>-7.606941603514457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-2832</v>
      </c>
      <c r="D9" s="316">
        <f t="shared" ref="D9:D32" si="5">C9*4/24</f>
        <v>-472</v>
      </c>
      <c r="E9" s="316">
        <f t="shared" si="0"/>
        <v>-2360</v>
      </c>
      <c r="F9" s="314"/>
      <c r="G9" s="318">
        <f ca="1">DATA!$D$11/1000000</f>
        <v>7.8058752000000004E-3</v>
      </c>
      <c r="H9" s="318">
        <f>C9*DATA!$D$5/1000000</f>
        <v>-3.070242129950806</v>
      </c>
      <c r="I9" s="318">
        <f>(C9*DATA!$D$5*DATA!$D$7)/1000000</f>
        <v>-6.9080447923893132E-2</v>
      </c>
      <c r="J9" s="316">
        <f t="shared" ca="1" si="1"/>
        <v>-3.1315167026746993</v>
      </c>
      <c r="K9" s="316"/>
      <c r="L9" s="316">
        <f>((D9*DATA!$D$23)/1000000)+((E9*DATA!$D$24)/1000000)</f>
        <v>-4.0913903999999999</v>
      </c>
      <c r="M9" s="316">
        <f t="shared" si="2"/>
        <v>-4.0913903999999999</v>
      </c>
      <c r="N9" s="316">
        <f t="shared" ref="N9:N32" ca="1" si="6">M9-J9</f>
        <v>-0.95987369732530059</v>
      </c>
      <c r="O9" s="322">
        <f>1/(1+'[93]Asumsi I'!$C$3)^(KKF!A9)</f>
        <v>0.79719387755102034</v>
      </c>
      <c r="P9" s="316">
        <f t="shared" ref="P9:P32" ca="1" si="7">O9*N9</f>
        <v>-0.76520543472999081</v>
      </c>
      <c r="Q9" s="316">
        <f ca="1">Q8+P9</f>
        <v>-8.3721470382444476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-2832</v>
      </c>
      <c r="D10" s="316">
        <f t="shared" si="5"/>
        <v>-472</v>
      </c>
      <c r="E10" s="316">
        <f t="shared" si="0"/>
        <v>-2360</v>
      </c>
      <c r="F10" s="314"/>
      <c r="G10" s="318">
        <f ca="1">DATA!$D$11/1000000</f>
        <v>7.8058752000000004E-3</v>
      </c>
      <c r="H10" s="318">
        <f>C10*DATA!$D$5/1000000</f>
        <v>-3.070242129950806</v>
      </c>
      <c r="I10" s="318">
        <f>(C10*DATA!$D$5*DATA!$D$7)/1000000</f>
        <v>-6.9080447923893132E-2</v>
      </c>
      <c r="J10" s="316">
        <f t="shared" ca="1" si="1"/>
        <v>-3.1315167026746993</v>
      </c>
      <c r="K10" s="314"/>
      <c r="L10" s="316">
        <f>((D10*DATA!$D$23)/1000000)+((E10*DATA!$D$24)/1000000)</f>
        <v>-4.0913903999999999</v>
      </c>
      <c r="M10" s="316">
        <f t="shared" si="2"/>
        <v>-4.0913903999999999</v>
      </c>
      <c r="N10" s="316">
        <f t="shared" ca="1" si="6"/>
        <v>-0.95987369732530059</v>
      </c>
      <c r="O10" s="315">
        <f>1/(1+'[93]Asumsi I'!$C$3)^(KKF!A10)</f>
        <v>0.71178024781341087</v>
      </c>
      <c r="P10" s="316">
        <f t="shared" ca="1" si="7"/>
        <v>-0.68321913815177737</v>
      </c>
      <c r="Q10" s="316">
        <f t="shared" ref="Q10:Q30" ca="1" si="9">Q9+P10</f>
        <v>-9.055366176396225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-2832</v>
      </c>
      <c r="D11" s="316">
        <f t="shared" si="5"/>
        <v>-472</v>
      </c>
      <c r="E11" s="316">
        <f t="shared" si="0"/>
        <v>-2360</v>
      </c>
      <c r="F11" s="314"/>
      <c r="G11" s="318">
        <f ca="1">DATA!$D$11/1000000</f>
        <v>7.8058752000000004E-3</v>
      </c>
      <c r="H11" s="318">
        <f>C11*DATA!$D$5/1000000</f>
        <v>-3.070242129950806</v>
      </c>
      <c r="I11" s="318">
        <f>(C11*DATA!$D$5*DATA!$D$7)/1000000</f>
        <v>-6.9080447923893132E-2</v>
      </c>
      <c r="J11" s="316">
        <f t="shared" ca="1" si="1"/>
        <v>-3.1315167026746993</v>
      </c>
      <c r="K11" s="314"/>
      <c r="L11" s="316">
        <f>((D11*DATA!$D$23)/1000000)+((E11*DATA!$D$24)/1000000)</f>
        <v>-4.0913903999999999</v>
      </c>
      <c r="M11" s="316">
        <f t="shared" si="2"/>
        <v>-4.0913903999999999</v>
      </c>
      <c r="N11" s="316">
        <f t="shared" ca="1" si="6"/>
        <v>-0.95987369732530059</v>
      </c>
      <c r="O11" s="315">
        <f>1/(1+'[93]Asumsi I'!$C$3)^(KKF!A11)</f>
        <v>0.63551807840483121</v>
      </c>
      <c r="P11" s="316">
        <f t="shared" ca="1" si="7"/>
        <v>-0.61001708763551565</v>
      </c>
      <c r="Q11" s="316">
        <f t="shared" ca="1" si="9"/>
        <v>-9.6653832640317408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-2832</v>
      </c>
      <c r="D12" s="316">
        <f t="shared" si="5"/>
        <v>-472</v>
      </c>
      <c r="E12" s="316">
        <f t="shared" si="0"/>
        <v>-2360</v>
      </c>
      <c r="F12" s="314"/>
      <c r="G12" s="318">
        <f ca="1">DATA!$D$11/1000000</f>
        <v>7.8058752000000004E-3</v>
      </c>
      <c r="H12" s="318">
        <f>C12*DATA!$D$5/1000000</f>
        <v>-3.070242129950806</v>
      </c>
      <c r="I12" s="318">
        <f>(C12*DATA!$D$5*DATA!$D$7)/1000000</f>
        <v>-6.9080447923893132E-2</v>
      </c>
      <c r="J12" s="316">
        <f t="shared" ca="1" si="1"/>
        <v>-3.1315167026746993</v>
      </c>
      <c r="K12" s="314"/>
      <c r="L12" s="316">
        <f>((D12*DATA!$D$23)/1000000)+((E12*DATA!$D$24)/1000000)</f>
        <v>-4.0913903999999999</v>
      </c>
      <c r="M12" s="316">
        <f t="shared" si="2"/>
        <v>-4.0913903999999999</v>
      </c>
      <c r="N12" s="316">
        <f t="shared" ca="1" si="6"/>
        <v>-0.95987369732530059</v>
      </c>
      <c r="O12" s="315">
        <f>1/(1+'[93]Asumsi I'!$C$3)^(KKF!A12)</f>
        <v>0.56742685571859919</v>
      </c>
      <c r="P12" s="316">
        <f t="shared" ca="1" si="7"/>
        <v>-0.54465811396028163</v>
      </c>
      <c r="Q12" s="316">
        <f t="shared" ca="1" si="9"/>
        <v>-10.210041377992022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-2832</v>
      </c>
      <c r="D13" s="316">
        <f t="shared" si="5"/>
        <v>-472</v>
      </c>
      <c r="E13" s="316">
        <f t="shared" si="0"/>
        <v>-2360</v>
      </c>
      <c r="F13" s="314"/>
      <c r="G13" s="318">
        <f ca="1">DATA!$D$11/1000000</f>
        <v>7.8058752000000004E-3</v>
      </c>
      <c r="H13" s="318">
        <f>C13*DATA!$D$5/1000000</f>
        <v>-3.070242129950806</v>
      </c>
      <c r="I13" s="318">
        <f>(C13*DATA!$D$5*DATA!$D$7)/1000000</f>
        <v>-6.9080447923893132E-2</v>
      </c>
      <c r="J13" s="316">
        <f t="shared" ca="1" si="1"/>
        <v>-3.1315167026746993</v>
      </c>
      <c r="K13" s="314"/>
      <c r="L13" s="316">
        <f>((D13*DATA!$D$23)/1000000)+((E13*DATA!$D$24)/1000000)</f>
        <v>-4.0913903999999999</v>
      </c>
      <c r="M13" s="316">
        <f t="shared" si="2"/>
        <v>-4.0913903999999999</v>
      </c>
      <c r="N13" s="316">
        <f t="shared" ca="1" si="6"/>
        <v>-0.95987369732530059</v>
      </c>
      <c r="O13" s="315">
        <f>1/(1+'[93]Asumsi I'!$C$3)^(KKF!A13)</f>
        <v>0.50663112117732068</v>
      </c>
      <c r="P13" s="316">
        <f t="shared" ca="1" si="7"/>
        <v>-0.48630188746453717</v>
      </c>
      <c r="Q13" s="316">
        <f t="shared" ca="1" si="9"/>
        <v>-10.696343265456559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-2832</v>
      </c>
      <c r="D14" s="316">
        <f t="shared" si="5"/>
        <v>-472</v>
      </c>
      <c r="E14" s="316">
        <f t="shared" si="0"/>
        <v>-2360</v>
      </c>
      <c r="F14" s="314"/>
      <c r="G14" s="318">
        <f ca="1">DATA!$D$11/1000000</f>
        <v>7.8058752000000004E-3</v>
      </c>
      <c r="H14" s="318">
        <f>C14*DATA!$D$5/1000000</f>
        <v>-3.070242129950806</v>
      </c>
      <c r="I14" s="318">
        <f>(C14*DATA!$D$5*DATA!$D$7)/1000000</f>
        <v>-6.9080447923893132E-2</v>
      </c>
      <c r="J14" s="316">
        <f t="shared" ca="1" si="1"/>
        <v>-3.1315167026746993</v>
      </c>
      <c r="K14" s="314"/>
      <c r="L14" s="316">
        <f>((D14*DATA!$D$23)/1000000)+((E14*DATA!$D$24)/1000000)</f>
        <v>-4.0913903999999999</v>
      </c>
      <c r="M14" s="316">
        <f t="shared" si="2"/>
        <v>-4.0913903999999999</v>
      </c>
      <c r="N14" s="316">
        <f t="shared" ca="1" si="6"/>
        <v>-0.95987369732530059</v>
      </c>
      <c r="O14" s="315">
        <f>1/(1+'[93]Asumsi I'!$C$3)^(KKF!A14)</f>
        <v>0.45234921533689343</v>
      </c>
      <c r="P14" s="316">
        <f t="shared" ca="1" si="7"/>
        <v>-0.43419811380762247</v>
      </c>
      <c r="Q14" s="316">
        <f t="shared" ca="1" si="9"/>
        <v>-11.130541379264182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-2832</v>
      </c>
      <c r="D15" s="316">
        <f t="shared" si="5"/>
        <v>-472</v>
      </c>
      <c r="E15" s="316">
        <f t="shared" si="0"/>
        <v>-2360</v>
      </c>
      <c r="F15" s="314"/>
      <c r="G15" s="318">
        <f ca="1">DATA!$D$11/1000000</f>
        <v>7.8058752000000004E-3</v>
      </c>
      <c r="H15" s="318">
        <f>C15*DATA!$D$5/1000000</f>
        <v>-3.070242129950806</v>
      </c>
      <c r="I15" s="318">
        <f>(C15*DATA!$D$5*DATA!$D$7)/1000000</f>
        <v>-6.9080447923893132E-2</v>
      </c>
      <c r="J15" s="316">
        <f t="shared" ca="1" si="1"/>
        <v>-3.1315167026746993</v>
      </c>
      <c r="K15" s="314"/>
      <c r="L15" s="316">
        <f>((D15*DATA!$D$23)/1000000)+((E15*DATA!$D$24)/1000000)</f>
        <v>-4.0913903999999999</v>
      </c>
      <c r="M15" s="316">
        <f t="shared" si="2"/>
        <v>-4.0913903999999999</v>
      </c>
      <c r="N15" s="316">
        <f t="shared" ca="1" si="6"/>
        <v>-0.95987369732530059</v>
      </c>
      <c r="O15" s="315">
        <f>1/(1+'[93]Asumsi I'!$C$3)^(KKF!A15)</f>
        <v>0.4038832279793691</v>
      </c>
      <c r="P15" s="316">
        <f t="shared" ca="1" si="7"/>
        <v>-0.3876768873282343</v>
      </c>
      <c r="Q15" s="316">
        <f t="shared" ca="1" si="9"/>
        <v>-11.518218266592417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-2832</v>
      </c>
      <c r="D16" s="316">
        <f t="shared" si="5"/>
        <v>-472</v>
      </c>
      <c r="E16" s="316">
        <f t="shared" si="0"/>
        <v>-2360</v>
      </c>
      <c r="F16" s="314"/>
      <c r="G16" s="318">
        <f ca="1">DATA!$D$11/1000000</f>
        <v>7.8058752000000004E-3</v>
      </c>
      <c r="H16" s="318">
        <f>C16*DATA!$D$5/1000000</f>
        <v>-3.070242129950806</v>
      </c>
      <c r="I16" s="318">
        <f>(C16*DATA!$D$5*DATA!$D$7)/1000000</f>
        <v>-6.9080447923893132E-2</v>
      </c>
      <c r="J16" s="316">
        <f t="shared" ca="1" si="1"/>
        <v>-3.1315167026746993</v>
      </c>
      <c r="K16" s="314"/>
      <c r="L16" s="316">
        <f>((D16*DATA!$D$23)/1000000)+((E16*DATA!$D$24)/1000000)</f>
        <v>-4.0913903999999999</v>
      </c>
      <c r="M16" s="316">
        <f t="shared" si="2"/>
        <v>-4.0913903999999999</v>
      </c>
      <c r="N16" s="316">
        <f t="shared" ca="1" si="6"/>
        <v>-0.95987369732530059</v>
      </c>
      <c r="O16" s="315">
        <f>1/(1+'[93]Asumsi I'!$C$3)^(KKF!A16)</f>
        <v>0.36061002498157957</v>
      </c>
      <c r="P16" s="316">
        <f t="shared" ca="1" si="7"/>
        <v>-0.34614007797163782</v>
      </c>
      <c r="Q16" s="316">
        <f t="shared" ca="1" si="9"/>
        <v>-11.864358344564055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-2832</v>
      </c>
      <c r="D17" s="316">
        <f t="shared" si="5"/>
        <v>-472</v>
      </c>
      <c r="E17" s="316">
        <f t="shared" si="0"/>
        <v>-2360</v>
      </c>
      <c r="F17" s="314"/>
      <c r="G17" s="318">
        <f ca="1">DATA!$D$11/1000000</f>
        <v>7.8058752000000004E-3</v>
      </c>
      <c r="H17" s="318">
        <f>C17*DATA!$D$5/1000000</f>
        <v>-3.070242129950806</v>
      </c>
      <c r="I17" s="318">
        <f>(C17*DATA!$D$5*DATA!$D$7)/1000000</f>
        <v>-6.9080447923893132E-2</v>
      </c>
      <c r="J17" s="316">
        <f t="shared" ca="1" si="1"/>
        <v>-3.1315167026746993</v>
      </c>
      <c r="K17" s="314"/>
      <c r="L17" s="316">
        <f>((D17*DATA!$D$23)/1000000)+((E17*DATA!$D$24)/1000000)</f>
        <v>-4.0913903999999999</v>
      </c>
      <c r="M17" s="316">
        <f t="shared" si="2"/>
        <v>-4.0913903999999999</v>
      </c>
      <c r="N17" s="316">
        <f t="shared" ca="1" si="6"/>
        <v>-0.95987369732530059</v>
      </c>
      <c r="O17" s="315">
        <f>1/(1+'[93]Asumsi I'!$C$3)^(KKF!A17)</f>
        <v>0.32197323659069599</v>
      </c>
      <c r="P17" s="316">
        <f t="shared" ca="1" si="7"/>
        <v>-0.30905364104610511</v>
      </c>
      <c r="Q17" s="316">
        <f t="shared" ca="1" si="9"/>
        <v>-12.17341198561016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-2832</v>
      </c>
      <c r="D18" s="316">
        <f t="shared" si="5"/>
        <v>-472</v>
      </c>
      <c r="E18" s="316">
        <f t="shared" si="0"/>
        <v>-2360</v>
      </c>
      <c r="F18" s="314"/>
      <c r="G18" s="318">
        <f ca="1">DATA!$D$11/1000000</f>
        <v>7.8058752000000004E-3</v>
      </c>
      <c r="H18" s="318">
        <f>C18*DATA!$D$5/1000000</f>
        <v>-3.070242129950806</v>
      </c>
      <c r="I18" s="318">
        <f>(C18*DATA!$D$5*DATA!$D$7)/1000000</f>
        <v>-6.9080447923893132E-2</v>
      </c>
      <c r="J18" s="316">
        <f t="shared" ca="1" si="1"/>
        <v>-3.1315167026746993</v>
      </c>
      <c r="K18" s="314"/>
      <c r="L18" s="316">
        <f>((D18*DATA!$D$23)/1000000)+((E18*DATA!$D$24)/1000000)</f>
        <v>-4.0913903999999999</v>
      </c>
      <c r="M18" s="316">
        <f t="shared" si="2"/>
        <v>-4.0913903999999999</v>
      </c>
      <c r="N18" s="316">
        <f t="shared" ca="1" si="6"/>
        <v>-0.95987369732530059</v>
      </c>
      <c r="O18" s="315">
        <f>1/(1+'[93]Asumsi I'!$C$3)^(KKF!A18)</f>
        <v>0.28747610409883567</v>
      </c>
      <c r="P18" s="316">
        <f t="shared" ca="1" si="7"/>
        <v>-0.27594075093402237</v>
      </c>
      <c r="Q18" s="316">
        <f t="shared" ca="1" si="9"/>
        <v>-12.449352736544183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-2832</v>
      </c>
      <c r="D19" s="316">
        <f t="shared" si="5"/>
        <v>-472</v>
      </c>
      <c r="E19" s="316">
        <f t="shared" si="0"/>
        <v>-2360</v>
      </c>
      <c r="F19" s="314"/>
      <c r="G19" s="318">
        <f ca="1">DATA!$D$11/1000000</f>
        <v>7.8058752000000004E-3</v>
      </c>
      <c r="H19" s="318">
        <f>C19*DATA!$D$5/1000000</f>
        <v>-3.070242129950806</v>
      </c>
      <c r="I19" s="318">
        <f>(C19*DATA!$D$5*DATA!$D$7)/1000000</f>
        <v>-6.9080447923893132E-2</v>
      </c>
      <c r="J19" s="316">
        <f t="shared" ca="1" si="1"/>
        <v>-3.1315167026746993</v>
      </c>
      <c r="K19" s="314"/>
      <c r="L19" s="316">
        <f>((D19*DATA!$D$23)/1000000)+((E19*DATA!$D$24)/1000000)</f>
        <v>-4.0913903999999999</v>
      </c>
      <c r="M19" s="316">
        <f t="shared" si="2"/>
        <v>-4.0913903999999999</v>
      </c>
      <c r="N19" s="316">
        <f t="shared" ca="1" si="6"/>
        <v>-0.95987369732530059</v>
      </c>
      <c r="O19" s="315">
        <f>1/(1+'[93]Asumsi I'!$C$3)^(KKF!A19)</f>
        <v>0.25667509294538904</v>
      </c>
      <c r="P19" s="316">
        <f t="shared" ca="1" si="7"/>
        <v>-0.24637567047680575</v>
      </c>
      <c r="Q19" s="316">
        <f t="shared" ca="1" si="9"/>
        <v>-12.695728407020988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-2832</v>
      </c>
      <c r="D20" s="316">
        <f t="shared" si="5"/>
        <v>-472</v>
      </c>
      <c r="E20" s="316">
        <f t="shared" si="0"/>
        <v>-2360</v>
      </c>
      <c r="F20" s="314"/>
      <c r="G20" s="318">
        <f ca="1">DATA!$D$11/1000000</f>
        <v>7.8058752000000004E-3</v>
      </c>
      <c r="H20" s="318">
        <f>C20*DATA!$D$5/1000000</f>
        <v>-3.070242129950806</v>
      </c>
      <c r="I20" s="318">
        <f>(C20*DATA!$D$5*DATA!$D$7)/1000000</f>
        <v>-6.9080447923893132E-2</v>
      </c>
      <c r="J20" s="316">
        <f t="shared" ca="1" si="1"/>
        <v>-3.1315167026746993</v>
      </c>
      <c r="K20" s="314"/>
      <c r="L20" s="316">
        <f>((D20*DATA!$D$23)/1000000)+((E20*DATA!$D$24)/1000000)</f>
        <v>-4.0913903999999999</v>
      </c>
      <c r="M20" s="316">
        <f t="shared" si="2"/>
        <v>-4.0913903999999999</v>
      </c>
      <c r="N20" s="316">
        <f t="shared" ca="1" si="6"/>
        <v>-0.95987369732530059</v>
      </c>
      <c r="O20" s="315">
        <f>1/(1+'[93]Asumsi I'!$C$3)^(KKF!A20)</f>
        <v>0.22917419012981158</v>
      </c>
      <c r="P20" s="316">
        <f t="shared" ca="1" si="7"/>
        <v>-0.21997827721143365</v>
      </c>
      <c r="Q20" s="316">
        <f t="shared" ca="1" si="9"/>
        <v>-12.915706684232422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-2832</v>
      </c>
      <c r="D21" s="316">
        <f t="shared" si="5"/>
        <v>-472</v>
      </c>
      <c r="E21" s="316">
        <f t="shared" si="0"/>
        <v>-2360</v>
      </c>
      <c r="F21" s="314"/>
      <c r="G21" s="318">
        <f ca="1">DATA!$D$11/1000000</f>
        <v>7.8058752000000004E-3</v>
      </c>
      <c r="H21" s="318">
        <f>C21*DATA!$D$5/1000000</f>
        <v>-3.070242129950806</v>
      </c>
      <c r="I21" s="318">
        <f>(C21*DATA!$D$5*DATA!$D$7)/1000000</f>
        <v>-6.9080447923893132E-2</v>
      </c>
      <c r="J21" s="316">
        <f t="shared" ca="1" si="1"/>
        <v>-3.1315167026746993</v>
      </c>
      <c r="K21" s="314"/>
      <c r="L21" s="316">
        <f>((D21*DATA!$D$23)/1000000)+((E21*DATA!$D$24)/1000000)</f>
        <v>-4.0913903999999999</v>
      </c>
      <c r="M21" s="316">
        <f t="shared" si="2"/>
        <v>-4.0913903999999999</v>
      </c>
      <c r="N21" s="316">
        <f t="shared" ca="1" si="6"/>
        <v>-0.95987369732530059</v>
      </c>
      <c r="O21" s="315">
        <f>1/(1+'[93]Asumsi I'!$C$3)^(KKF!A21)</f>
        <v>0.20461981261590317</v>
      </c>
      <c r="P21" s="316">
        <f t="shared" ca="1" si="7"/>
        <v>-0.19640917608163716</v>
      </c>
      <c r="Q21" s="316">
        <f t="shared" ca="1" si="9"/>
        <v>-13.112115860314059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-2832</v>
      </c>
      <c r="D22" s="316">
        <f t="shared" si="5"/>
        <v>-472</v>
      </c>
      <c r="E22" s="316">
        <f t="shared" si="0"/>
        <v>-2360</v>
      </c>
      <c r="F22" s="314"/>
      <c r="G22" s="318">
        <f ca="1">DATA!$D$11/1000000</f>
        <v>7.8058752000000004E-3</v>
      </c>
      <c r="H22" s="318">
        <f>C22*DATA!$D$5/1000000</f>
        <v>-3.070242129950806</v>
      </c>
      <c r="I22" s="318">
        <f>(C22*DATA!$D$5*DATA!$D$7)/1000000</f>
        <v>-6.9080447923893132E-2</v>
      </c>
      <c r="J22" s="316">
        <f t="shared" ca="1" si="1"/>
        <v>-3.1315167026746993</v>
      </c>
      <c r="K22" s="314"/>
      <c r="L22" s="316">
        <f>((D22*DATA!$D$23)/1000000)+((E22*DATA!$D$24)/1000000)</f>
        <v>-4.0913903999999999</v>
      </c>
      <c r="M22" s="316">
        <f t="shared" si="2"/>
        <v>-4.0913903999999999</v>
      </c>
      <c r="N22" s="316">
        <f t="shared" ca="1" si="6"/>
        <v>-0.95987369732530059</v>
      </c>
      <c r="O22" s="315">
        <f>1/(1+'[93]Asumsi I'!$C$3)^(KKF!A22)</f>
        <v>0.18269626126419927</v>
      </c>
      <c r="P22" s="316">
        <f t="shared" ca="1" si="7"/>
        <v>-0.17536533578717606</v>
      </c>
      <c r="Q22" s="316">
        <f t="shared" ca="1" si="9"/>
        <v>-13.287481196101236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-2832</v>
      </c>
      <c r="D23" s="316">
        <f t="shared" si="5"/>
        <v>-472</v>
      </c>
      <c r="E23" s="316">
        <f t="shared" si="0"/>
        <v>-2360</v>
      </c>
      <c r="F23" s="314"/>
      <c r="G23" s="318">
        <f ca="1">DATA!$D$11/1000000</f>
        <v>7.8058752000000004E-3</v>
      </c>
      <c r="H23" s="318">
        <f>C23*DATA!$D$5/1000000</f>
        <v>-3.070242129950806</v>
      </c>
      <c r="I23" s="318">
        <f>(C23*DATA!$D$5*DATA!$D$7)/1000000</f>
        <v>-6.9080447923893132E-2</v>
      </c>
      <c r="J23" s="316">
        <f t="shared" ca="1" si="1"/>
        <v>-3.1315167026746993</v>
      </c>
      <c r="K23" s="314"/>
      <c r="L23" s="316">
        <f>((D23*DATA!$D$23)/1000000)+((E23*DATA!$D$24)/1000000)</f>
        <v>-4.0913903999999999</v>
      </c>
      <c r="M23" s="316">
        <f t="shared" si="2"/>
        <v>-4.0913903999999999</v>
      </c>
      <c r="N23" s="316">
        <f t="shared" ca="1" si="6"/>
        <v>-0.95987369732530059</v>
      </c>
      <c r="O23" s="315">
        <f>1/(1+'[93]Asumsi I'!$C$3)^(KKF!A23)</f>
        <v>0.16312166184303503</v>
      </c>
      <c r="P23" s="316">
        <f t="shared" ca="1" si="7"/>
        <v>-0.15657619266712144</v>
      </c>
      <c r="Q23" s="316">
        <f t="shared" ca="1" si="9"/>
        <v>-13.444057388768357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-2832</v>
      </c>
      <c r="D24" s="316">
        <f t="shared" si="5"/>
        <v>-472</v>
      </c>
      <c r="E24" s="316">
        <f t="shared" si="0"/>
        <v>-2360</v>
      </c>
      <c r="F24" s="314"/>
      <c r="G24" s="318">
        <f ca="1">DATA!$D$11/1000000</f>
        <v>7.8058752000000004E-3</v>
      </c>
      <c r="H24" s="318">
        <f>C24*DATA!$D$5/1000000</f>
        <v>-3.070242129950806</v>
      </c>
      <c r="I24" s="318">
        <f>(C24*DATA!$D$5*DATA!$D$7)/1000000</f>
        <v>-6.9080447923893132E-2</v>
      </c>
      <c r="J24" s="316">
        <f t="shared" ca="1" si="1"/>
        <v>-3.1315167026746993</v>
      </c>
      <c r="K24" s="314"/>
      <c r="L24" s="316">
        <f>((D24*DATA!$D$23)/1000000)+((E24*DATA!$D$24)/1000000)</f>
        <v>-4.0913903999999999</v>
      </c>
      <c r="M24" s="316">
        <f t="shared" si="2"/>
        <v>-4.0913903999999999</v>
      </c>
      <c r="N24" s="316">
        <f t="shared" ca="1" si="6"/>
        <v>-0.95987369732530059</v>
      </c>
      <c r="O24" s="315">
        <f>1/(1+'[93]Asumsi I'!$C$3)^(KKF!A24)</f>
        <v>0.14564434093128129</v>
      </c>
      <c r="P24" s="316">
        <f t="shared" ca="1" si="7"/>
        <v>-0.13980017202421557</v>
      </c>
      <c r="Q24" s="316">
        <f t="shared" ca="1" si="9"/>
        <v>-13.583857560792573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-2832</v>
      </c>
      <c r="D25" s="316">
        <f t="shared" si="5"/>
        <v>-472</v>
      </c>
      <c r="E25" s="316">
        <f t="shared" si="0"/>
        <v>-2360</v>
      </c>
      <c r="F25" s="314"/>
      <c r="G25" s="318">
        <f ca="1">DATA!$D$11/1000000</f>
        <v>7.8058752000000004E-3</v>
      </c>
      <c r="H25" s="318">
        <f>C25*DATA!$D$5/1000000</f>
        <v>-3.070242129950806</v>
      </c>
      <c r="I25" s="318">
        <f>(C25*DATA!$D$5*DATA!$D$7)/1000000</f>
        <v>-6.9080447923893132E-2</v>
      </c>
      <c r="J25" s="316">
        <f t="shared" ca="1" si="1"/>
        <v>-3.1315167026746993</v>
      </c>
      <c r="K25" s="314"/>
      <c r="L25" s="316">
        <f>((D25*DATA!$D$23)/1000000)+((E25*DATA!$D$24)/1000000)</f>
        <v>-4.0913903999999999</v>
      </c>
      <c r="M25" s="316">
        <f t="shared" si="2"/>
        <v>-4.0913903999999999</v>
      </c>
      <c r="N25" s="316">
        <f t="shared" ca="1" si="6"/>
        <v>-0.95987369732530059</v>
      </c>
      <c r="O25" s="315">
        <f>1/(1+'[93]Asumsi I'!$C$3)^(KKF!A25)</f>
        <v>0.13003959011721541</v>
      </c>
      <c r="P25" s="316">
        <f t="shared" ca="1" si="7"/>
        <v>-0.12482158216447818</v>
      </c>
      <c r="Q25" s="316">
        <f t="shared" ca="1" si="9"/>
        <v>-13.708679142957051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-2832</v>
      </c>
      <c r="D26" s="316">
        <f t="shared" si="5"/>
        <v>-472</v>
      </c>
      <c r="E26" s="316">
        <f t="shared" si="0"/>
        <v>-2360</v>
      </c>
      <c r="F26" s="314"/>
      <c r="G26" s="318">
        <f ca="1">DATA!$D$11/1000000</f>
        <v>7.8058752000000004E-3</v>
      </c>
      <c r="H26" s="318">
        <f>C26*DATA!$D$5/1000000</f>
        <v>-3.070242129950806</v>
      </c>
      <c r="I26" s="318">
        <f>(C26*DATA!$D$5*DATA!$D$7)/1000000</f>
        <v>-6.9080447923893132E-2</v>
      </c>
      <c r="J26" s="316">
        <f t="shared" ca="1" si="1"/>
        <v>-3.1315167026746993</v>
      </c>
      <c r="K26" s="314"/>
      <c r="L26" s="316">
        <f>((D26*DATA!$D$23)/1000000)+((E26*DATA!$D$24)/1000000)</f>
        <v>-4.0913903999999999</v>
      </c>
      <c r="M26" s="316">
        <f t="shared" si="2"/>
        <v>-4.0913903999999999</v>
      </c>
      <c r="N26" s="316">
        <f t="shared" ca="1" si="6"/>
        <v>-0.95987369732530059</v>
      </c>
      <c r="O26" s="315">
        <f>1/(1+'[93]Asumsi I'!$C$3)^(KKF!A26)</f>
        <v>0.1161067768903709</v>
      </c>
      <c r="P26" s="316">
        <f t="shared" ca="1" si="7"/>
        <v>-0.11144784121828408</v>
      </c>
      <c r="Q26" s="316">
        <f t="shared" ca="1" si="9"/>
        <v>-13.820126984175335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-2832</v>
      </c>
      <c r="D27" s="316">
        <f t="shared" si="5"/>
        <v>-472</v>
      </c>
      <c r="E27" s="316">
        <f t="shared" si="0"/>
        <v>-2360</v>
      </c>
      <c r="F27" s="314"/>
      <c r="G27" s="318">
        <f ca="1">DATA!$D$11/1000000</f>
        <v>7.8058752000000004E-3</v>
      </c>
      <c r="H27" s="318">
        <f>C27*DATA!$D$5/1000000</f>
        <v>-3.070242129950806</v>
      </c>
      <c r="I27" s="318">
        <f>(C27*DATA!$D$5*DATA!$D$7)/1000000</f>
        <v>-6.9080447923893132E-2</v>
      </c>
      <c r="J27" s="316">
        <f t="shared" ca="1" si="1"/>
        <v>-3.1315167026746993</v>
      </c>
      <c r="K27" s="314"/>
      <c r="L27" s="316">
        <f>((D27*DATA!$D$23)/1000000)+((E27*DATA!$D$24)/1000000)</f>
        <v>-4.0913903999999999</v>
      </c>
      <c r="M27" s="316">
        <f t="shared" si="2"/>
        <v>-4.0913903999999999</v>
      </c>
      <c r="N27" s="316">
        <f t="shared" ca="1" si="6"/>
        <v>-0.95987369732530059</v>
      </c>
      <c r="O27" s="315">
        <f>1/(1+'[93]Asumsi I'!$C$3)^(KKF!A27)</f>
        <v>0.1036667650806883</v>
      </c>
      <c r="P27" s="316">
        <f t="shared" ca="1" si="7"/>
        <v>-9.9507001087753635E-2</v>
      </c>
      <c r="Q27" s="316">
        <f t="shared" ca="1" si="9"/>
        <v>-13.919633985263088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-2832</v>
      </c>
      <c r="D28" s="316">
        <f t="shared" si="5"/>
        <v>-472</v>
      </c>
      <c r="E28" s="316">
        <f t="shared" si="0"/>
        <v>-2360</v>
      </c>
      <c r="F28" s="314"/>
      <c r="G28" s="318">
        <f ca="1">DATA!$D$11/1000000</f>
        <v>7.8058752000000004E-3</v>
      </c>
      <c r="H28" s="318">
        <f>C28*DATA!$D$5/1000000</f>
        <v>-3.070242129950806</v>
      </c>
      <c r="I28" s="318">
        <f>(C28*DATA!$D$5*DATA!$D$7)/1000000</f>
        <v>-6.9080447923893132E-2</v>
      </c>
      <c r="J28" s="316">
        <f t="shared" ca="1" si="1"/>
        <v>-3.1315167026746993</v>
      </c>
      <c r="K28" s="314"/>
      <c r="L28" s="316">
        <f>((D28*DATA!$D$23)/1000000)+((E28*DATA!$D$24)/1000000)</f>
        <v>-4.0913903999999999</v>
      </c>
      <c r="M28" s="316">
        <f t="shared" si="2"/>
        <v>-4.0913903999999999</v>
      </c>
      <c r="N28" s="316">
        <f t="shared" ca="1" si="6"/>
        <v>-0.95987369732530059</v>
      </c>
      <c r="O28" s="315">
        <f>1/(1+'[93]Asumsi I'!$C$3)^(KKF!A28)</f>
        <v>9.2559611679185971E-2</v>
      </c>
      <c r="P28" s="316">
        <f t="shared" ca="1" si="7"/>
        <v>-8.8845536685494317E-2</v>
      </c>
      <c r="Q28" s="316">
        <f t="shared" ca="1" si="9"/>
        <v>-14.008479521948582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-2832</v>
      </c>
      <c r="D29" s="316">
        <f t="shared" si="5"/>
        <v>-472</v>
      </c>
      <c r="E29" s="316">
        <f t="shared" si="0"/>
        <v>-2360</v>
      </c>
      <c r="F29" s="314"/>
      <c r="G29" s="318">
        <f ca="1">DATA!$D$11/1000000</f>
        <v>7.8058752000000004E-3</v>
      </c>
      <c r="H29" s="318">
        <f>C29*DATA!$D$5/1000000</f>
        <v>-3.070242129950806</v>
      </c>
      <c r="I29" s="318">
        <f>(C29*DATA!$D$5*DATA!$D$7)/1000000</f>
        <v>-6.9080447923893132E-2</v>
      </c>
      <c r="J29" s="316">
        <f t="shared" ca="1" si="1"/>
        <v>-3.1315167026746993</v>
      </c>
      <c r="K29" s="314"/>
      <c r="L29" s="316">
        <f>((D29*DATA!$D$23)/1000000)+((E29*DATA!$D$24)/1000000)</f>
        <v>-4.0913903999999999</v>
      </c>
      <c r="M29" s="316">
        <f t="shared" si="2"/>
        <v>-4.0913903999999999</v>
      </c>
      <c r="N29" s="316">
        <f t="shared" ca="1" si="6"/>
        <v>-0.95987369732530059</v>
      </c>
      <c r="O29" s="315">
        <f>1/(1+'[93]Asumsi I'!$C$3)^(KKF!A29)</f>
        <v>8.2642510427844609E-2</v>
      </c>
      <c r="P29" s="316">
        <f t="shared" ca="1" si="7"/>
        <v>-7.9326372040619916E-2</v>
      </c>
      <c r="Q29" s="316">
        <f t="shared" ca="1" si="9"/>
        <v>-14.087805893989202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-2832</v>
      </c>
      <c r="D30" s="316">
        <f t="shared" si="5"/>
        <v>-472</v>
      </c>
      <c r="E30" s="316">
        <f t="shared" si="0"/>
        <v>-2360</v>
      </c>
      <c r="F30" s="314"/>
      <c r="G30" s="318">
        <f ca="1">DATA!$D$11/1000000</f>
        <v>7.8058752000000004E-3</v>
      </c>
      <c r="H30" s="318">
        <f>C30*DATA!$D$5/1000000</f>
        <v>-3.070242129950806</v>
      </c>
      <c r="I30" s="318">
        <f>(C30*DATA!$D$5*DATA!$D$7)/1000000</f>
        <v>-6.9080447923893132E-2</v>
      </c>
      <c r="J30" s="316">
        <f t="shared" ca="1" si="1"/>
        <v>-3.1315167026746993</v>
      </c>
      <c r="K30" s="314"/>
      <c r="L30" s="316">
        <f>((D30*DATA!$D$23)/1000000)+((E30*DATA!$D$24)/1000000)</f>
        <v>-4.0913903999999999</v>
      </c>
      <c r="M30" s="316">
        <f t="shared" si="2"/>
        <v>-4.0913903999999999</v>
      </c>
      <c r="N30" s="316">
        <f t="shared" ca="1" si="6"/>
        <v>-0.95987369732530059</v>
      </c>
      <c r="O30" s="315">
        <f>1/(1+'[93]Asumsi I'!$C$3)^(KKF!A30)</f>
        <v>7.3787955739146982E-2</v>
      </c>
      <c r="P30" s="316">
        <f t="shared" ca="1" si="7"/>
        <v>-7.0827117893410646E-2</v>
      </c>
      <c r="Q30" s="316">
        <f t="shared" ca="1" si="9"/>
        <v>-14.158633011882612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-2832</v>
      </c>
      <c r="D31" s="316">
        <f t="shared" si="5"/>
        <v>-472</v>
      </c>
      <c r="E31" s="316">
        <f t="shared" si="0"/>
        <v>-2360</v>
      </c>
      <c r="F31" s="314"/>
      <c r="G31" s="318">
        <f ca="1">DATA!$D$11/1000000</f>
        <v>7.8058752000000004E-3</v>
      </c>
      <c r="H31" s="318">
        <f>C31*DATA!$D$5/1000000</f>
        <v>-3.070242129950806</v>
      </c>
      <c r="I31" s="318">
        <f>(C31*DATA!$D$5*DATA!$D$7)/1000000</f>
        <v>-6.9080447923893132E-2</v>
      </c>
      <c r="J31" s="316">
        <f t="shared" ca="1" si="1"/>
        <v>-3.1315167026746993</v>
      </c>
      <c r="K31" s="314"/>
      <c r="L31" s="316">
        <f>((D31*DATA!$D$23)/1000000)+((E31*DATA!$D$24)/1000000)</f>
        <v>-4.0913903999999999</v>
      </c>
      <c r="M31" s="316">
        <f t="shared" si="2"/>
        <v>-4.0913903999999999</v>
      </c>
      <c r="N31" s="316">
        <f t="shared" ca="1" si="6"/>
        <v>-0.95987369732530059</v>
      </c>
      <c r="O31" s="315">
        <f>1/(1+'[93]Asumsi I'!$C$3)^(KKF!A31)</f>
        <v>6.5882103338524081E-2</v>
      </c>
      <c r="P31" s="316">
        <f t="shared" ca="1" si="7"/>
        <v>-6.3238498119116637E-2</v>
      </c>
      <c r="Q31" s="316">
        <f ca="1">Q30+P31</f>
        <v>-14.221871510001728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-2832</v>
      </c>
      <c r="D32" s="316">
        <f t="shared" si="5"/>
        <v>-472</v>
      </c>
      <c r="E32" s="316">
        <f t="shared" si="0"/>
        <v>-2360</v>
      </c>
      <c r="F32" s="314"/>
      <c r="G32" s="318">
        <f ca="1">DATA!$D$11/1000000</f>
        <v>7.8058752000000004E-3</v>
      </c>
      <c r="H32" s="318">
        <f>C32*DATA!$D$5/1000000</f>
        <v>-3.070242129950806</v>
      </c>
      <c r="I32" s="318">
        <f>(C32*DATA!$D$5*DATA!$D$7)/1000000</f>
        <v>-6.9080447923893132E-2</v>
      </c>
      <c r="J32" s="316">
        <f t="shared" ca="1" si="1"/>
        <v>-3.1315167026746993</v>
      </c>
      <c r="K32" s="314"/>
      <c r="L32" s="316">
        <f>((D32*DATA!$D$23)/1000000)+((E32*DATA!$D$24)/1000000)</f>
        <v>-4.0913903999999999</v>
      </c>
      <c r="M32" s="316">
        <f t="shared" si="2"/>
        <v>-4.0913903999999999</v>
      </c>
      <c r="N32" s="316">
        <f t="shared" ca="1" si="6"/>
        <v>-0.95987369732530059</v>
      </c>
      <c r="O32" s="315">
        <f>1/(1+'[93]Asumsi I'!$C$3)^(KKF!A32)</f>
        <v>5.8823306552253637E-2</v>
      </c>
      <c r="P32" s="316">
        <f t="shared" ca="1" si="7"/>
        <v>-5.6462944749211277E-2</v>
      </c>
      <c r="Q32" s="316">
        <f ca="1">Q31+P32</f>
        <v>-14.27833445475094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1" t="s">
        <v>1374</v>
      </c>
      <c r="G33" s="601"/>
      <c r="H33" s="601"/>
      <c r="I33" s="324"/>
      <c r="J33" s="325">
        <f ca="1">SUM(J7:J32)</f>
        <v>-79.982699650250652</v>
      </c>
      <c r="K33" s="601" t="s">
        <v>1375</v>
      </c>
      <c r="L33" s="601"/>
      <c r="M33" s="325">
        <f>SUM(M7:M32)</f>
        <v>-110.72945359999996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1.7656302991796351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1.3844175563490491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-12.748512906027623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54"/>
  <sheetViews>
    <sheetView showGridLines="0" tabSelected="1" zoomScale="70" zoomScaleNormal="70" zoomScaleSheetLayoutView="70" workbookViewId="0">
      <pane ySplit="13" topLeftCell="A14" activePane="bottomLeft" state="frozen"/>
      <selection activeCell="H1093" sqref="H1093"/>
      <selection pane="bottomLeft" activeCell="P40" sqref="P4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24" t="s">
        <v>1036</v>
      </c>
      <c r="P3" s="624"/>
      <c r="Q3" s="346"/>
      <c r="T3" s="344"/>
      <c r="U3" s="345" t="s">
        <v>1041</v>
      </c>
      <c r="V3" s="344"/>
    </row>
    <row r="4" spans="1:22" ht="15.75" customHeight="1">
      <c r="B4" s="625" t="s">
        <v>1023</v>
      </c>
      <c r="C4" s="625"/>
      <c r="D4" s="625"/>
      <c r="E4" s="625"/>
      <c r="F4" s="625"/>
      <c r="G4" s="625"/>
      <c r="H4" s="625"/>
      <c r="I4" s="625"/>
      <c r="J4" s="625"/>
      <c r="K4" s="625"/>
      <c r="O4" s="624"/>
      <c r="P4" s="624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08" t="str">
        <f>DATA!D14</f>
        <v>TD RAJAWALI LAS</v>
      </c>
      <c r="H6" s="608"/>
      <c r="I6" s="608"/>
      <c r="J6" s="608"/>
      <c r="K6" s="60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27" t="s">
        <v>0</v>
      </c>
      <c r="C11" s="629" t="s">
        <v>1</v>
      </c>
      <c r="D11" s="618" t="s">
        <v>42</v>
      </c>
      <c r="E11" s="618" t="s">
        <v>43</v>
      </c>
      <c r="F11" s="618" t="s">
        <v>2</v>
      </c>
      <c r="G11" s="632" t="s">
        <v>41</v>
      </c>
      <c r="H11" s="618" t="s">
        <v>3</v>
      </c>
      <c r="I11" s="618"/>
      <c r="J11" s="618"/>
      <c r="K11" s="619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28"/>
      <c r="C12" s="630"/>
      <c r="D12" s="622"/>
      <c r="E12" s="622"/>
      <c r="F12" s="622"/>
      <c r="G12" s="633"/>
      <c r="H12" s="620" t="s">
        <v>46</v>
      </c>
      <c r="I12" s="620" t="s">
        <v>5</v>
      </c>
      <c r="J12" s="622" t="s">
        <v>47</v>
      </c>
      <c r="K12" s="623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28"/>
      <c r="C13" s="631"/>
      <c r="D13" s="622"/>
      <c r="E13" s="622"/>
      <c r="F13" s="622"/>
      <c r="G13" s="634"/>
      <c r="H13" s="621"/>
      <c r="I13" s="621"/>
      <c r="J13" s="622"/>
      <c r="K13" s="623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1613</v>
      </c>
      <c r="C17" s="367" t="s">
        <v>1618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" ca="1" si="8">IF(OR(D17="MDU",D17="MDU-KD"),(IF($O$3="RAB NON MDU","PLN KD",G17*F17)),0)</f>
        <v>0</v>
      </c>
      <c r="I17" s="361">
        <f t="shared" ref="I17" ca="1" si="9">IF(D17="HDW",G17*F17,0)</f>
        <v>0</v>
      </c>
      <c r="J17" s="361">
        <f t="shared" ref="J17" ca="1" si="10">IF(D17="JASA",G17*F17,0)</f>
        <v>0</v>
      </c>
      <c r="K17" s="362">
        <f t="shared" ref="K17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501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ref="H18:H19" ca="1" si="12">IF(OR(D18="MDU",D18="MDU-KD"),(IF($O$3="RAB NON MDU","PLN KD",G18*F18)),0)</f>
        <v>0</v>
      </c>
      <c r="I18" s="361">
        <f t="shared" ref="I18:I19" ca="1" si="13">IF(D18="HDW",G18*F18,0)</f>
        <v>0</v>
      </c>
      <c r="J18" s="361">
        <f t="shared" ref="J18:J19" ca="1" si="14">IF(D18="JASA",G18*F18,0)</f>
        <v>0</v>
      </c>
      <c r="K18" s="362">
        <f t="shared" ref="K18:K19" ca="1" si="15">SUM(H18:J18)</f>
        <v>0</v>
      </c>
      <c r="L18" s="342"/>
      <c r="M18" s="342"/>
      <c r="N18" s="369"/>
      <c r="O18" s="344"/>
      <c r="P18" s="397"/>
      <c r="Q18" s="344"/>
    </row>
    <row r="19" spans="1:22">
      <c r="B19" s="366" t="s">
        <v>1614</v>
      </c>
      <c r="C19" s="367" t="s">
        <v>1616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501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12"/>
        <v>0</v>
      </c>
      <c r="I19" s="361">
        <f t="shared" ca="1" si="13"/>
        <v>0</v>
      </c>
      <c r="J19" s="361">
        <f t="shared" ca="1" si="14"/>
        <v>0</v>
      </c>
      <c r="K19" s="362">
        <f t="shared" ca="1" si="15"/>
        <v>0</v>
      </c>
    </row>
    <row r="20" spans="1:22">
      <c r="B20" s="494"/>
      <c r="C20" s="497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502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" ca="1" si="16">IF(OR(D20="MDU",D20="MDU-KD"),(IF($O$3="RAB NON MDU","PLN KD",G20*F20)),0)</f>
        <v>0</v>
      </c>
      <c r="I20" s="361">
        <f t="shared" ref="I20" ca="1" si="17">IF(D20="HDW",G20*F20,0)</f>
        <v>0</v>
      </c>
      <c r="J20" s="361">
        <f t="shared" ref="J20" ca="1" si="18">IF(D20="JASA",G20*F20,0)</f>
        <v>0</v>
      </c>
      <c r="K20" s="362">
        <f t="shared" ref="K20" ca="1" si="19">SUM(H20:J20)</f>
        <v>0</v>
      </c>
    </row>
    <row r="21" spans="1:22">
      <c r="B21" s="495" t="s">
        <v>1615</v>
      </c>
      <c r="C21" s="500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27" ca="1" si="20">IF(OR(D21="MDU",D21="MDU-KD"),(IF($O$3="RAB NON MDU","PLN KD",G21*F21)),0)</f>
        <v>0</v>
      </c>
      <c r="I21" s="361">
        <f t="shared" ref="I21:I27" ca="1" si="21">IF(D21="HDW",G21*F21,0)</f>
        <v>0</v>
      </c>
      <c r="J21" s="361">
        <f t="shared" ref="J21:J27" ca="1" si="22">IF(D21="JASA",G21*F21,0)</f>
        <v>0</v>
      </c>
      <c r="K21" s="362">
        <f t="shared" ref="K21:K27" ca="1" si="23">SUM(H21:J21)</f>
        <v>0</v>
      </c>
    </row>
    <row r="22" spans="1:22">
      <c r="B22" s="495"/>
      <c r="C22" s="496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504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20"/>
        <v>0</v>
      </c>
      <c r="I22" s="361">
        <f t="shared" ca="1" si="21"/>
        <v>0</v>
      </c>
      <c r="J22" s="361">
        <f t="shared" ca="1" si="22"/>
        <v>0</v>
      </c>
      <c r="K22" s="362">
        <f t="shared" ca="1" si="23"/>
        <v>0</v>
      </c>
    </row>
    <row r="23" spans="1:22">
      <c r="B23" s="495" t="s">
        <v>1035</v>
      </c>
      <c r="C23" s="496" t="s">
        <v>1621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505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20"/>
        <v>0</v>
      </c>
      <c r="I23" s="361">
        <f t="shared" ca="1" si="21"/>
        <v>0</v>
      </c>
      <c r="J23" s="361">
        <f t="shared" ca="1" si="22"/>
        <v>0</v>
      </c>
      <c r="K23" s="362">
        <f t="shared" ca="1" si="23"/>
        <v>0</v>
      </c>
    </row>
    <row r="24" spans="1:22" ht="30">
      <c r="B24" s="705">
        <v>1</v>
      </c>
      <c r="C24" s="109" t="s">
        <v>1197</v>
      </c>
      <c r="D24" s="358" t="s">
        <v>1622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505">
        <f>F23*1</f>
        <v>1</v>
      </c>
      <c r="G24" s="360">
        <f ca="1">IF(ISERROR(OFFSET('HARGA SATUAN'!$I$6,MATCH(RAB!C24,'HARGA SATUAN'!$C$7:$C$1492,0),0)),0,OFFSET('HARGA SATUAN'!$I$6,MATCH(RAB!C24,'HARGA SATUAN'!$C$7:$C$1492,0),0))</f>
        <v>1427400</v>
      </c>
      <c r="H24" s="361">
        <f t="shared" si="20"/>
        <v>0</v>
      </c>
      <c r="I24" s="361">
        <f t="shared" si="21"/>
        <v>0</v>
      </c>
      <c r="J24" s="361">
        <f t="shared" si="22"/>
        <v>0</v>
      </c>
      <c r="K24" s="362">
        <f t="shared" si="23"/>
        <v>0</v>
      </c>
    </row>
    <row r="25" spans="1:22">
      <c r="B25" s="705">
        <v>2</v>
      </c>
      <c r="C25" s="706" t="s">
        <v>509</v>
      </c>
      <c r="D25" s="358" t="s">
        <v>1622</v>
      </c>
      <c r="E25" s="359" t="str">
        <f ca="1">IF(B25="+","Unit",IF(ISERROR(OFFSET('HARGA SATUAN'!$E$6,MATCH(RAB!C25,'HARGA SATUAN'!$C$7:$C$1492,0),0)),"",OFFSET('HARGA SATUAN'!$E$6,MATCH(RAB!C25,'HARGA SATUAN'!$C$7:$C$1492,0),0)))</f>
        <v>Unit</v>
      </c>
      <c r="F25" s="505">
        <f>F23*1</f>
        <v>1</v>
      </c>
      <c r="G25" s="360">
        <f ca="1">IF(ISERROR(OFFSET('HARGA SATUAN'!$I$6,MATCH(RAB!C25,'HARGA SATUAN'!$C$7:$C$1492,0),0)),0,OFFSET('HARGA SATUAN'!$I$6,MATCH(RAB!C25,'HARGA SATUAN'!$C$7:$C$1492,0),0))</f>
        <v>3564900</v>
      </c>
      <c r="H25" s="361">
        <f t="shared" si="20"/>
        <v>0</v>
      </c>
      <c r="I25" s="361">
        <f t="shared" si="21"/>
        <v>0</v>
      </c>
      <c r="J25" s="361">
        <f t="shared" si="22"/>
        <v>0</v>
      </c>
      <c r="K25" s="362">
        <f t="shared" si="23"/>
        <v>0</v>
      </c>
    </row>
    <row r="26" spans="1:22">
      <c r="B26" s="705">
        <v>3</v>
      </c>
      <c r="C26" s="706" t="s">
        <v>77</v>
      </c>
      <c r="D26" s="358" t="s">
        <v>1622</v>
      </c>
      <c r="E26" s="359" t="str">
        <f ca="1">IF(B26="+","Unit",IF(ISERROR(OFFSET('HARGA SATUAN'!$E$6,MATCH(RAB!C26,'HARGA SATUAN'!$C$7:$C$1492,0),0)),"",OFFSET('HARGA SATUAN'!$E$6,MATCH(RAB!C26,'HARGA SATUAN'!$C$7:$C$1492,0),0)))</f>
        <v>Mtr</v>
      </c>
      <c r="F26" s="505">
        <f>F23*35</f>
        <v>35</v>
      </c>
      <c r="G26" s="360">
        <f ca="1">IF(ISERROR(OFFSET('HARGA SATUAN'!$I$6,MATCH(RAB!C26,'HARGA SATUAN'!$C$7:$C$1492,0),0)),0,OFFSET('HARGA SATUAN'!$I$6,MATCH(RAB!C26,'HARGA SATUAN'!$C$7:$C$1492,0),0))</f>
        <v>13500</v>
      </c>
      <c r="H26" s="361">
        <f t="shared" si="20"/>
        <v>0</v>
      </c>
      <c r="I26" s="361">
        <f t="shared" si="21"/>
        <v>0</v>
      </c>
      <c r="J26" s="361">
        <f t="shared" si="22"/>
        <v>0</v>
      </c>
      <c r="K26" s="362">
        <f t="shared" si="23"/>
        <v>0</v>
      </c>
    </row>
    <row r="27" spans="1:22">
      <c r="B27" s="705">
        <v>4</v>
      </c>
      <c r="C27" s="706" t="s">
        <v>799</v>
      </c>
      <c r="D27" s="358" t="str">
        <f ca="1">IF(ISERROR(OFFSET('HARGA SATUAN'!$D$6,MATCH(RAB!C27,'HARGA SATUAN'!$C$7:$C$1492,0),0)),"",OFFSET('HARGA SATUAN'!$D$6,MATCH(RAB!C27,'HARGA SATUAN'!$C$7:$C$1492,0),0))</f>
        <v>JASA</v>
      </c>
      <c r="E27" s="359" t="str">
        <f ca="1">IF(B27="+","Unit",IF(ISERROR(OFFSET('HARGA SATUAN'!$E$6,MATCH(RAB!C27,'HARGA SATUAN'!$C$7:$C$1492,0),0)),"",OFFSET('HARGA SATUAN'!$E$6,MATCH(RAB!C27,'HARGA SATUAN'!$C$7:$C$1492,0),0)))</f>
        <v>Unit</v>
      </c>
      <c r="F27" s="505">
        <f>F23*1</f>
        <v>1</v>
      </c>
      <c r="G27" s="360">
        <f ca="1">IF(ISERROR(OFFSET('HARGA SATUAN'!$I$6,MATCH(RAB!C27,'HARGA SATUAN'!$C$7:$C$1492,0),0)),0,OFFSET('HARGA SATUAN'!$I$6,MATCH(RAB!C27,'HARGA SATUAN'!$C$7:$C$1492,0),0))</f>
        <v>106400</v>
      </c>
      <c r="H27" s="361">
        <f t="shared" ca="1" si="20"/>
        <v>0</v>
      </c>
      <c r="I27" s="361">
        <f t="shared" ca="1" si="21"/>
        <v>0</v>
      </c>
      <c r="J27" s="361">
        <f t="shared" ca="1" si="22"/>
        <v>106400</v>
      </c>
      <c r="K27" s="362">
        <f t="shared" ca="1" si="23"/>
        <v>106400</v>
      </c>
    </row>
    <row r="28" spans="1:22">
      <c r="B28" s="705">
        <v>5</v>
      </c>
      <c r="C28" s="109" t="s">
        <v>495</v>
      </c>
      <c r="D28" s="358" t="str">
        <f ca="1">IF(ISERROR(OFFSET('HARGA SATUAN'!$D$6,MATCH(RAB!C28,'HARGA SATUAN'!$C$7:$C$1492,0),0)),"",OFFSET('HARGA SATUAN'!$D$6,MATCH(RAB!C28,'HARGA SATUAN'!$C$7:$C$1492,0),0))</f>
        <v>MDU-KD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505">
        <v>1</v>
      </c>
      <c r="G28" s="360">
        <f ca="1">IF(ISERROR(OFFSET('HARGA SATUAN'!$I$6,MATCH(RAB!C28,'HARGA SATUAN'!$C$7:$C$1492,0),0)),0,OFFSET('HARGA SATUAN'!$I$6,MATCH(RAB!C28,'HARGA SATUAN'!$C$7:$C$1492,0),0))</f>
        <v>172800</v>
      </c>
      <c r="H28" s="361">
        <f t="shared" ref="H28:H30" ca="1" si="24">IF(OR(D28="MDU",D28="MDU-KD"),(IF($O$3="RAB NON MDU","PLN KD",G28*F28)),0)</f>
        <v>172800</v>
      </c>
      <c r="I28" s="361">
        <f t="shared" ref="I28:I30" ca="1" si="25">IF(D28="HDW",G28*F28,0)</f>
        <v>0</v>
      </c>
      <c r="J28" s="361">
        <f t="shared" ref="J28:J30" ca="1" si="26">IF(D28="JASA",G28*F28,0)</f>
        <v>0</v>
      </c>
      <c r="K28" s="362">
        <f t="shared" ref="K28:K30" ca="1" si="27">SUM(H28:J28)</f>
        <v>172800</v>
      </c>
    </row>
    <row r="29" spans="1:22">
      <c r="B29" s="705">
        <v>6</v>
      </c>
      <c r="C29" s="706" t="s">
        <v>982</v>
      </c>
      <c r="D29" s="358" t="str">
        <f ca="1">IF(ISERROR(OFFSET('HARGA SATUAN'!$D$6,MATCH(RAB!C29,'HARGA SATUAN'!$C$7:$C$1492,0),0)),"",OFFSET('HARGA SATUAN'!$D$6,MATCH(RAB!C29,'HARGA SATUAN'!$C$7:$C$1492,0),0))</f>
        <v>JASA</v>
      </c>
      <c r="E29" s="359" t="str">
        <f ca="1">IF(B29="+","Unit",IF(ISERROR(OFFSET('HARGA SATUAN'!$E$6,MATCH(RAB!C29,'HARGA SATUAN'!$C$7:$C$1492,0),0)),"",OFFSET('HARGA SATUAN'!$E$6,MATCH(RAB!C29,'HARGA SATUAN'!$C$7:$C$1492,0),0)))</f>
        <v>Unit</v>
      </c>
      <c r="F29" s="505">
        <v>1</v>
      </c>
      <c r="G29" s="360">
        <f ca="1">IF(ISERROR(OFFSET('HARGA SATUAN'!$I$6,MATCH(RAB!C29,'HARGA SATUAN'!$C$7:$C$1492,0),0)),0,OFFSET('HARGA SATUAN'!$I$6,MATCH(RAB!C29,'HARGA SATUAN'!$C$7:$C$1492,0),0))</f>
        <v>63840</v>
      </c>
      <c r="H29" s="361">
        <f t="shared" ca="1" si="24"/>
        <v>0</v>
      </c>
      <c r="I29" s="361">
        <f t="shared" ca="1" si="25"/>
        <v>0</v>
      </c>
      <c r="J29" s="361">
        <f t="shared" ca="1" si="26"/>
        <v>63840</v>
      </c>
      <c r="K29" s="362">
        <f t="shared" ca="1" si="27"/>
        <v>63840</v>
      </c>
    </row>
    <row r="30" spans="1:22">
      <c r="B30" s="374"/>
      <c r="C30" s="503"/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36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24"/>
        <v>0</v>
      </c>
      <c r="I30" s="361">
        <f t="shared" ca="1" si="25"/>
        <v>0</v>
      </c>
      <c r="J30" s="361">
        <f t="shared" ca="1" si="26"/>
        <v>0</v>
      </c>
      <c r="K30" s="362">
        <f t="shared" ca="1" si="27"/>
        <v>0</v>
      </c>
    </row>
    <row r="31" spans="1:22">
      <c r="B31" s="366" t="s">
        <v>22</v>
      </c>
      <c r="C31" s="367" t="s">
        <v>1617</v>
      </c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ref="H31" ca="1" si="28">IF(OR(D31="MDU",D31="MDU-KD"),(IF($O$3="RAB NON MDU","PLN KD",G31*F31)),0)</f>
        <v>0</v>
      </c>
      <c r="I31" s="361">
        <f t="shared" ref="I31" ca="1" si="29">IF(D31="HDW",G31*F31,0)</f>
        <v>0</v>
      </c>
      <c r="J31" s="361">
        <f t="shared" ref="J31" ca="1" si="30">IF(D31="JASA",G31*F31,0)</f>
        <v>0</v>
      </c>
      <c r="K31" s="362">
        <f t="shared" ref="K31" ca="1" si="31">SUM(H31:J31)</f>
        <v>0</v>
      </c>
    </row>
    <row r="32" spans="1:22">
      <c r="B32" s="374"/>
      <c r="C32" s="373"/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/>
      </c>
      <c r="F32" s="368"/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ref="H32:H33" ca="1" si="32">IF(OR(D32="MDU",D32="MDU-KD"),(IF($O$3="RAB NON MDU","PLN KD",G32*F32)),0)</f>
        <v>0</v>
      </c>
      <c r="I32" s="361">
        <f t="shared" ref="I32:I33" ca="1" si="33">IF(D32="HDW",G32*F32,0)</f>
        <v>0</v>
      </c>
      <c r="J32" s="361">
        <f t="shared" ref="J32:J33" ca="1" si="34">IF(D32="JASA",G32*F32,0)</f>
        <v>0</v>
      </c>
      <c r="K32" s="362">
        <f t="shared" ref="K32:K33" ca="1" si="35">SUM(H32:J32)</f>
        <v>0</v>
      </c>
    </row>
    <row r="33" spans="2:13">
      <c r="B33" s="375"/>
      <c r="C33" s="376" t="s">
        <v>475</v>
      </c>
      <c r="D33" s="358" t="str">
        <f ca="1">IF(ISERROR(OFFSET('HARGA SATUAN'!$D$6,MATCH(RAB!C33,'HARGA SATUAN'!$C$7:$C$1492,0),0)),"",OFFSET('HARGA SATUAN'!$D$6,MATCH(RAB!C33,'HARGA SATUAN'!$C$7:$C$1492,0),0))</f>
        <v/>
      </c>
      <c r="E33" s="359" t="str">
        <f ca="1">IF(B33="+","Unit",IF(ISERROR(OFFSET('HARGA SATUAN'!$E$6,MATCH(RAB!C33,'HARGA SATUAN'!$C$7:$C$1492,0),0)),"",OFFSET('HARGA SATUAN'!$E$6,MATCH(RAB!C33,'HARGA SATUAN'!$C$7:$C$1492,0),0)))</f>
        <v/>
      </c>
      <c r="F33" s="368"/>
      <c r="G33" s="360">
        <f ca="1">IF(ISERROR(OFFSET('HARGA SATUAN'!$I$6,MATCH(RAB!C33,'HARGA SATUAN'!$C$7:$C$1492,0),0)),0,OFFSET('HARGA SATUAN'!$I$6,MATCH(RAB!C33,'HARGA SATUAN'!$C$7:$C$1492,0),0))</f>
        <v>0</v>
      </c>
      <c r="H33" s="361">
        <f t="shared" ca="1" si="32"/>
        <v>0</v>
      </c>
      <c r="I33" s="361">
        <f t="shared" ca="1" si="33"/>
        <v>0</v>
      </c>
      <c r="J33" s="361">
        <f t="shared" ca="1" si="34"/>
        <v>0</v>
      </c>
      <c r="K33" s="362">
        <f t="shared" ca="1" si="35"/>
        <v>0</v>
      </c>
    </row>
    <row r="34" spans="2:13">
      <c r="B34" s="378">
        <v>1</v>
      </c>
      <c r="C34" s="379" t="s">
        <v>1091</v>
      </c>
      <c r="D34" s="380" t="str">
        <f ca="1">IF(ISERROR(OFFSET('HARGA SATUAN'!$D$6,MATCH(RAB!C34,'HARGA SATUAN'!$C$7:$C$1492,0),0)),"",OFFSET('HARGA SATUAN'!$D$6,MATCH(RAB!C34,'HARGA SATUAN'!$C$7:$C$1492,0),0))</f>
        <v>JASA</v>
      </c>
      <c r="E34" s="381" t="str">
        <f ca="1">IF(ISERROR(OFFSET('HARGA SATUAN'!$E$6,MATCH(RAB!C34,'HARGA SATUAN'!$C$7:$C$1492,0),0)),"",OFFSET('HARGA SATUAN'!$E$6,MATCH(RAB!C34,'HARGA SATUAN'!$C$7:$C$1492,0),0))</f>
        <v>Lot</v>
      </c>
      <c r="F34" s="382">
        <v>1</v>
      </c>
      <c r="G34" s="383">
        <f ca="1">IF(ISERROR(OFFSET('HARGA SATUAN'!$I$6,MATCH(RAB!C34,'HARGA SATUAN'!$C$7:$C$1492,0),0)),0,OFFSET('HARGA SATUAN'!$I$6,MATCH(RAB!C34,'HARGA SATUAN'!$C$7:$C$1492,0),0))</f>
        <v>2.5000000000000001E-2</v>
      </c>
      <c r="H34" s="384">
        <f ca="1">SUM(H14:H33)*G34</f>
        <v>4320</v>
      </c>
      <c r="I34" s="384">
        <f ca="1">SUM(I14:I33)*G34</f>
        <v>0</v>
      </c>
      <c r="J34" s="384">
        <f ca="1">SUM(J14:J33)*G34</f>
        <v>4256</v>
      </c>
      <c r="K34" s="385">
        <f ca="1">SUM(H34:J34)</f>
        <v>8576</v>
      </c>
    </row>
    <row r="35" spans="2:13">
      <c r="B35" s="386"/>
      <c r="C35" s="387"/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IF(ISERROR(OFFSET('HARGA SATUAN'!$E$6,MATCH(RAB!C35,'HARGA SATUAN'!$C$7:$C$1492,0),0)),"",OFFSET('HARGA SATUAN'!$E$6,MATCH(RAB!C35,'HARGA SATUAN'!$C$7:$C$1492,0),0))</f>
        <v/>
      </c>
      <c r="F35" s="377"/>
      <c r="G35" s="360" t="str">
        <f ca="1">IF(ISERROR(OFFSET('HARGA SATUAN'!$I$6,MATCH(RAB!C35,'HARGA SATUAN'!$C$7:$C$1492,0),0)),"",OFFSET('HARGA SATUAN'!$I$6,MATCH(RAB!C35,'HARGA SATUAN'!$C$7:$C$1492,0),0))</f>
        <v/>
      </c>
      <c r="H35" s="361">
        <f ca="1">IF(OR(D35="MDU",D35="MDU-KD"),IF(G35="PLN",0,G35*F35),0)</f>
        <v>0</v>
      </c>
      <c r="I35" s="361">
        <f ca="1">IF(D35="HDW",IF(G35="PLN",0,G35*F35),0)</f>
        <v>0</v>
      </c>
      <c r="J35" s="361">
        <f ca="1">IF(D35="JASA",IF(G35="PLN",0,G35*F35),0)</f>
        <v>0</v>
      </c>
      <c r="K35" s="362">
        <f ca="1">SUM(H35:J35)</f>
        <v>0</v>
      </c>
    </row>
    <row r="36" spans="2:13" ht="15.75" thickBot="1">
      <c r="B36" s="388"/>
      <c r="C36" s="389"/>
      <c r="D36" s="390"/>
      <c r="E36" s="391"/>
      <c r="F36" s="391"/>
      <c r="G36" s="391"/>
      <c r="H36" s="392"/>
      <c r="I36" s="392"/>
      <c r="J36" s="392"/>
      <c r="K36" s="393"/>
    </row>
    <row r="37" spans="2:13">
      <c r="B37" s="394"/>
      <c r="C37" s="626" t="s">
        <v>1008</v>
      </c>
      <c r="D37" s="626"/>
      <c r="E37" s="626"/>
      <c r="F37" s="626"/>
      <c r="G37" s="395" t="s">
        <v>9</v>
      </c>
      <c r="H37" s="396">
        <f ca="1">SUM(H14:H35)</f>
        <v>177120</v>
      </c>
      <c r="I37" s="396">
        <f ca="1">SUM(I14:I35)</f>
        <v>0</v>
      </c>
      <c r="J37" s="396">
        <f ca="1">SUM(J14:J35)</f>
        <v>174496</v>
      </c>
      <c r="K37" s="396">
        <f ca="1">SUM(K14:K35)</f>
        <v>351616</v>
      </c>
    </row>
    <row r="38" spans="2:13">
      <c r="B38" s="398"/>
      <c r="C38" s="609" t="s">
        <v>1457</v>
      </c>
      <c r="D38" s="609"/>
      <c r="E38" s="609"/>
      <c r="F38" s="609"/>
      <c r="G38" s="399" t="s">
        <v>9</v>
      </c>
      <c r="H38" s="400">
        <f ca="1">H37*0.11</f>
        <v>19483.2</v>
      </c>
      <c r="I38" s="400">
        <f ca="1">I37*0.11</f>
        <v>0</v>
      </c>
      <c r="J38" s="400">
        <f ca="1">J37*0.11</f>
        <v>19194.560000000001</v>
      </c>
      <c r="K38" s="400">
        <f ca="1">K37*0.11</f>
        <v>38677.760000000002</v>
      </c>
    </row>
    <row r="39" spans="2:13" ht="15.75" thickBot="1">
      <c r="B39" s="398"/>
      <c r="C39" s="607" t="s">
        <v>463</v>
      </c>
      <c r="D39" s="607"/>
      <c r="E39" s="607"/>
      <c r="F39" s="607"/>
      <c r="G39" s="401" t="s">
        <v>9</v>
      </c>
      <c r="H39" s="402">
        <f ca="1">SUM(H37:H38)</f>
        <v>196603.2</v>
      </c>
      <c r="I39" s="402">
        <f ca="1">SUM(I37:I38)</f>
        <v>0</v>
      </c>
      <c r="J39" s="401">
        <f ca="1">SUM(J37:J38)</f>
        <v>193690.56</v>
      </c>
      <c r="K39" s="401">
        <f ca="1">SUM(K37:K38)</f>
        <v>390293.76000000001</v>
      </c>
      <c r="M39" s="484"/>
    </row>
    <row r="40" spans="2:13">
      <c r="B40" s="610" t="str">
        <f ca="1">"Terbilang : "&amp;PROPER(IF(K39=0,"nol",IF(K39&lt;0,"minus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IF(--MID(TEXT(ABS(K39),"000000000000000"),1,3)=0,"",MID(TEXT(ABS(K39),"000000000000000"),1,1)&amp;" ratus "&amp;MID(TEXT(ABS(K39),"000000000000000"),2,1)&amp;" puluh "&amp;MID(TEXT(ABS(K39),"000000000000000"),3,1)&amp;" trilyun ")&amp; IF(--MID(TEXT(ABS(K39),"000000000000000"),4,3)=0,"",MID(TEXT(ABS(K39),"000000000000000"),4,1)&amp;" ratus "&amp;MID(TEXT(ABS(K39),"000000000000000"),5,1)&amp;" puluh "&amp;MID(TEXT(ABS(K39),"000000000000000"),6,1)&amp;" milyar ")&amp; IF(--MID(TEXT(ABS(K39),"000000000000000"),7,3)=0,"",MID(TEXT(ABS(K39),"000000000000000"),7,1)&amp;" ratus "&amp;MID(TEXT(ABS(K39),"000000000000000"),8,1)&amp;" puluh "&amp;MID(TEXT(ABS(K39),"000000000000000"),9,1)&amp;" juta ")&amp; IF(--MID(TEXT(ABS(K39),"000000000000000"),10,3)=0,"",IF(--MID(TEXT(ABS(K39),"000000000000000"),10,3)=1,"*",MID(TEXT(ABS(K39),"000000000000000"),10,1)&amp;" ratus "&amp;MID(TEXT(ABS(K39),"000000000000000"),11,1)&amp;" puluh ")&amp;MID(TEXT(ABS(K39),"000000000000000"),12,1)&amp;" ribu ")&amp; IF(--MID(TEXT(ABS(K39),"000000000000000"),13,3)=0,"",MID(TEXT(ABS(K39),"000000000000000"),13,1)&amp;" ratus "&amp;MID(TEXT(ABS(K39),"000000000000000"),14,1)&amp;" puluh "&amp;MID(TEXT(ABS(K39),"000000000000000"),15,1)),1,"satu"),2,"dua"),3,"tiga"),4,"empat"),5,"lima"),6,"enam"),7,"tujuh"),8,"delapan"),9,"sembilan"),"0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Sembilan Puluh Ribu Dua Ratus Sembilan Puluh Empat Rupiah</v>
      </c>
      <c r="C40" s="611"/>
      <c r="D40" s="611"/>
      <c r="E40" s="611"/>
      <c r="F40" s="611"/>
      <c r="G40" s="611"/>
      <c r="H40" s="611"/>
      <c r="I40" s="611"/>
      <c r="J40" s="611"/>
      <c r="K40" s="612"/>
    </row>
    <row r="41" spans="2:13">
      <c r="B41" s="613"/>
      <c r="C41" s="614"/>
      <c r="D41" s="614"/>
      <c r="E41" s="614"/>
      <c r="F41" s="614"/>
      <c r="G41" s="614"/>
      <c r="H41" s="614"/>
      <c r="I41" s="614"/>
      <c r="J41" s="614"/>
      <c r="K41" s="615"/>
    </row>
    <row r="42" spans="2:13" ht="15.75" thickBot="1">
      <c r="B42" s="403" t="str">
        <f>"Harga yang dipakai adalah "&amp;'HARGA SATUAN'!I5&amp;""</f>
        <v>Harga yang dipakai adalah RAB HSS 2023</v>
      </c>
      <c r="C42" s="404"/>
      <c r="D42" s="405"/>
      <c r="E42" s="405"/>
      <c r="F42" s="405"/>
      <c r="G42" s="406"/>
      <c r="H42" s="406"/>
      <c r="I42" s="406"/>
      <c r="J42" s="406"/>
      <c r="K42" s="407"/>
    </row>
    <row r="43" spans="2:13">
      <c r="C43" s="408"/>
      <c r="E43" s="410"/>
      <c r="F43" s="410"/>
      <c r="G43" s="410"/>
    </row>
    <row r="44" spans="2:13">
      <c r="C44" s="337"/>
      <c r="E44" s="410"/>
      <c r="F44" s="410"/>
      <c r="G44" s="410"/>
      <c r="H44" s="616"/>
      <c r="I44" s="616"/>
      <c r="J44" s="617"/>
      <c r="K44" s="617"/>
    </row>
    <row r="45" spans="2:13">
      <c r="C45" s="337"/>
      <c r="E45" s="410"/>
      <c r="F45" s="410"/>
      <c r="G45" s="410"/>
      <c r="H45" s="411"/>
      <c r="I45" s="606" t="s">
        <v>1610</v>
      </c>
      <c r="J45" s="606"/>
      <c r="K45" s="606"/>
    </row>
    <row r="46" spans="2:13">
      <c r="C46" s="337"/>
      <c r="E46" s="410"/>
      <c r="F46" s="410"/>
      <c r="G46" s="410"/>
      <c r="H46" s="411"/>
      <c r="I46" s="606" t="s">
        <v>1546</v>
      </c>
      <c r="J46" s="606"/>
      <c r="K46" s="606"/>
    </row>
    <row r="47" spans="2:13">
      <c r="C47" s="337"/>
      <c r="E47" s="410"/>
      <c r="F47" s="410"/>
      <c r="G47" s="410"/>
      <c r="H47" s="412"/>
      <c r="I47" s="413"/>
      <c r="J47" s="413"/>
      <c r="K47" s="413"/>
    </row>
    <row r="48" spans="2:13">
      <c r="C48" s="337"/>
      <c r="E48" s="410"/>
      <c r="F48" s="410"/>
      <c r="G48" s="410"/>
      <c r="H48" s="412"/>
      <c r="I48" s="412"/>
      <c r="J48" s="412"/>
      <c r="K48" s="412"/>
    </row>
    <row r="49" spans="3:11">
      <c r="C49" s="337"/>
      <c r="E49" s="410"/>
      <c r="F49" s="410"/>
      <c r="G49" s="410"/>
      <c r="H49" s="412"/>
      <c r="I49" s="412"/>
      <c r="J49" s="412"/>
      <c r="K49" s="412"/>
    </row>
    <row r="50" spans="3:11">
      <c r="C50" s="337"/>
      <c r="E50" s="410"/>
      <c r="F50" s="410"/>
      <c r="G50" s="410"/>
      <c r="H50" s="412"/>
      <c r="I50" s="412"/>
      <c r="J50" s="412"/>
      <c r="K50" s="412"/>
    </row>
    <row r="51" spans="3:11">
      <c r="C51" s="337"/>
      <c r="E51" s="410"/>
      <c r="F51" s="410"/>
      <c r="G51" s="410"/>
      <c r="H51" s="414"/>
      <c r="I51" s="606" t="s">
        <v>1547</v>
      </c>
      <c r="J51" s="606"/>
      <c r="K51" s="606"/>
    </row>
    <row r="52" spans="3:11">
      <c r="C52" s="408"/>
      <c r="E52" s="410"/>
      <c r="F52" s="410"/>
      <c r="G52" s="410"/>
      <c r="H52" s="412"/>
      <c r="I52" s="412"/>
      <c r="J52" s="412"/>
      <c r="K52" s="412"/>
    </row>
    <row r="53" spans="3:11">
      <c r="C53" s="408"/>
      <c r="E53" s="410"/>
      <c r="F53" s="410"/>
      <c r="G53" s="410"/>
      <c r="H53" s="412"/>
      <c r="I53" s="412"/>
      <c r="J53" s="412"/>
      <c r="K53" s="412"/>
    </row>
    <row r="54" spans="3:11">
      <c r="C54" s="408"/>
      <c r="E54" s="410"/>
      <c r="F54" s="410"/>
      <c r="G54" s="410"/>
      <c r="H54" s="412"/>
      <c r="I54" s="412"/>
      <c r="J54" s="412"/>
      <c r="K54" s="412"/>
    </row>
  </sheetData>
  <sheetProtection sort="0" autoFilter="0"/>
  <protectedRanges>
    <protectedRange sqref="B32 B22:B30" name="Range1_1"/>
    <protectedRange sqref="F14:F19 F21:F33" name="Range1_1_2_2"/>
    <protectedRange sqref="C32 C22:C23 C25 C27 C29:C30" name="Range1_1_1"/>
    <protectedRange sqref="B20:C21" name="Range1_6_2"/>
    <protectedRange sqref="C26" name="Range1_1_3_13"/>
    <protectedRange sqref="C24" name="Range1_1_3_4"/>
    <protectedRange sqref="C28" name="Range1_1_3"/>
  </protectedRanges>
  <mergeCells count="22">
    <mergeCell ref="O3:P4"/>
    <mergeCell ref="B4:K4"/>
    <mergeCell ref="C37:F37"/>
    <mergeCell ref="B11:B13"/>
    <mergeCell ref="C11:C13"/>
    <mergeCell ref="D11:D13"/>
    <mergeCell ref="E11:E13"/>
    <mergeCell ref="F11:F13"/>
    <mergeCell ref="G11:G13"/>
    <mergeCell ref="I12:I13"/>
    <mergeCell ref="I46:K46"/>
    <mergeCell ref="I51:K51"/>
    <mergeCell ref="C39:F39"/>
    <mergeCell ref="G6:K6"/>
    <mergeCell ref="I45:K45"/>
    <mergeCell ref="C38:F38"/>
    <mergeCell ref="B40:K41"/>
    <mergeCell ref="H44:K44"/>
    <mergeCell ref="H11:K11"/>
    <mergeCell ref="H12:H13"/>
    <mergeCell ref="J12:J13"/>
    <mergeCell ref="K12:K13"/>
  </mergeCells>
  <phoneticPr fontId="138" type="noConversion"/>
  <conditionalFormatting sqref="C15 C17">
    <cfRule type="cellIs" dxfId="6" priority="515" operator="equal">
      <formula>0</formula>
    </cfRule>
  </conditionalFormatting>
  <conditionalFormatting sqref="C19">
    <cfRule type="cellIs" dxfId="5" priority="140" operator="equal">
      <formula>0</formula>
    </cfRule>
  </conditionalFormatting>
  <conditionalFormatting sqref="C31">
    <cfRule type="cellIs" dxfId="4" priority="7" operator="equal">
      <formula>0</formula>
    </cfRule>
  </conditionalFormatting>
  <conditionalFormatting sqref="E1:E3 G1:G13 E5:E13 H12:I12 O13 S14:V17 E34:G34 H34:K36 E35:H35 E36:F36 E14:K33">
    <cfRule type="cellIs" dxfId="3" priority="1095" stopIfTrue="1" operator="equal">
      <formula>0</formula>
    </cfRule>
  </conditionalFormatting>
  <conditionalFormatting sqref="G35:G65501 E40:E65501">
    <cfRule type="cellIs" dxfId="2" priority="229" stopIfTrue="1" operator="equal">
      <formula>0</formula>
    </cfRule>
  </conditionalFormatting>
  <conditionalFormatting sqref="C24">
    <cfRule type="cellIs" dxfId="1" priority="2" operator="equal">
      <formula>0</formula>
    </cfRule>
  </conditionalFormatting>
  <conditionalFormatting sqref="C28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8:F20 H14:K3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40" zoomScaleNormal="55" zoomScaleSheetLayoutView="40" workbookViewId="0">
      <selection activeCell="U23" sqref="U2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35" t="s">
        <v>1528</v>
      </c>
      <c r="E4" s="636"/>
      <c r="F4" s="636"/>
      <c r="G4" s="636"/>
      <c r="H4" s="636"/>
      <c r="I4" s="636"/>
      <c r="J4" s="636"/>
      <c r="K4" s="636"/>
      <c r="L4" s="636"/>
      <c r="M4" s="636"/>
      <c r="N4" s="636"/>
      <c r="O4" s="636"/>
      <c r="P4" s="636"/>
      <c r="Q4" s="636"/>
      <c r="R4" s="636"/>
      <c r="S4" s="636"/>
      <c r="T4" s="636"/>
      <c r="U4" s="636"/>
      <c r="V4" s="636"/>
      <c r="W4" s="636"/>
      <c r="X4" s="636"/>
      <c r="Y4" s="636"/>
      <c r="Z4" s="636"/>
      <c r="AA4" s="636"/>
      <c r="AB4" s="636"/>
      <c r="AC4" s="637"/>
      <c r="AD4" s="217"/>
      <c r="AE4" s="216"/>
      <c r="AF4" s="216"/>
    </row>
    <row r="5" spans="2:32" ht="13.5" customHeight="1">
      <c r="B5" s="215"/>
      <c r="C5" s="215"/>
      <c r="D5" s="638"/>
      <c r="E5" s="639"/>
      <c r="F5" s="639"/>
      <c r="G5" s="639"/>
      <c r="H5" s="639"/>
      <c r="I5" s="639"/>
      <c r="J5" s="639"/>
      <c r="K5" s="639"/>
      <c r="L5" s="639"/>
      <c r="M5" s="639"/>
      <c r="N5" s="639"/>
      <c r="O5" s="639"/>
      <c r="P5" s="639"/>
      <c r="Q5" s="639"/>
      <c r="R5" s="639"/>
      <c r="S5" s="639"/>
      <c r="T5" s="639"/>
      <c r="U5" s="639"/>
      <c r="V5" s="639"/>
      <c r="W5" s="639"/>
      <c r="X5" s="639"/>
      <c r="Y5" s="639"/>
      <c r="Z5" s="639"/>
      <c r="AA5" s="639"/>
      <c r="AB5" s="639"/>
      <c r="AC5" s="640"/>
      <c r="AD5" s="217"/>
      <c r="AE5" s="216"/>
      <c r="AF5" s="216"/>
    </row>
    <row r="6" spans="2:32" ht="12.75" customHeight="1">
      <c r="B6" s="215"/>
      <c r="C6" s="215"/>
      <c r="D6" s="638"/>
      <c r="E6" s="639"/>
      <c r="F6" s="639"/>
      <c r="G6" s="639"/>
      <c r="H6" s="639"/>
      <c r="I6" s="639"/>
      <c r="J6" s="639"/>
      <c r="K6" s="639"/>
      <c r="L6" s="639"/>
      <c r="M6" s="639"/>
      <c r="N6" s="639"/>
      <c r="O6" s="639"/>
      <c r="P6" s="639"/>
      <c r="Q6" s="639"/>
      <c r="R6" s="639"/>
      <c r="S6" s="639"/>
      <c r="T6" s="639"/>
      <c r="U6" s="639"/>
      <c r="V6" s="639"/>
      <c r="W6" s="639"/>
      <c r="X6" s="639"/>
      <c r="Y6" s="639"/>
      <c r="Z6" s="639"/>
      <c r="AA6" s="639"/>
      <c r="AB6" s="639"/>
      <c r="AC6" s="640"/>
      <c r="AE6" s="216"/>
      <c r="AF6" s="216"/>
    </row>
    <row r="7" spans="2:32" ht="12.75" customHeight="1" thickBot="1">
      <c r="B7" s="215"/>
      <c r="C7" s="215"/>
      <c r="D7" s="641"/>
      <c r="E7" s="642"/>
      <c r="F7" s="642"/>
      <c r="G7" s="642"/>
      <c r="H7" s="642"/>
      <c r="I7" s="642"/>
      <c r="J7" s="642"/>
      <c r="K7" s="642"/>
      <c r="L7" s="642"/>
      <c r="M7" s="642"/>
      <c r="N7" s="642"/>
      <c r="O7" s="642"/>
      <c r="P7" s="642"/>
      <c r="Q7" s="642"/>
      <c r="R7" s="642"/>
      <c r="S7" s="642"/>
      <c r="T7" s="642"/>
      <c r="U7" s="642"/>
      <c r="V7" s="642"/>
      <c r="W7" s="642"/>
      <c r="X7" s="642"/>
      <c r="Y7" s="642"/>
      <c r="Z7" s="642"/>
      <c r="AA7" s="642"/>
      <c r="AB7" s="642"/>
      <c r="AC7" s="64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9" zoomScale="145" zoomScaleNormal="115" zoomScaleSheetLayoutView="145" workbookViewId="0">
      <selection activeCell="R28" sqref="R28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8" t="s">
        <v>1439</v>
      </c>
      <c r="X2" s="699"/>
      <c r="Y2" s="699"/>
      <c r="Z2" s="699"/>
      <c r="AA2" s="699"/>
      <c r="AB2" s="699"/>
      <c r="AC2" s="699"/>
      <c r="AD2" s="700"/>
    </row>
    <row r="3" spans="3:30">
      <c r="C3" s="238"/>
      <c r="W3" s="701"/>
      <c r="X3" s="702"/>
      <c r="Y3" s="702"/>
      <c r="Z3" s="702"/>
      <c r="AA3" s="702"/>
      <c r="AB3" s="702"/>
      <c r="AC3" s="702"/>
      <c r="AD3" s="70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238"/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E7" s="490" t="str">
        <f>PETA!C6</f>
        <v>KOORDINAT : -6.886417, 110.631907</v>
      </c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1455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96"/>
      <c r="Y19" s="696"/>
      <c r="Z19" s="696"/>
      <c r="AA19" s="696"/>
      <c r="AB19" s="696"/>
      <c r="AC19" s="696"/>
      <c r="AD19" s="697"/>
    </row>
    <row r="20" spans="3:30">
      <c r="C20" s="238"/>
      <c r="O20" s="507"/>
      <c r="W20" s="683" t="s">
        <v>992</v>
      </c>
      <c r="X20" s="684"/>
      <c r="Y20" s="684"/>
      <c r="Z20" s="684"/>
      <c r="AA20" s="684"/>
      <c r="AB20" s="684"/>
      <c r="AC20" s="684"/>
      <c r="AD20" s="685"/>
    </row>
    <row r="21" spans="3:30">
      <c r="C21" s="238"/>
      <c r="O21" s="507"/>
      <c r="W21" s="686" t="s">
        <v>985</v>
      </c>
      <c r="X21" s="687"/>
      <c r="Y21" s="687"/>
      <c r="Z21" s="688"/>
      <c r="AA21" s="689" t="s">
        <v>986</v>
      </c>
      <c r="AB21" s="690"/>
      <c r="AC21" s="690"/>
      <c r="AD21" s="691"/>
    </row>
    <row r="22" spans="3:30">
      <c r="C22" s="238"/>
      <c r="O22" s="507"/>
      <c r="W22" s="692"/>
      <c r="X22" s="693"/>
      <c r="Y22" s="492"/>
      <c r="Z22" s="493"/>
      <c r="AA22" s="694"/>
      <c r="AB22" s="695"/>
      <c r="AC22" s="248"/>
      <c r="AD22" s="249"/>
    </row>
    <row r="23" spans="3:30">
      <c r="C23" s="238"/>
      <c r="O23" s="507"/>
      <c r="W23" s="692"/>
      <c r="X23" s="693"/>
      <c r="Y23" s="492"/>
      <c r="Z23" s="493"/>
      <c r="AA23" s="681"/>
      <c r="AB23" s="682"/>
      <c r="AC23" s="248"/>
      <c r="AD23" s="249"/>
    </row>
    <row r="24" spans="3:30">
      <c r="C24" s="238"/>
      <c r="O24" s="507"/>
      <c r="W24" s="676"/>
      <c r="X24" s="678"/>
      <c r="Y24" s="246"/>
      <c r="Z24" s="247"/>
      <c r="AA24" s="679"/>
      <c r="AB24" s="680"/>
      <c r="AC24" s="248"/>
      <c r="AD24" s="249"/>
    </row>
    <row r="25" spans="3:30">
      <c r="C25" s="238"/>
      <c r="O25" s="507"/>
      <c r="W25" s="676"/>
      <c r="X25" s="678"/>
      <c r="Y25" s="246"/>
      <c r="Z25" s="247"/>
      <c r="AA25" s="681"/>
      <c r="AB25" s="682"/>
      <c r="AC25" s="248"/>
      <c r="AD25" s="249"/>
    </row>
    <row r="26" spans="3:30">
      <c r="C26" s="238"/>
      <c r="O26" s="507"/>
      <c r="W26" s="480"/>
      <c r="X26" s="481"/>
      <c r="Y26" s="246"/>
      <c r="Z26" s="247"/>
      <c r="AA26" s="681"/>
      <c r="AB26" s="682"/>
      <c r="AC26" s="248"/>
      <c r="AD26" s="249"/>
    </row>
    <row r="27" spans="3:30">
      <c r="C27" s="238"/>
      <c r="W27" s="480"/>
      <c r="X27" s="481"/>
      <c r="Y27" s="246"/>
      <c r="Z27" s="247"/>
      <c r="AA27" s="675"/>
      <c r="AB27" s="670"/>
      <c r="AC27" s="248"/>
      <c r="AD27" s="249"/>
    </row>
    <row r="28" spans="3:30">
      <c r="C28" s="238"/>
      <c r="W28" s="480"/>
      <c r="X28" s="481"/>
      <c r="Y28" s="246"/>
      <c r="Z28" s="247"/>
      <c r="AA28" s="675"/>
      <c r="AB28" s="670"/>
      <c r="AC28" s="248"/>
      <c r="AD28" s="249"/>
    </row>
    <row r="29" spans="3:30">
      <c r="C29" s="238"/>
      <c r="W29" s="480"/>
      <c r="X29" s="481"/>
      <c r="Y29" s="246"/>
      <c r="Z29" s="247"/>
      <c r="AA29" s="675"/>
      <c r="AB29" s="670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5"/>
      <c r="AB30" s="670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5"/>
      <c r="AB31" s="670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5"/>
      <c r="AB32" s="670"/>
      <c r="AC32" s="248"/>
      <c r="AD32" s="249"/>
    </row>
    <row r="33" spans="3:30">
      <c r="C33" s="238"/>
      <c r="W33" s="480"/>
      <c r="X33" s="481"/>
      <c r="Y33" s="246"/>
      <c r="Z33" s="247"/>
      <c r="AA33" s="675"/>
      <c r="AB33" s="670"/>
      <c r="AC33" s="248"/>
      <c r="AD33" s="249"/>
    </row>
    <row r="34" spans="3:30">
      <c r="C34" s="238"/>
      <c r="W34" s="480"/>
      <c r="X34" s="481"/>
      <c r="Y34" s="246"/>
      <c r="Z34" s="247"/>
      <c r="AA34" s="675"/>
      <c r="AB34" s="670"/>
      <c r="AC34" s="248"/>
      <c r="AD34" s="249"/>
    </row>
    <row r="35" spans="3:30">
      <c r="C35" s="238"/>
      <c r="W35" s="676"/>
      <c r="X35" s="677"/>
      <c r="Y35" s="246"/>
      <c r="Z35" s="247"/>
      <c r="AA35" s="675"/>
      <c r="AB35" s="670"/>
      <c r="AC35" s="248"/>
      <c r="AD35" s="249"/>
    </row>
    <row r="36" spans="3:30">
      <c r="C36" s="238"/>
      <c r="W36" s="667"/>
      <c r="X36" s="668"/>
      <c r="Y36" s="246"/>
      <c r="Z36" s="251"/>
      <c r="AA36" s="669"/>
      <c r="AB36" s="670"/>
      <c r="AC36" s="248"/>
      <c r="AD36" s="249"/>
    </row>
    <row r="37" spans="3:30" ht="12.75" customHeight="1">
      <c r="C37" s="238"/>
      <c r="W37" s="671"/>
      <c r="X37" s="672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71"/>
      <c r="X38" s="672"/>
      <c r="Y38" s="254"/>
      <c r="Z38" s="251"/>
      <c r="AA38" s="255"/>
      <c r="AB38" s="256"/>
      <c r="AC38" s="252"/>
      <c r="AD38" s="253"/>
    </row>
    <row r="39" spans="3:30" ht="12" customHeight="1">
      <c r="C39" s="238"/>
      <c r="D39" s="506"/>
      <c r="W39" s="671"/>
      <c r="X39" s="672"/>
      <c r="Y39" s="254"/>
      <c r="Z39" s="257"/>
      <c r="AA39" s="663"/>
      <c r="AB39" s="664"/>
      <c r="AC39" s="252"/>
      <c r="AD39" s="253"/>
    </row>
    <row r="40" spans="3:30" ht="12" customHeight="1">
      <c r="C40" s="238"/>
      <c r="D40" s="506"/>
      <c r="W40" s="659"/>
      <c r="X40" s="660"/>
      <c r="Y40" s="254"/>
      <c r="Z40" s="257"/>
      <c r="AA40" s="258"/>
      <c r="AB40" s="259"/>
      <c r="AC40" s="252"/>
      <c r="AD40" s="253"/>
    </row>
    <row r="41" spans="3:30" ht="12" customHeight="1">
      <c r="C41" s="238"/>
      <c r="D41" s="506"/>
      <c r="W41" s="661"/>
      <c r="X41" s="662"/>
      <c r="Y41" s="260"/>
      <c r="Z41" s="261"/>
      <c r="AA41" s="663"/>
      <c r="AB41" s="664"/>
      <c r="AC41" s="252"/>
      <c r="AD41" s="253"/>
    </row>
    <row r="42" spans="3:30" ht="12" customHeight="1">
      <c r="C42" s="238"/>
      <c r="D42" s="506"/>
      <c r="W42" s="665" t="s">
        <v>1456</v>
      </c>
      <c r="X42" s="666"/>
      <c r="Y42" s="666"/>
      <c r="Z42" s="666"/>
      <c r="AA42" s="262"/>
      <c r="AB42" s="262"/>
      <c r="AC42" s="262"/>
      <c r="AD42" s="263"/>
    </row>
    <row r="43" spans="3:30" ht="12" customHeight="1">
      <c r="C43" s="238"/>
      <c r="D43" s="506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506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4" t="s">
        <v>11</v>
      </c>
      <c r="X44" s="645"/>
      <c r="Y44" s="647"/>
      <c r="Z44" s="647"/>
      <c r="AA44" s="647"/>
      <c r="AB44" s="647"/>
      <c r="AC44" s="647"/>
      <c r="AD44" s="648"/>
    </row>
    <row r="45" spans="3:30">
      <c r="C45" s="268"/>
      <c r="D45" s="506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4" t="s">
        <v>984</v>
      </c>
      <c r="X45" s="645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4" t="s">
        <v>15</v>
      </c>
      <c r="X46" s="645"/>
      <c r="Y46" s="658"/>
      <c r="Z46" s="658"/>
      <c r="AA46" s="658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4" t="str">
        <f>RAB!G6</f>
        <v>TD RAJAWALI LAS</v>
      </c>
      <c r="X48" s="654"/>
      <c r="Y48" s="654"/>
      <c r="Z48" s="654"/>
      <c r="AA48" s="654"/>
      <c r="AB48" s="654"/>
      <c r="AC48" s="654"/>
      <c r="AD48" s="65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4" t="s">
        <v>18</v>
      </c>
      <c r="X52" s="645"/>
      <c r="Y52" s="647" t="s">
        <v>1549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4" t="s">
        <v>19</v>
      </c>
      <c r="X53" s="645"/>
      <c r="Y53" s="647" t="s">
        <v>1549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4" t="s">
        <v>20</v>
      </c>
      <c r="X54" s="645"/>
      <c r="Y54" s="646" t="s">
        <v>1550</v>
      </c>
      <c r="Z54" s="646"/>
      <c r="AA54" s="646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9" t="s">
        <v>21</v>
      </c>
      <c r="X55" s="650"/>
      <c r="Y55" s="646" t="s">
        <v>1551</v>
      </c>
      <c r="Z55" s="646"/>
      <c r="AA55" s="646"/>
      <c r="AB55" s="646"/>
      <c r="AC55" s="646"/>
      <c r="AD55" s="651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6" zoomScale="70" zoomScaleNormal="40" zoomScaleSheetLayoutView="70" workbookViewId="0">
      <selection activeCell="H24" sqref="H24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39" t="s">
        <v>1527</v>
      </c>
      <c r="D3" s="639"/>
      <c r="E3" s="639"/>
      <c r="F3" s="639"/>
      <c r="G3" s="639"/>
      <c r="H3" s="639"/>
      <c r="I3" s="639"/>
      <c r="J3" s="639"/>
      <c r="K3" s="639"/>
      <c r="L3" s="639"/>
      <c r="M3" s="639"/>
      <c r="N3" s="639"/>
      <c r="O3" s="639"/>
      <c r="P3" s="639"/>
      <c r="Q3" s="639"/>
      <c r="R3" s="639"/>
      <c r="S3" s="639"/>
      <c r="T3" s="639"/>
      <c r="U3" s="639"/>
      <c r="V3" s="639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639"/>
      <c r="D4" s="639"/>
      <c r="E4" s="639"/>
      <c r="F4" s="639"/>
      <c r="G4" s="639"/>
      <c r="H4" s="639"/>
      <c r="I4" s="639"/>
      <c r="J4" s="639"/>
      <c r="K4" s="639"/>
      <c r="L4" s="639"/>
      <c r="M4" s="639"/>
      <c r="N4" s="639"/>
      <c r="O4" s="639"/>
      <c r="P4" s="639"/>
      <c r="Q4" s="639"/>
      <c r="R4" s="639"/>
      <c r="S4" s="639"/>
      <c r="T4" s="639"/>
      <c r="U4" s="639"/>
      <c r="V4" s="639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04" t="s">
        <v>1623</v>
      </c>
      <c r="D6" s="704"/>
      <c r="E6" s="704"/>
      <c r="F6" s="704"/>
      <c r="G6" s="704"/>
      <c r="H6" s="704"/>
      <c r="I6" s="704"/>
      <c r="J6" s="704"/>
      <c r="K6" s="704"/>
      <c r="L6" s="704"/>
      <c r="M6" s="704"/>
      <c r="W6" s="182"/>
      <c r="Y6" s="428"/>
      <c r="Z6" s="428"/>
      <c r="AA6" s="428"/>
      <c r="AB6" s="429"/>
      <c r="AC6" s="429"/>
    </row>
    <row r="7" spans="1:29" ht="18" customHeight="1">
      <c r="A7" s="181"/>
      <c r="C7" s="704"/>
      <c r="D7" s="704"/>
      <c r="E7" s="704"/>
      <c r="F7" s="704"/>
      <c r="G7" s="704"/>
      <c r="H7" s="704"/>
      <c r="I7" s="704"/>
      <c r="J7" s="704"/>
      <c r="K7" s="704"/>
      <c r="L7" s="704"/>
      <c r="M7" s="704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SLD</vt:lpstr>
      <vt:lpstr>GAMBAR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JAROT PRASETYO</cp:lastModifiedBy>
  <cp:lastPrinted>2023-05-10T03:04:01Z</cp:lastPrinted>
  <dcterms:created xsi:type="dcterms:W3CDTF">2011-02-06T11:57:38Z</dcterms:created>
  <dcterms:modified xsi:type="dcterms:W3CDTF">2024-05-09T04:11:31Z</dcterms:modified>
</cp:coreProperties>
</file>